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misiec\Desktop\KRMC\"/>
    </mc:Choice>
  </mc:AlternateContent>
  <bookViews>
    <workbookView xWindow="0" yWindow="0" windowWidth="23040" windowHeight="9375"/>
  </bookViews>
  <sheets>
    <sheet name="koszty OSR" sheetId="1" r:id="rId1"/>
  </sheets>
  <definedNames>
    <definedName name="_xlnm.Print_Area" localSheetId="0">'koszty OSR'!$A$1:$P$44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G32" i="1" l="1"/>
  <c r="H5" i="1"/>
  <c r="I5" i="1"/>
  <c r="J5" i="1"/>
  <c r="K5" i="1"/>
  <c r="L5" i="1"/>
  <c r="M5" i="1"/>
  <c r="N5" i="1"/>
  <c r="O5" i="1"/>
  <c r="F26" i="1" l="1"/>
  <c r="F25" i="1"/>
  <c r="G9" i="1" l="1"/>
  <c r="H9" i="1"/>
  <c r="I9" i="1"/>
  <c r="J9" i="1"/>
  <c r="K9" i="1"/>
  <c r="L9" i="1"/>
  <c r="M9" i="1"/>
  <c r="N9" i="1"/>
  <c r="O9" i="1"/>
  <c r="E9" i="1"/>
  <c r="P15" i="1"/>
  <c r="P21" i="1"/>
  <c r="F33" i="1" l="1"/>
  <c r="F31" i="1"/>
  <c r="H27" i="1"/>
  <c r="F27" i="1"/>
  <c r="P33" i="1" l="1"/>
  <c r="P26" i="1"/>
  <c r="P10" i="1"/>
  <c r="P11" i="1"/>
  <c r="P12" i="1"/>
  <c r="P13" i="1"/>
  <c r="P14" i="1"/>
  <c r="P16" i="1"/>
  <c r="P17" i="1"/>
  <c r="P19" i="1"/>
  <c r="P25" i="1"/>
  <c r="F18" i="1"/>
  <c r="G8" i="1"/>
  <c r="P18" i="1" l="1"/>
  <c r="F22" i="1"/>
  <c r="F30" i="1" l="1"/>
  <c r="P30" i="1" s="1"/>
  <c r="F29" i="1"/>
  <c r="P29" i="1" s="1"/>
  <c r="F28" i="1"/>
  <c r="G22" i="1"/>
  <c r="H22" i="1"/>
  <c r="I22" i="1"/>
  <c r="J22" i="1"/>
  <c r="K22" i="1"/>
  <c r="L22" i="1"/>
  <c r="M22" i="1"/>
  <c r="N22" i="1"/>
  <c r="O22" i="1"/>
  <c r="G24" i="1"/>
  <c r="H24" i="1"/>
  <c r="I24" i="1"/>
  <c r="J24" i="1"/>
  <c r="K24" i="1"/>
  <c r="L24" i="1"/>
  <c r="L7" i="1" s="1"/>
  <c r="M24" i="1"/>
  <c r="N24" i="1"/>
  <c r="O24" i="1"/>
  <c r="O7" i="1" s="1"/>
  <c r="F8" i="1"/>
  <c r="H8" i="1"/>
  <c r="I8" i="1"/>
  <c r="J8" i="1"/>
  <c r="K8" i="1"/>
  <c r="L8" i="1"/>
  <c r="M8" i="1"/>
  <c r="N8" i="1"/>
  <c r="O8" i="1"/>
  <c r="P22" i="1" l="1"/>
  <c r="I28" i="1"/>
  <c r="L28" i="1" s="1"/>
  <c r="O28" i="1" s="1"/>
  <c r="P8" i="1"/>
  <c r="C71" i="1"/>
  <c r="P28" i="1" l="1"/>
  <c r="C70" i="1"/>
  <c r="C69" i="1"/>
  <c r="C72" i="1" s="1"/>
  <c r="F32" i="1" s="1"/>
  <c r="F23" i="1" s="1"/>
  <c r="C67" i="1"/>
  <c r="H32" i="1" l="1"/>
  <c r="L32" i="1"/>
  <c r="O32" i="1"/>
  <c r="I32" i="1"/>
  <c r="M32" i="1"/>
  <c r="K32" i="1"/>
  <c r="J32" i="1"/>
  <c r="N32" i="1"/>
  <c r="H31" i="1"/>
  <c r="G31" i="1"/>
  <c r="J31" i="1" l="1"/>
  <c r="J23" i="1" s="1"/>
  <c r="P32" i="1"/>
  <c r="I31" i="1"/>
  <c r="I23" i="1" s="1"/>
  <c r="K31" i="1"/>
  <c r="K23" i="1" s="1"/>
  <c r="F20" i="1"/>
  <c r="F9" i="1" s="1"/>
  <c r="H23" i="1"/>
  <c r="G27" i="1"/>
  <c r="G23" i="1" s="1"/>
  <c r="F36" i="1"/>
  <c r="F35" i="1" s="1"/>
  <c r="P20" i="1" l="1"/>
  <c r="P9" i="1"/>
  <c r="P27" i="1"/>
  <c r="M31" i="1"/>
  <c r="M23" i="1" s="1"/>
  <c r="N31" i="1"/>
  <c r="L31" i="1"/>
  <c r="L23" i="1" s="1"/>
  <c r="L6" i="1" s="1"/>
  <c r="O31" i="1" l="1"/>
  <c r="N23" i="1"/>
  <c r="C24" i="1"/>
  <c r="C7" i="1" s="1"/>
  <c r="E24" i="1"/>
  <c r="F24" i="1"/>
  <c r="G7" i="1"/>
  <c r="H7" i="1"/>
  <c r="I7" i="1"/>
  <c r="J7" i="1"/>
  <c r="K7" i="1"/>
  <c r="M7" i="1"/>
  <c r="N7" i="1"/>
  <c r="F7" i="1" l="1"/>
  <c r="P7" i="1" s="1"/>
  <c r="P24" i="1"/>
  <c r="O23" i="1"/>
  <c r="P31" i="1"/>
  <c r="E7" i="1"/>
  <c r="O6" i="1" l="1"/>
  <c r="P23" i="1"/>
  <c r="E6" i="1"/>
  <c r="E22" i="1" l="1"/>
  <c r="E11" i="1" l="1"/>
  <c r="E10" i="1"/>
  <c r="F5" i="1" l="1"/>
  <c r="G5" i="1" l="1"/>
  <c r="P5" i="1" s="1"/>
  <c r="E12" i="1" l="1"/>
  <c r="E8" i="1" s="1"/>
  <c r="E5" i="1" l="1"/>
  <c r="F6" i="1"/>
  <c r="F4" i="1" s="1"/>
  <c r="E4" i="1" l="1"/>
  <c r="J6" i="1"/>
  <c r="J4" i="1" s="1"/>
  <c r="O4" i="1"/>
  <c r="L4" i="1"/>
  <c r="I6" i="1"/>
  <c r="I4" i="1" s="1"/>
  <c r="K6" i="1"/>
  <c r="K4" i="1" s="1"/>
  <c r="H6" i="1"/>
  <c r="H4" i="1" s="1"/>
  <c r="G6" i="1"/>
  <c r="G4" i="1" s="1"/>
  <c r="M6" i="1"/>
  <c r="M4" i="1"/>
  <c r="N6" i="1"/>
  <c r="N4" i="1" s="1"/>
  <c r="P6" i="1" l="1"/>
  <c r="P4" i="1" s="1"/>
</calcChain>
</file>

<file path=xl/sharedStrings.xml><?xml version="1.0" encoding="utf-8"?>
<sst xmlns="http://schemas.openxmlformats.org/spreadsheetml/2006/main" count="130" uniqueCount="77">
  <si>
    <t xml:space="preserve">Wydatki </t>
  </si>
  <si>
    <t>MSWiA - CPD</t>
  </si>
  <si>
    <t>MC</t>
  </si>
  <si>
    <t>dla kogo</t>
  </si>
  <si>
    <t>dysponent</t>
  </si>
  <si>
    <t>Cz. 42 - Sprawy wewnętrzne</t>
  </si>
  <si>
    <t>Cz. 27 - Informatyzacja</t>
  </si>
  <si>
    <t>W sumie poszczególne części budżetowe</t>
  </si>
  <si>
    <t>koszty inwestycyjne</t>
  </si>
  <si>
    <t>Zakup infrastruktury, oprogramowania, czytników</t>
  </si>
  <si>
    <t>Zakup infrastruktury Komponentu Niejawnego</t>
  </si>
  <si>
    <t>Testy personalizacji dokumentów paszportowych z RDP</t>
  </si>
  <si>
    <t>Budowa Rejestru Dokumentów Paszportowych (RDP)</t>
  </si>
  <si>
    <t>Dostosowanie Systemu Personalizacji Paszportów do komunikacji z RDP</t>
  </si>
  <si>
    <t>Dostarczenie i konfiguracja urządzen sieciowych (pismo CPD MSWiA z dnia 28.04.2020 r.)</t>
  </si>
  <si>
    <t>3-letni support przełączników sieciowych (w roku 2021 uwzględniony w kwocie 1 450 000 zł)</t>
  </si>
  <si>
    <t>Wymiana przełączników sieciowych z 3-letnim supportem (pismo CPD MSWiA z dnia 17 marca 2020 r.)</t>
  </si>
  <si>
    <t>3-letni support ASA (pismo CPD MSWiA z dnia 17 marca 2020 r.)</t>
  </si>
  <si>
    <t>3-letni support router (pismo CPD MSWiA z dnia 17 marca 2020 r.)</t>
  </si>
  <si>
    <t>SWP (ustalono na podstawie dotychczasowej umowy 62/2009)</t>
  </si>
  <si>
    <t>Zwiększenie wpływu do budżetu</t>
  </si>
  <si>
    <t>Cz. 85 - wojewoda</t>
  </si>
  <si>
    <t>Odstąpienie od przyznawania ulg za wymianę paszportu przed upływem terminu ważności</t>
  </si>
  <si>
    <t>Zmniejszenie wpływu do budżetu</t>
  </si>
  <si>
    <t>Odstąpienie od wymierzania dodatkowej opłaty za utratę paszportu przed upływem terminu ważności</t>
  </si>
  <si>
    <t>Wprowadzenie ulgi dla osób pobierających świadczenia opiekuńcze</t>
  </si>
  <si>
    <t>Wprowadzenie ulgi dla kombatantów</t>
  </si>
  <si>
    <t>Odstąpienie od składania wniosku w formie papierowej- brak zamówień formularzy wniosków</t>
  </si>
  <si>
    <t>wojewodowie</t>
  </si>
  <si>
    <t>Zmiana wysokości wpływu do budżetu z tytułu opłat paszportowych</t>
  </si>
  <si>
    <t>Cz. 42 - Sprawy wewnętrzne- wariant 2</t>
  </si>
  <si>
    <t>Cz. 42 - Sprawy wewnętrzne - wariant 2</t>
  </si>
  <si>
    <t>Wydatki budżetu ogółem</t>
  </si>
  <si>
    <t>Dostosowanie Krajowego Systemu Informatycznego Policji do komunikacji z RDP</t>
  </si>
  <si>
    <t>Policja</t>
  </si>
  <si>
    <t>Koszty stałe</t>
  </si>
  <si>
    <r>
      <t xml:space="preserve">Utrzymanie Rejestru Dokumentów Paszportowych
</t>
    </r>
    <r>
      <rPr>
        <b/>
        <sz val="11"/>
        <rFont val="Calibri"/>
        <family val="2"/>
        <charset val="238"/>
        <scheme val="minor"/>
      </rPr>
      <t>koszty do zaktualizowania przez MC z uwagi na zmianę terminu realizacji projektu</t>
    </r>
  </si>
  <si>
    <r>
      <t xml:space="preserve">Utrzymanie Cenralnej Ewidencji Wydanych i Unieważnionych Dokumentów Paszportowych
</t>
    </r>
    <r>
      <rPr>
        <b/>
        <sz val="11"/>
        <rFont val="Calibri"/>
        <family val="2"/>
        <charset val="238"/>
        <scheme val="minor"/>
      </rPr>
      <t>koszty do zaktualizowania przez MC z uwagi na zmianę terminu realizacji projektu</t>
    </r>
  </si>
  <si>
    <t>Utrzymanie danych audytowych przez 2 lata - wariant 2</t>
  </si>
  <si>
    <t>do wdrożenia RDP</t>
  </si>
  <si>
    <t>po wdrożeniu RDP</t>
  </si>
  <si>
    <t>Dostarczenie i konfiguracja przełączników sieciowych</t>
  </si>
  <si>
    <t xml:space="preserve">dostarczenie i konfiguracja przełączników sieciowych </t>
  </si>
  <si>
    <t>serwis czytników linni papilarnych oraz oprogramowania SDK dermalog</t>
  </si>
  <si>
    <t>serwis oprogramowania verifinger</t>
  </si>
  <si>
    <t>suma</t>
  </si>
  <si>
    <t>cała umowa 62/2009 miesięcznie</t>
  </si>
  <si>
    <t>Usługi certyfikacyjne CIS (ustalono na podstawie dotychczasowej umowy 62/2009)</t>
  </si>
  <si>
    <t>aktualizacja i wsparcie symantec</t>
  </si>
  <si>
    <t>serwis oprogramowania aplikacyjnego PS2O (w tym mieści się SEND 50 430 zł pismo CPD z 28 kwietnia 2020)do potwierdzenia</t>
  </si>
  <si>
    <t>serwis  SPZD ( niskonakładowe)</t>
  </si>
  <si>
    <t>suma oszczędności- miesięcznie</t>
  </si>
  <si>
    <t>Podłączenie i uruchomienie wymienianego sprzętu (pismio CPD z dnia 14 sierpnia 2020 r.)</t>
  </si>
  <si>
    <t>Wymiana sprzętu komputerowego niespełniającego minimalnych wymagań do współpracy z RDP - wszystkie stacje 831(pismo CPD z dnia 14 sierpnia 2020.)</t>
  </si>
  <si>
    <t>serwis komputerów - utrzymanie infrastruktury sprzętowej w lokalizacjach paszportowych na terenie kraju (pismo CPD z dnia 9 kwietnia 2020 r. i 28 kwietnia 2020 r.)</t>
  </si>
  <si>
    <t>Tab 1 - Wymiana przełączników sieciowych z 3 letnim supportem</t>
  </si>
  <si>
    <t>Tab 3 -  Koszty utrzymania oprogramowania antywirusowego</t>
  </si>
  <si>
    <r>
      <t>3-letni support router i 3 letni support ASA -</t>
    </r>
    <r>
      <rPr>
        <b/>
        <sz val="11"/>
        <rFont val="Calibri"/>
        <family val="2"/>
        <charset val="238"/>
        <scheme val="minor"/>
      </rPr>
      <t xml:space="preserve"> tab 2</t>
    </r>
  </si>
  <si>
    <r>
      <t xml:space="preserve">Zwiększone koszty utrzymania oprogramowania antywirusowego - </t>
    </r>
    <r>
      <rPr>
        <b/>
        <sz val="11"/>
        <color theme="1"/>
        <rFont val="Calibri"/>
        <family val="2"/>
        <charset val="238"/>
        <scheme val="minor"/>
      </rPr>
      <t>tab 3</t>
    </r>
  </si>
  <si>
    <r>
      <t xml:space="preserve">Wymiana przełączników sieciowych z 3 letnim supportem- </t>
    </r>
    <r>
      <rPr>
        <b/>
        <sz val="11"/>
        <rFont val="Calibri"/>
        <family val="2"/>
        <charset val="238"/>
        <scheme val="minor"/>
      </rPr>
      <t>tab 1</t>
    </r>
  </si>
  <si>
    <r>
      <t xml:space="preserve">Zwiększone koszty utrzymania Systemu Personalizacji Paszportów- </t>
    </r>
    <r>
      <rPr>
        <b/>
        <sz val="11"/>
        <color theme="1"/>
        <rFont val="Calibri"/>
        <family val="2"/>
        <charset val="238"/>
        <scheme val="minor"/>
      </rPr>
      <t>tab 4</t>
    </r>
  </si>
  <si>
    <r>
      <t>Tab 4-  Koszty utrzymania Systemu Personalizacji Paszportów
*</t>
    </r>
    <r>
      <rPr>
        <sz val="10"/>
        <color theme="1"/>
        <rFont val="Calibri"/>
        <family val="2"/>
        <charset val="238"/>
        <scheme val="minor"/>
      </rPr>
      <t xml:space="preserve">CPD wskazała na potrzebę zwiększania co 3 lata kosztów o 10% </t>
    </r>
  </si>
  <si>
    <t xml:space="preserve"> Tab 5 - Oszczędności w związku z likwidacja PS2O</t>
  </si>
  <si>
    <r>
      <t>Utrzymanie aplikacji PS20, w tym systemy SEND, SWP i usługi certyfikacyjne CIS -</t>
    </r>
    <r>
      <rPr>
        <b/>
        <sz val="11"/>
        <color theme="1"/>
        <rFont val="Calibri"/>
        <family val="2"/>
        <charset val="238"/>
        <scheme val="minor"/>
      </rPr>
      <t xml:space="preserve"> Tab. 5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</si>
  <si>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Utrzymanie urządzeń sieciowych (pismo CPD z 28 kwietnia 2020 r. 48 000 )=  VPN (infrastruktura sieciowa) </t>
  </si>
  <si>
    <t>Dostosowanie aplikacji PS2O wraz z przygotowaniem stacji do obsługi jednokierunkowej (odczyt danych audytowych z bazy danych)- wariant 2</t>
  </si>
  <si>
    <t>Wymiana sprzętu komputerowego przestarzałego technologicznie.</t>
  </si>
  <si>
    <t>serwis oprogramowania aplikacyjnego PS2O (w tym mieści się SEND 50 430 zł pismo CPD z 28 kwietnia 2020)</t>
  </si>
  <si>
    <t>suma 1-10</t>
  </si>
  <si>
    <r>
      <t xml:space="preserve">Tab 2 - 3-letni support router i 3 letni support ASA*
</t>
    </r>
    <r>
      <rPr>
        <sz val="8"/>
        <color theme="1"/>
        <rFont val="Calibri"/>
        <family val="2"/>
        <charset val="238"/>
        <scheme val="minor"/>
      </rPr>
      <t>* CPD wskazało potrzebę zwiększenia co 3 lata kosztów o 10%</t>
    </r>
  </si>
  <si>
    <t>Zakup sprzętu i oprogramowania wraz wytworzeniem komponentu niejawnego (na podstawie pisma CPD z dnia 29.09.2020 r.)</t>
  </si>
  <si>
    <t>Modyfikacja Systemu  Personalizacji Paszportów w zakresie umożliwienia persnalizacji 2 linii w polu "miejsce urodzenia"</t>
  </si>
  <si>
    <t>Prace dodatkowe związne z uruchomieniem RDP (szacunkowa kwota) (integracja PKI PSI z PKI SRP, przygotoewanie procesu deaktywacji aplikacji PS2O ze stacji roboczych, instalacja aplikacji RDP w kraju wraz z niezbędnym oprogramowaniem, deaktywacja licencji Neurotechnology, aktywacja licecnji Neurotechnology, weryfikacja i konfiguracja urządzeń sieciowych, wprowadzenie odpowiednich uprawnień w systemie autoryzującym, zamknięcie ruchu i ustalenie statsusów, udział w testach przedwdrożeniowych end to end aplikacji RDP, udostępnienie KPRM niezbednych raportów testów komponentów, wsparcie merytoryczne w zakresie przygotowania procedur wdrożeniowych dla RDP, zarządzenie stację roboczą urzędnika z urządzeniami  peryferyjnymi, wsparcie w opracowaniu planu stablizacji projektu, wsparcie w opracowaniu procesu zarządzania zmianą ppo wdrożeniu RDP</t>
  </si>
  <si>
    <t>rocznie</t>
  </si>
  <si>
    <t>Wprowadzenie ulgi dla osób pobierajacych rentę socjalną</t>
  </si>
  <si>
    <t>Wprowadzenie ulgi dla żołnierzy terytorialnej służby wojskowej</t>
  </si>
  <si>
    <t>Wprowadzenie ulgi dla weteranów poszkodowanych w wyniku działań poza granicami kraju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</si>
</sst>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58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0" fontId="0" fillId="4" borderId="0" xfId="0" applyFill="1" applyAlignment="1">
      <alignment wrapText="1"/>
    </xf>
    <xf numFmtId="0" fontId="0" fillId="4" borderId="0" xfId="0" applyFill="1"/>
    <xf numFmtId="0" fontId="1" fillId="4" borderId="0" xfId="0" applyFont="1" applyFill="1" applyAlignment="1">
      <alignment wrapText="1"/>
    </xf>
    <xf numFmtId="0" fontId="1" fillId="4" borderId="0" xfId="0" applyFont="1" applyFill="1"/>
    <xf numFmtId="0" fontId="0" fillId="0" borderId="0" xfId="0" applyFill="1" applyAlignment="1">
      <alignment wrapText="1"/>
    </xf>
    <xf numFmtId="4" fontId="0" fillId="0" borderId="0" xfId="0" applyNumberFormat="1" applyAlignment="1">
      <alignment wrapText="1"/>
    </xf>
    <xf numFmtId="4" fontId="0" fillId="4" borderId="0" xfId="0" applyNumberFormat="1" applyFill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4" fontId="0" fillId="0" borderId="0" xfId="0" applyNumberForma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4" fontId="0" fillId="0" borderId="34" xfId="0" applyNumberFormat="1" applyBorder="1" applyAlignment="1">
      <alignment horizontal="right" vertical="center" wrapText="1"/>
    </xf>
    <xf numFmtId="4" fontId="0" fillId="0" borderId="35" xfId="0" applyNumberFormat="1" applyBorder="1" applyAlignment="1">
      <alignment horizontal="right" vertical="center" wrapText="1"/>
    </xf>
    <xf numFmtId="0" fontId="0" fillId="6" borderId="27" xfId="0" applyFill="1" applyBorder="1" applyAlignment="1">
      <alignment vertical="center" wrapText="1"/>
    </xf>
    <xf numFmtId="4" fontId="0" fillId="0" borderId="29" xfId="0" applyNumberFormat="1" applyBorder="1" applyAlignment="1">
      <alignment horizontal="right" vertical="center" wrapText="1"/>
    </xf>
    <xf numFmtId="4" fontId="0" fillId="0" borderId="13" xfId="0" applyNumberFormat="1" applyFill="1" applyBorder="1" applyAlignment="1">
      <alignment vertical="center"/>
    </xf>
    <xf numFmtId="4" fontId="3" fillId="0" borderId="13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Fill="1" applyBorder="1" applyAlignment="1">
      <alignment vertical="center"/>
    </xf>
    <xf numFmtId="4" fontId="0" fillId="0" borderId="1" xfId="0" applyNumberFormat="1" applyFont="1" applyFill="1" applyBorder="1" applyAlignment="1">
      <alignment vertical="center"/>
    </xf>
    <xf numFmtId="4" fontId="3" fillId="0" borderId="4" xfId="0" applyNumberFormat="1" applyFont="1" applyBorder="1" applyAlignment="1">
      <alignment vertical="center"/>
    </xf>
    <xf numFmtId="4" fontId="0" fillId="0" borderId="5" xfId="0" applyNumberFormat="1" applyBorder="1" applyAlignment="1">
      <alignment vertical="center"/>
    </xf>
    <xf numFmtId="4" fontId="0" fillId="0" borderId="4" xfId="0" applyNumberFormat="1" applyBorder="1" applyAlignment="1">
      <alignment vertical="center"/>
    </xf>
    <xf numFmtId="4" fontId="0" fillId="0" borderId="5" xfId="0" applyNumberFormat="1" applyFill="1" applyBorder="1" applyAlignment="1">
      <alignment vertical="center"/>
    </xf>
    <xf numFmtId="4" fontId="0" fillId="0" borderId="4" xfId="0" applyNumberFormat="1" applyFont="1" applyBorder="1" applyAlignment="1">
      <alignment vertical="center"/>
    </xf>
    <xf numFmtId="4" fontId="0" fillId="0" borderId="5" xfId="0" applyNumberFormat="1" applyFont="1" applyFill="1" applyBorder="1" applyAlignment="1">
      <alignment vertical="center"/>
    </xf>
    <xf numFmtId="4" fontId="3" fillId="0" borderId="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right" vertical="center" wrapText="1"/>
    </xf>
    <xf numFmtId="4" fontId="0" fillId="5" borderId="12" xfId="0" applyNumberFormat="1" applyFill="1" applyBorder="1" applyAlignment="1">
      <alignment vertical="center"/>
    </xf>
    <xf numFmtId="4" fontId="3" fillId="0" borderId="32" xfId="0" applyNumberFormat="1" applyFont="1" applyBorder="1" applyAlignment="1">
      <alignment vertical="center"/>
    </xf>
    <xf numFmtId="4" fontId="0" fillId="0" borderId="21" xfId="0" applyNumberFormat="1" applyBorder="1" applyAlignment="1">
      <alignment vertical="center"/>
    </xf>
    <xf numFmtId="4" fontId="0" fillId="0" borderId="22" xfId="0" applyNumberFormat="1" applyBorder="1" applyAlignment="1">
      <alignment vertical="center"/>
    </xf>
    <xf numFmtId="4" fontId="0" fillId="0" borderId="23" xfId="0" applyNumberFormat="1" applyFill="1" applyBorder="1" applyAlignment="1">
      <alignment vertical="center"/>
    </xf>
    <xf numFmtId="4" fontId="0" fillId="5" borderId="2" xfId="0" applyNumberFormat="1" applyFill="1" applyBorder="1" applyAlignment="1">
      <alignment vertical="center"/>
    </xf>
    <xf numFmtId="4" fontId="1" fillId="3" borderId="26" xfId="0" applyNumberFormat="1" applyFont="1" applyFill="1" applyBorder="1" applyAlignment="1">
      <alignment vertical="center"/>
    </xf>
    <xf numFmtId="4" fontId="0" fillId="3" borderId="12" xfId="0" applyNumberFormat="1" applyFill="1" applyBorder="1" applyAlignment="1">
      <alignment vertical="center"/>
    </xf>
    <xf numFmtId="4" fontId="0" fillId="0" borderId="13" xfId="0" applyNumberFormat="1" applyBorder="1" applyAlignment="1">
      <alignment vertical="center"/>
    </xf>
    <xf numFmtId="4" fontId="1" fillId="3" borderId="17" xfId="0" applyNumberFormat="1" applyFont="1" applyFill="1" applyBorder="1" applyAlignment="1">
      <alignment vertical="center"/>
    </xf>
    <xf numFmtId="4" fontId="0" fillId="0" borderId="12" xfId="0" applyNumberFormat="1" applyBorder="1" applyAlignment="1">
      <alignment vertical="center"/>
    </xf>
    <xf numFmtId="4" fontId="0" fillId="5" borderId="36" xfId="0" applyNumberFormat="1" applyFill="1" applyBorder="1" applyAlignment="1">
      <alignment vertical="center"/>
    </xf>
    <xf numFmtId="4" fontId="0" fillId="0" borderId="1" xfId="0" applyNumberFormat="1" applyFill="1" applyBorder="1" applyAlignment="1" applyProtection="1">
      <alignment vertical="center"/>
    </xf>
    <xf numFmtId="4" fontId="0" fillId="0" borderId="6" xfId="0" applyNumberFormat="1" applyFill="1" applyBorder="1" applyAlignment="1" applyProtection="1">
      <alignment vertical="center"/>
    </xf>
    <xf numFmtId="4" fontId="0" fillId="0" borderId="3" xfId="0" applyNumberFormat="1" applyFill="1" applyBorder="1" applyAlignment="1" applyProtection="1">
      <alignment vertical="center"/>
    </xf>
    <xf numFmtId="4" fontId="0" fillId="0" borderId="5" xfId="0" applyNumberFormat="1" applyFill="1" applyBorder="1" applyAlignment="1" applyProtection="1">
      <alignment vertical="center"/>
    </xf>
    <xf numFmtId="4" fontId="0" fillId="5" borderId="33" xfId="0" applyNumberFormat="1" applyFill="1" applyBorder="1" applyAlignment="1">
      <alignment vertical="center"/>
    </xf>
    <xf numFmtId="4" fontId="0" fillId="3" borderId="8" xfId="0" applyNumberFormat="1" applyFill="1" applyBorder="1" applyAlignment="1">
      <alignment vertical="center"/>
    </xf>
    <xf numFmtId="4" fontId="0" fillId="3" borderId="2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/>
    </xf>
    <xf numFmtId="4" fontId="0" fillId="3" borderId="4" xfId="0" applyNumberFormat="1" applyFill="1" applyBorder="1" applyAlignment="1">
      <alignment vertical="center"/>
    </xf>
    <xf numFmtId="4" fontId="0" fillId="3" borderId="11" xfId="0" applyNumberFormat="1" applyFill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0" fillId="2" borderId="8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0" borderId="35" xfId="0" applyBorder="1" applyAlignment="1">
      <alignment horizontal="left" vertical="center" wrapText="1"/>
    </xf>
    <xf numFmtId="0" fontId="3" fillId="0" borderId="42" xfId="0" applyFont="1" applyBorder="1" applyAlignment="1">
      <alignment wrapText="1"/>
    </xf>
    <xf numFmtId="0" fontId="3" fillId="0" borderId="43" xfId="0" applyFont="1" applyBorder="1" applyAlignment="1">
      <alignment wrapText="1"/>
    </xf>
    <xf numFmtId="0" fontId="0" fillId="0" borderId="45" xfId="0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3" fillId="0" borderId="33" xfId="0" applyFont="1" applyFill="1" applyBorder="1" applyAlignment="1">
      <alignment horizontal="left" vertical="center" wrapText="1"/>
    </xf>
    <xf numFmtId="4" fontId="0" fillId="5" borderId="29" xfId="0" applyNumberFormat="1" applyFill="1" applyBorder="1" applyAlignment="1">
      <alignment horizontal="right" vertical="center" wrapText="1"/>
    </xf>
    <xf numFmtId="4" fontId="0" fillId="5" borderId="25" xfId="0" applyNumberFormat="1" applyFill="1" applyBorder="1" applyAlignment="1">
      <alignment horizontal="right" vertical="center" wrapText="1"/>
    </xf>
    <xf numFmtId="4" fontId="0" fillId="6" borderId="47" xfId="0" applyNumberFormat="1" applyFill="1" applyBorder="1" applyAlignment="1">
      <alignment vertical="center"/>
    </xf>
    <xf numFmtId="0" fontId="1" fillId="3" borderId="31" xfId="0" applyFont="1" applyFill="1" applyBorder="1" applyAlignment="1">
      <alignment vertical="center" wrapText="1"/>
    </xf>
    <xf numFmtId="0" fontId="0" fillId="0" borderId="43" xfId="0" applyBorder="1" applyAlignment="1">
      <alignment horizontal="left" vertical="center" wrapText="1"/>
    </xf>
    <xf numFmtId="0" fontId="0" fillId="5" borderId="43" xfId="0" applyFill="1" applyBorder="1" applyAlignment="1">
      <alignment horizontal="left" vertical="center" wrapText="1"/>
    </xf>
    <xf numFmtId="0" fontId="0" fillId="6" borderId="31" xfId="0" applyFill="1" applyBorder="1" applyAlignment="1">
      <alignment vertical="center" wrapText="1"/>
    </xf>
    <xf numFmtId="0" fontId="0" fillId="6" borderId="48" xfId="0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" fontId="0" fillId="7" borderId="6" xfId="0" applyNumberFormat="1" applyFill="1" applyBorder="1" applyAlignment="1">
      <alignment horizontal="center" vertical="center" wrapText="1"/>
    </xf>
    <xf numFmtId="4" fontId="0" fillId="7" borderId="34" xfId="0" applyNumberFormat="1" applyFill="1" applyBorder="1" applyAlignment="1">
      <alignment horizontal="center" vertical="center" wrapText="1"/>
    </xf>
    <xf numFmtId="3" fontId="0" fillId="7" borderId="6" xfId="0" applyNumberFormat="1" applyFill="1" applyBorder="1" applyAlignment="1">
      <alignment horizontal="center" vertical="center" wrapText="1"/>
    </xf>
    <xf numFmtId="3" fontId="0" fillId="7" borderId="34" xfId="0" applyNumberFormat="1" applyFill="1" applyBorder="1" applyAlignment="1">
      <alignment horizontal="center" vertical="center" wrapText="1"/>
    </xf>
    <xf numFmtId="4" fontId="0" fillId="5" borderId="2" xfId="0" applyNumberFormat="1" applyFill="1" applyBorder="1" applyAlignment="1">
      <alignment horizontal="right" vertical="center"/>
    </xf>
    <xf numFmtId="4" fontId="0" fillId="5" borderId="6" xfId="0" applyNumberFormat="1" applyFill="1" applyBorder="1" applyAlignment="1">
      <alignment horizontal="right" vertical="center"/>
    </xf>
    <xf numFmtId="4" fontId="0" fillId="5" borderId="12" xfId="0" applyNumberFormat="1" applyFill="1" applyBorder="1" applyAlignment="1">
      <alignment horizontal="right" vertical="center"/>
    </xf>
    <xf numFmtId="4" fontId="3" fillId="5" borderId="4" xfId="0" applyNumberFormat="1" applyFont="1" applyFill="1" applyBorder="1" applyAlignment="1">
      <alignment horizontal="right" vertical="center"/>
    </xf>
    <xf numFmtId="4" fontId="3" fillId="5" borderId="1" xfId="0" applyNumberFormat="1" applyFont="1" applyFill="1" applyBorder="1" applyAlignment="1">
      <alignment horizontal="right" vertical="center"/>
    </xf>
    <xf numFmtId="4" fontId="2" fillId="5" borderId="13" xfId="0" applyNumberFormat="1" applyFont="1" applyFill="1" applyBorder="1" applyAlignment="1">
      <alignment horizontal="right" vertical="center"/>
    </xf>
    <xf numFmtId="4" fontId="3" fillId="5" borderId="33" xfId="0" applyNumberFormat="1" applyFont="1" applyFill="1" applyBorder="1" applyAlignment="1">
      <alignment horizontal="right" vertical="center"/>
    </xf>
    <xf numFmtId="4" fontId="3" fillId="5" borderId="34" xfId="0" applyNumberFormat="1" applyFont="1" applyFill="1" applyBorder="1" applyAlignment="1">
      <alignment horizontal="right" vertical="center"/>
    </xf>
    <xf numFmtId="4" fontId="2" fillId="5" borderId="36" xfId="0" applyNumberFormat="1" applyFont="1" applyFill="1" applyBorder="1" applyAlignment="1">
      <alignment horizontal="right" vertical="center"/>
    </xf>
    <xf numFmtId="4" fontId="0" fillId="0" borderId="13" xfId="0" applyNumberFormat="1" applyFont="1" applyBorder="1" applyAlignment="1">
      <alignment vertical="center"/>
    </xf>
    <xf numFmtId="4" fontId="2" fillId="3" borderId="13" xfId="0" applyNumberFormat="1" applyFont="1" applyFill="1" applyBorder="1" applyAlignment="1">
      <alignment vertical="center"/>
    </xf>
    <xf numFmtId="4" fontId="2" fillId="3" borderId="18" xfId="0" applyNumberFormat="1" applyFont="1" applyFill="1" applyBorder="1" applyAlignment="1">
      <alignment vertical="center"/>
    </xf>
    <xf numFmtId="4" fontId="2" fillId="0" borderId="36" xfId="0" applyNumberFormat="1" applyFont="1" applyFill="1" applyBorder="1" applyAlignment="1">
      <alignment vertical="center"/>
    </xf>
    <xf numFmtId="4" fontId="2" fillId="0" borderId="13" xfId="0" applyNumberFormat="1" applyFont="1" applyFill="1" applyBorder="1" applyAlignment="1">
      <alignment vertical="center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5" borderId="42" xfId="0" applyFill="1" applyBorder="1" applyAlignment="1">
      <alignment horizontal="left" vertical="center" wrapText="1"/>
    </xf>
    <xf numFmtId="4" fontId="0" fillId="4" borderId="1" xfId="0" applyNumberFormat="1" applyFill="1" applyBorder="1" applyAlignment="1">
      <alignment horizontal="right"/>
    </xf>
    <xf numFmtId="4" fontId="0" fillId="4" borderId="5" xfId="0" applyNumberFormat="1" applyFill="1" applyBorder="1" applyAlignment="1">
      <alignment horizontal="right"/>
    </xf>
    <xf numFmtId="4" fontId="3" fillId="4" borderId="1" xfId="0" applyNumberFormat="1" applyFont="1" applyFill="1" applyBorder="1"/>
    <xf numFmtId="4" fontId="3" fillId="4" borderId="5" xfId="0" applyNumberFormat="1" applyFont="1" applyFill="1" applyBorder="1"/>
    <xf numFmtId="4" fontId="0" fillId="3" borderId="7" xfId="0" applyNumberFormat="1" applyFill="1" applyBorder="1" applyAlignment="1">
      <alignment horizontal="right" vertical="center"/>
    </xf>
    <xf numFmtId="4" fontId="0" fillId="3" borderId="37" xfId="0" applyNumberFormat="1" applyFill="1" applyBorder="1" applyAlignment="1">
      <alignment horizontal="right" vertical="center"/>
    </xf>
    <xf numFmtId="4" fontId="0" fillId="3" borderId="30" xfId="0" applyNumberFormat="1" applyFill="1" applyBorder="1" applyAlignment="1">
      <alignment horizontal="right" vertical="center"/>
    </xf>
    <xf numFmtId="4" fontId="0" fillId="3" borderId="40" xfId="0" applyNumberFormat="1" applyFill="1" applyBorder="1" applyAlignment="1">
      <alignment horizontal="right" vertical="center"/>
    </xf>
    <xf numFmtId="4" fontId="0" fillId="4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 wrapText="1"/>
    </xf>
    <xf numFmtId="4" fontId="0" fillId="0" borderId="50" xfId="0" applyNumberFormat="1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 vertical="center" wrapText="1"/>
    </xf>
    <xf numFmtId="0" fontId="0" fillId="0" borderId="51" xfId="0" applyFill="1" applyBorder="1" applyAlignment="1">
      <alignment horizontal="center" vertical="center" wrapText="1"/>
    </xf>
    <xf numFmtId="0" fontId="0" fillId="7" borderId="31" xfId="0" applyFill="1" applyBorder="1" applyAlignment="1">
      <alignment horizontal="center" vertical="center" wrapText="1"/>
    </xf>
    <xf numFmtId="4" fontId="0" fillId="7" borderId="46" xfId="0" applyNumberFormat="1" applyFill="1" applyBorder="1" applyAlignment="1">
      <alignment horizontal="center" vertical="center" wrapText="1"/>
    </xf>
    <xf numFmtId="4" fontId="0" fillId="4" borderId="7" xfId="0" applyNumberFormat="1" applyFill="1" applyBorder="1" applyAlignment="1">
      <alignment vertical="center"/>
    </xf>
    <xf numFmtId="4" fontId="0" fillId="8" borderId="1" xfId="0" applyNumberFormat="1" applyFill="1" applyBorder="1" applyAlignment="1">
      <alignment horizontal="center" vertical="center" wrapText="1"/>
    </xf>
    <xf numFmtId="4" fontId="0" fillId="8" borderId="6" xfId="0" applyNumberFormat="1" applyFill="1" applyBorder="1" applyAlignment="1">
      <alignment horizontal="center" vertical="center" wrapText="1"/>
    </xf>
    <xf numFmtId="4" fontId="0" fillId="8" borderId="34" xfId="0" applyNumberFormat="1" applyFill="1" applyBorder="1" applyAlignment="1">
      <alignment horizontal="center" vertical="center" wrapText="1"/>
    </xf>
    <xf numFmtId="4" fontId="6" fillId="9" borderId="31" xfId="0" applyNumberFormat="1" applyFont="1" applyFill="1" applyBorder="1" applyAlignment="1">
      <alignment wrapText="1"/>
    </xf>
    <xf numFmtId="4" fontId="6" fillId="10" borderId="34" xfId="0" applyNumberFormat="1" applyFont="1" applyFill="1" applyBorder="1" applyAlignment="1">
      <alignment wrapText="1"/>
    </xf>
    <xf numFmtId="4" fontId="0" fillId="7" borderId="6" xfId="0" applyNumberFormat="1" applyFill="1" applyBorder="1" applyAlignment="1">
      <alignment wrapText="1"/>
    </xf>
    <xf numFmtId="4" fontId="0" fillId="7" borderId="1" xfId="0" applyNumberFormat="1" applyFill="1" applyBorder="1" applyAlignment="1">
      <alignment wrapText="1"/>
    </xf>
    <xf numFmtId="0" fontId="0" fillId="0" borderId="7" xfId="0" applyFill="1" applyBorder="1" applyAlignment="1">
      <alignment horizontal="left" vertical="center" wrapText="1"/>
    </xf>
    <xf numFmtId="0" fontId="0" fillId="0" borderId="5" xfId="0" applyFill="1" applyBorder="1" applyAlignment="1">
      <alignment vertical="center" wrapText="1"/>
    </xf>
    <xf numFmtId="0" fontId="0" fillId="11" borderId="13" xfId="0" applyFill="1" applyBorder="1" applyAlignment="1">
      <alignment vertical="center" wrapText="1"/>
    </xf>
    <xf numFmtId="0" fontId="3" fillId="11" borderId="13" xfId="0" applyFont="1" applyFill="1" applyBorder="1" applyAlignment="1">
      <alignment horizontal="left" vertical="center" wrapText="1"/>
    </xf>
    <xf numFmtId="0" fontId="3" fillId="11" borderId="13" xfId="0" applyFont="1" applyFill="1" applyBorder="1" applyAlignment="1">
      <alignment vertical="center" wrapText="1"/>
    </xf>
    <xf numFmtId="0" fontId="3" fillId="11" borderId="43" xfId="0" applyFont="1" applyFill="1" applyBorder="1" applyAlignment="1">
      <alignment wrapText="1"/>
    </xf>
    <xf numFmtId="0" fontId="3" fillId="11" borderId="44" xfId="0" applyFont="1" applyFill="1" applyBorder="1" applyAlignment="1">
      <alignment horizontal="left" vertical="center" wrapText="1"/>
    </xf>
    <xf numFmtId="0" fontId="0" fillId="11" borderId="43" xfId="0" applyFont="1" applyFill="1" applyBorder="1" applyAlignment="1">
      <alignment wrapText="1"/>
    </xf>
    <xf numFmtId="0" fontId="0" fillId="11" borderId="43" xfId="0" applyFill="1" applyBorder="1" applyAlignment="1">
      <alignment wrapText="1"/>
    </xf>
    <xf numFmtId="4" fontId="0" fillId="0" borderId="4" xfId="0" applyNumberFormat="1" applyBorder="1" applyAlignment="1">
      <alignment horizontal="right"/>
    </xf>
    <xf numFmtId="4" fontId="0" fillId="0" borderId="13" xfId="0" applyNumberFormat="1" applyFill="1" applyBorder="1" applyAlignment="1">
      <alignment horizontal="right"/>
    </xf>
    <xf numFmtId="4" fontId="0" fillId="4" borderId="4" xfId="0" applyNumberFormat="1" applyFill="1" applyBorder="1" applyAlignment="1">
      <alignment vertical="center"/>
    </xf>
    <xf numFmtId="4" fontId="3" fillId="4" borderId="32" xfId="0" applyNumberFormat="1" applyFont="1" applyFill="1" applyBorder="1" applyAlignment="1">
      <alignment vertical="center"/>
    </xf>
    <xf numFmtId="4" fontId="0" fillId="4" borderId="32" xfId="0" applyNumberFormat="1" applyFill="1" applyBorder="1" applyAlignment="1">
      <alignment vertical="center"/>
    </xf>
    <xf numFmtId="4" fontId="0" fillId="4" borderId="4" xfId="0" applyNumberFormat="1" applyFill="1" applyBorder="1" applyAlignment="1">
      <alignment horizontal="right"/>
    </xf>
    <xf numFmtId="0" fontId="3" fillId="4" borderId="1" xfId="1" applyFont="1" applyFill="1" applyBorder="1" applyAlignment="1">
      <alignment horizontal="left" wrapText="1"/>
    </xf>
    <xf numFmtId="0" fontId="3" fillId="4" borderId="1" xfId="1" applyFont="1" applyFill="1" applyBorder="1" applyAlignment="1">
      <alignment wrapText="1"/>
    </xf>
    <xf numFmtId="0" fontId="0" fillId="4" borderId="43" xfId="0" applyFill="1" applyBorder="1" applyAlignment="1">
      <alignment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/>
    </xf>
    <xf numFmtId="4" fontId="3" fillId="4" borderId="1" xfId="0" applyNumberFormat="1" applyFont="1" applyFill="1" applyBorder="1" applyAlignment="1">
      <alignment vertical="center"/>
    </xf>
    <xf numFmtId="0" fontId="0" fillId="11" borderId="1" xfId="1" applyFont="1" applyFill="1" applyBorder="1" applyAlignment="1">
      <alignment vertical="center" wrapText="1"/>
    </xf>
    <xf numFmtId="4" fontId="0" fillId="12" borderId="1" xfId="0" applyNumberFormat="1" applyFill="1" applyBorder="1" applyAlignment="1" applyProtection="1">
      <alignment vertical="center"/>
    </xf>
    <xf numFmtId="4" fontId="0" fillId="12" borderId="50" xfId="0" applyNumberFormat="1" applyFill="1" applyBorder="1" applyAlignment="1" applyProtection="1">
      <alignment vertical="center"/>
    </xf>
    <xf numFmtId="4" fontId="0" fillId="12" borderId="1" xfId="0" applyNumberFormat="1" applyFill="1" applyBorder="1" applyAlignment="1">
      <alignment vertical="center"/>
    </xf>
    <xf numFmtId="4" fontId="0" fillId="12" borderId="2" xfId="0" applyNumberFormat="1" applyFill="1" applyBorder="1" applyAlignment="1">
      <alignment vertical="center"/>
    </xf>
    <xf numFmtId="4" fontId="0" fillId="12" borderId="4" xfId="0" applyNumberFormat="1" applyFill="1" applyBorder="1" applyAlignment="1">
      <alignment vertical="center"/>
    </xf>
    <xf numFmtId="4" fontId="3" fillId="12" borderId="21" xfId="0" applyNumberFormat="1" applyFont="1" applyFill="1" applyBorder="1" applyAlignment="1">
      <alignment vertical="center"/>
    </xf>
    <xf numFmtId="4" fontId="3" fillId="12" borderId="1" xfId="0" applyNumberFormat="1" applyFont="1" applyFill="1" applyBorder="1" applyAlignment="1">
      <alignment vertical="center"/>
    </xf>
    <xf numFmtId="4" fontId="9" fillId="12" borderId="0" xfId="1" applyNumberFormat="1" applyFill="1" applyAlignment="1">
      <alignment horizontal="right"/>
    </xf>
    <xf numFmtId="4" fontId="0" fillId="12" borderId="1" xfId="0" applyNumberFormat="1" applyFont="1" applyFill="1" applyBorder="1" applyAlignment="1">
      <alignment vertical="center"/>
    </xf>
    <xf numFmtId="4" fontId="3" fillId="12" borderId="1" xfId="0" applyNumberFormat="1" applyFont="1" applyFill="1" applyBorder="1" applyAlignment="1" applyProtection="1">
      <alignment vertical="center"/>
    </xf>
    <xf numFmtId="4" fontId="3" fillId="12" borderId="1" xfId="0" applyNumberFormat="1" applyFont="1" applyFill="1" applyBorder="1"/>
    <xf numFmtId="4" fontId="0" fillId="12" borderId="7" xfId="0" applyNumberFormat="1" applyFill="1" applyBorder="1" applyAlignment="1">
      <alignment vertical="center"/>
    </xf>
    <xf numFmtId="4" fontId="0" fillId="12" borderId="34" xfId="0" applyNumberFormat="1" applyFill="1" applyBorder="1" applyAlignment="1">
      <alignment horizontal="right" vertical="center" wrapText="1"/>
    </xf>
    <xf numFmtId="4" fontId="0" fillId="0" borderId="38" xfId="0" applyNumberFormat="1" applyFont="1" applyBorder="1" applyAlignment="1">
      <alignment horizontal="right" vertical="center" wrapText="1"/>
    </xf>
    <xf numFmtId="0" fontId="0" fillId="0" borderId="0" xfId="0" applyBorder="1"/>
    <xf numFmtId="0" fontId="3" fillId="5" borderId="43" xfId="0" applyFont="1" applyFill="1" applyBorder="1" applyAlignment="1">
      <alignment horizontal="left" vertical="center" wrapText="1"/>
    </xf>
    <xf numFmtId="0" fontId="3" fillId="5" borderId="37" xfId="0" applyFont="1" applyFill="1" applyBorder="1" applyAlignment="1">
      <alignment horizontal="left" vertical="center" wrapText="1"/>
    </xf>
    <xf numFmtId="4" fontId="3" fillId="0" borderId="29" xfId="0" applyNumberFormat="1" applyFont="1" applyBorder="1" applyAlignment="1">
      <alignment horizontal="right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7" borderId="33" xfId="0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wrapText="1"/>
    </xf>
    <xf numFmtId="0" fontId="0" fillId="7" borderId="3" xfId="0" applyFill="1" applyBorder="1" applyAlignment="1">
      <alignment horizontal="center" wrapText="1"/>
    </xf>
    <xf numFmtId="0" fontId="0" fillId="7" borderId="34" xfId="0" applyFill="1" applyBorder="1" applyAlignment="1">
      <alignment horizontal="center" wrapText="1"/>
    </xf>
    <xf numFmtId="0" fontId="0" fillId="7" borderId="35" xfId="0" applyFill="1" applyBorder="1" applyAlignment="1">
      <alignment horizontal="center" wrapText="1"/>
    </xf>
    <xf numFmtId="0" fontId="3" fillId="0" borderId="45" xfId="0" applyFont="1" applyFill="1" applyBorder="1" applyAlignment="1">
      <alignment horizontal="left" vertical="center" wrapText="1"/>
    </xf>
    <xf numFmtId="0" fontId="3" fillId="0" borderId="49" xfId="0" applyFont="1" applyFill="1" applyBorder="1" applyAlignment="1">
      <alignment horizontal="left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 wrapText="1"/>
    </xf>
    <xf numFmtId="0" fontId="0" fillId="7" borderId="34" xfId="0" applyFill="1" applyBorder="1" applyAlignment="1">
      <alignment horizontal="center" vertical="center" wrapText="1"/>
    </xf>
    <xf numFmtId="0" fontId="0" fillId="7" borderId="35" xfId="0" applyFill="1" applyBorder="1" applyAlignment="1">
      <alignment horizontal="center" vertical="center" wrapText="1"/>
    </xf>
    <xf numFmtId="0" fontId="0" fillId="7" borderId="46" xfId="0" applyFill="1" applyBorder="1" applyAlignment="1">
      <alignment horizontal="center" vertical="center" wrapText="1"/>
    </xf>
    <xf numFmtId="0" fontId="0" fillId="7" borderId="52" xfId="0" applyFill="1" applyBorder="1" applyAlignment="1">
      <alignment horizontal="center" vertical="center" wrapText="1"/>
    </xf>
    <xf numFmtId="0" fontId="0" fillId="8" borderId="1" xfId="0" applyFont="1" applyFill="1" applyBorder="1" applyAlignment="1">
      <alignment horizontal="center" vertical="center" wrapText="1"/>
    </xf>
    <xf numFmtId="0" fontId="0" fillId="8" borderId="5" xfId="0" applyFont="1" applyFill="1" applyBorder="1" applyAlignment="1">
      <alignment horizontal="center" vertical="center" wrapText="1"/>
    </xf>
    <xf numFmtId="0" fontId="0" fillId="8" borderId="27" xfId="0" applyFill="1" applyBorder="1" applyAlignment="1">
      <alignment horizontal="center" vertical="center" wrapText="1"/>
    </xf>
    <xf numFmtId="0" fontId="0" fillId="8" borderId="28" xfId="0" applyFill="1" applyBorder="1" applyAlignment="1">
      <alignment horizontal="center" vertical="center" wrapText="1"/>
    </xf>
    <xf numFmtId="0" fontId="0" fillId="8" borderId="53" xfId="0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wrapText="1"/>
    </xf>
    <xf numFmtId="0" fontId="0" fillId="5" borderId="41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3" fillId="5" borderId="42" xfId="0" applyFont="1" applyFill="1" applyBorder="1" applyAlignment="1">
      <alignment horizontal="left" vertical="center" wrapText="1"/>
    </xf>
    <xf numFmtId="0" fontId="3" fillId="5" borderId="39" xfId="0" applyFont="1" applyFill="1" applyBorder="1" applyAlignment="1">
      <alignment horizontal="left" vertical="center" wrapText="1"/>
    </xf>
    <xf numFmtId="0" fontId="3" fillId="0" borderId="43" xfId="0" applyFont="1" applyFill="1" applyBorder="1" applyAlignment="1">
      <alignment horizontal="left" vertical="center" wrapText="1"/>
    </xf>
    <xf numFmtId="0" fontId="3" fillId="0" borderId="37" xfId="0" applyFont="1" applyFill="1" applyBorder="1" applyAlignment="1">
      <alignment horizontal="left" vertical="center" wrapText="1"/>
    </xf>
    <xf numFmtId="0" fontId="0" fillId="8" borderId="9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/>
    </xf>
    <xf numFmtId="0" fontId="0" fillId="8" borderId="54" xfId="0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5" borderId="42" xfId="0" applyFill="1" applyBorder="1" applyAlignment="1">
      <alignment horizontal="left" vertical="center" wrapText="1"/>
    </xf>
    <xf numFmtId="0" fontId="0" fillId="5" borderId="39" xfId="0" applyFill="1" applyBorder="1" applyAlignment="1">
      <alignment horizontal="left" vertical="center" wrapText="1"/>
    </xf>
    <xf numFmtId="0" fontId="3" fillId="5" borderId="43" xfId="0" applyFont="1" applyFill="1" applyBorder="1" applyAlignment="1">
      <alignment horizontal="left" vertical="center" wrapText="1"/>
    </xf>
    <xf numFmtId="0" fontId="3" fillId="5" borderId="37" xfId="0" applyFont="1" applyFill="1" applyBorder="1" applyAlignment="1">
      <alignment horizontal="left" vertical="center" wrapText="1"/>
    </xf>
    <xf numFmtId="0" fontId="3" fillId="5" borderId="45" xfId="0" applyFont="1" applyFill="1" applyBorder="1" applyAlignment="1">
      <alignment horizontal="left" vertical="center" wrapText="1"/>
    </xf>
    <xf numFmtId="0" fontId="3" fillId="5" borderId="49" xfId="0" applyFont="1" applyFill="1" applyBorder="1" applyAlignment="1">
      <alignment horizontal="left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11" xfId="0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0" fillId="7" borderId="27" xfId="0" applyFill="1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0" fontId="0" fillId="7" borderId="53" xfId="0" applyFill="1" applyBorder="1" applyAlignment="1">
      <alignment horizontal="center" vertical="center"/>
    </xf>
    <xf numFmtId="4" fontId="0" fillId="2" borderId="17" xfId="0" applyNumberFormat="1" applyFill="1" applyBorder="1" applyAlignment="1">
      <alignment horizontal="center" vertical="center"/>
    </xf>
    <xf numFmtId="4" fontId="0" fillId="2" borderId="18" xfId="0" applyNumberForma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left" vertical="center" wrapText="1"/>
    </xf>
    <xf numFmtId="0" fontId="0" fillId="5" borderId="28" xfId="0" applyFill="1" applyBorder="1" applyAlignment="1">
      <alignment horizontal="left" vertical="center" wrapText="1"/>
    </xf>
    <xf numFmtId="0" fontId="0" fillId="3" borderId="17" xfId="0" applyFill="1" applyBorder="1" applyAlignment="1">
      <alignment horizontal="left" vertical="center" wrapText="1"/>
    </xf>
    <xf numFmtId="0" fontId="0" fillId="3" borderId="41" xfId="0" applyFill="1" applyBorder="1" applyAlignment="1">
      <alignment horizontal="left" vertical="center" wrapText="1"/>
    </xf>
    <xf numFmtId="0" fontId="0" fillId="3" borderId="18" xfId="0" applyFill="1" applyBorder="1" applyAlignment="1">
      <alignment horizontal="left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0" fillId="3" borderId="42" xfId="0" applyFill="1" applyBorder="1" applyAlignment="1">
      <alignment horizontal="left" vertical="center" wrapText="1"/>
    </xf>
    <xf numFmtId="0" fontId="0" fillId="3" borderId="39" xfId="0" applyFill="1" applyBorder="1" applyAlignment="1">
      <alignment horizontal="left" vertical="center" wrapText="1"/>
    </xf>
    <xf numFmtId="0" fontId="0" fillId="3" borderId="43" xfId="0" applyFill="1" applyBorder="1" applyAlignment="1">
      <alignment horizontal="left" vertical="center" wrapText="1"/>
    </xf>
    <xf numFmtId="0" fontId="0" fillId="3" borderId="37" xfId="0" applyFill="1" applyBorder="1" applyAlignment="1">
      <alignment horizontal="left" vertical="center" wrapText="1"/>
    </xf>
    <xf numFmtId="0" fontId="0" fillId="3" borderId="45" xfId="0" applyFill="1" applyBorder="1" applyAlignment="1">
      <alignment horizontal="left" vertical="center" wrapText="1"/>
    </xf>
    <xf numFmtId="0" fontId="0" fillId="3" borderId="49" xfId="0" applyFill="1" applyBorder="1" applyAlignment="1">
      <alignment horizontal="left" vertical="center" wrapText="1"/>
    </xf>
    <xf numFmtId="0" fontId="0" fillId="5" borderId="45" xfId="0" applyFill="1" applyBorder="1" applyAlignment="1">
      <alignment horizontal="left" vertical="center" wrapText="1"/>
    </xf>
    <xf numFmtId="0" fontId="0" fillId="5" borderId="49" xfId="0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34" xfId="0" applyFill="1" applyBorder="1" applyAlignment="1">
      <alignment horizontal="center" vertical="center"/>
    </xf>
    <xf numFmtId="0" fontId="0" fillId="7" borderId="35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7" borderId="5" xfId="0" applyFill="1" applyBorder="1" applyAlignment="1"/>
    <xf numFmtId="0" fontId="0" fillId="8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0" fontId="0" fillId="8" borderId="5" xfId="0" applyFill="1" applyBorder="1" applyAlignment="1"/>
    <xf numFmtId="0" fontId="0" fillId="8" borderId="5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8" borderId="1" xfId="0" applyFill="1" applyBorder="1" applyAlignment="1">
      <alignment horizontal="center" wrapText="1"/>
    </xf>
    <xf numFmtId="0" fontId="0" fillId="8" borderId="5" xfId="0" applyFill="1" applyBorder="1" applyAlignment="1">
      <alignment horizontal="center" wrapText="1"/>
    </xf>
    <xf numFmtId="0" fontId="0" fillId="8" borderId="6" xfId="0" applyFill="1" applyBorder="1" applyAlignment="1">
      <alignment horizontal="center" wrapText="1"/>
    </xf>
    <xf numFmtId="0" fontId="0" fillId="8" borderId="3" xfId="0" applyFill="1" applyBorder="1" applyAlignment="1">
      <alignment horizontal="center" wrapText="1"/>
    </xf>
    <xf numFmtId="0" fontId="6" fillId="10" borderId="34" xfId="0" applyFont="1" applyFill="1" applyBorder="1" applyAlignment="1">
      <alignment horizontal="center" vertical="center" wrapText="1"/>
    </xf>
    <xf numFmtId="0" fontId="6" fillId="10" borderId="35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1"/>
  <sheetViews>
    <sheetView tabSelected="1" topLeftCell="C1" zoomScale="80" zoomScaleNormal="80" workbookViewId="0">
      <pane ySplit="3" topLeftCell="A94" activePane="bottomLeft" state="frozen"/>
      <selection activeCell="B1" sqref="B1"/>
      <selection pane="bottomLeft" activeCell="F35" sqref="F35"/>
    </sheetView>
  </sheetViews>
  <sheetFormatPr defaultRowHeight="15" x14ac:dyDescent="0.25"/>
  <cols>
    <col min="1" max="1" width="4.7109375" style="1" customWidth="1"/>
    <col min="2" max="2" width="88.7109375" style="1" customWidth="1"/>
    <col min="3" max="3" width="27.42578125" style="1" bestFit="1" customWidth="1"/>
    <col min="4" max="4" width="13.85546875" style="1" customWidth="1"/>
    <col min="5" max="5" width="18.5703125" customWidth="1"/>
    <col min="6" max="6" width="17" customWidth="1"/>
    <col min="7" max="13" width="14.28515625" bestFit="1" customWidth="1"/>
    <col min="14" max="14" width="15" customWidth="1"/>
    <col min="15" max="15" width="14.28515625" bestFit="1" customWidth="1"/>
    <col min="16" max="16" width="16.28515625" style="2" bestFit="1" customWidth="1"/>
    <col min="18" max="18" width="17.5703125" customWidth="1"/>
  </cols>
  <sheetData>
    <row r="1" spans="1:18" ht="15.75" thickBot="1" x14ac:dyDescent="0.3"/>
    <row r="2" spans="1:18" x14ac:dyDescent="0.25">
      <c r="B2" s="217" t="s">
        <v>0</v>
      </c>
      <c r="C2" s="219" t="s">
        <v>4</v>
      </c>
      <c r="D2" s="221" t="s">
        <v>3</v>
      </c>
      <c r="E2" s="58">
        <v>0</v>
      </c>
      <c r="F2" s="58">
        <v>1</v>
      </c>
      <c r="G2" s="59">
        <v>2</v>
      </c>
      <c r="H2" s="59">
        <v>3</v>
      </c>
      <c r="I2" s="59">
        <v>4</v>
      </c>
      <c r="J2" s="59">
        <v>5</v>
      </c>
      <c r="K2" s="59">
        <v>6</v>
      </c>
      <c r="L2" s="59">
        <v>7</v>
      </c>
      <c r="M2" s="59">
        <v>8</v>
      </c>
      <c r="N2" s="59">
        <v>9</v>
      </c>
      <c r="O2" s="59">
        <v>10</v>
      </c>
      <c r="P2" s="215" t="s">
        <v>68</v>
      </c>
    </row>
    <row r="3" spans="1:18" ht="15.75" thickBot="1" x14ac:dyDescent="0.3">
      <c r="B3" s="218"/>
      <c r="C3" s="220"/>
      <c r="D3" s="222"/>
      <c r="E3" s="60">
        <v>2020</v>
      </c>
      <c r="F3" s="61">
        <v>2021</v>
      </c>
      <c r="G3" s="61">
        <v>2022</v>
      </c>
      <c r="H3" s="60">
        <v>2023</v>
      </c>
      <c r="I3" s="61">
        <v>2024</v>
      </c>
      <c r="J3" s="61">
        <v>2025</v>
      </c>
      <c r="K3" s="60">
        <v>2026</v>
      </c>
      <c r="L3" s="61">
        <v>2027</v>
      </c>
      <c r="M3" s="61">
        <v>2028</v>
      </c>
      <c r="N3" s="60">
        <v>2029</v>
      </c>
      <c r="O3" s="62">
        <v>2030</v>
      </c>
      <c r="P3" s="216"/>
    </row>
    <row r="4" spans="1:18" s="6" customFormat="1" ht="16.5" thickBot="1" x14ac:dyDescent="0.3">
      <c r="A4" s="5"/>
      <c r="B4" s="75" t="s">
        <v>32</v>
      </c>
      <c r="C4" s="228"/>
      <c r="D4" s="229"/>
      <c r="E4" s="39">
        <f>E5+E6+E7</f>
        <v>47497905.670000002</v>
      </c>
      <c r="F4" s="39">
        <f t="shared" ref="F4:O4" si="0">F5+F6+F7</f>
        <v>19118772.942499999</v>
      </c>
      <c r="G4" s="39">
        <f t="shared" si="0"/>
        <v>4083881.29</v>
      </c>
      <c r="H4" s="39">
        <f t="shared" si="0"/>
        <v>3187021.29</v>
      </c>
      <c r="I4" s="39">
        <f t="shared" si="0"/>
        <v>4448961.29</v>
      </c>
      <c r="J4" s="39">
        <f t="shared" si="0"/>
        <v>2193961.29</v>
      </c>
      <c r="K4" s="39">
        <f t="shared" si="0"/>
        <v>2193961.29</v>
      </c>
      <c r="L4" s="39">
        <f t="shared" si="0"/>
        <v>4704733.29</v>
      </c>
      <c r="M4" s="39">
        <f t="shared" si="0"/>
        <v>2246233.29</v>
      </c>
      <c r="N4" s="39">
        <f t="shared" si="0"/>
        <v>2246233.29</v>
      </c>
      <c r="O4" s="39">
        <f t="shared" si="0"/>
        <v>4986082.4900000012</v>
      </c>
      <c r="P4" s="42">
        <f>P5+P6+P7</f>
        <v>49409841.752499998</v>
      </c>
    </row>
    <row r="5" spans="1:18" s="4" customFormat="1" x14ac:dyDescent="0.25">
      <c r="A5" s="3"/>
      <c r="B5" s="225" t="s">
        <v>7</v>
      </c>
      <c r="C5" s="230" t="s">
        <v>6</v>
      </c>
      <c r="D5" s="231"/>
      <c r="E5" s="51">
        <f t="shared" ref="E5:N5" si="1">E8+E22</f>
        <v>47497905.670000002</v>
      </c>
      <c r="F5" s="50">
        <f t="shared" si="1"/>
        <v>6253192.7000000002</v>
      </c>
      <c r="G5" s="50">
        <f t="shared" si="1"/>
        <v>5504204.3200000003</v>
      </c>
      <c r="H5" s="50">
        <f t="shared" si="1"/>
        <v>5504204.3200000003</v>
      </c>
      <c r="I5" s="50">
        <f t="shared" si="1"/>
        <v>5504204.3200000003</v>
      </c>
      <c r="J5" s="50">
        <f t="shared" si="1"/>
        <v>5504204.3200000003</v>
      </c>
      <c r="K5" s="50">
        <f t="shared" si="1"/>
        <v>5504204.3200000003</v>
      </c>
      <c r="L5" s="50">
        <f>L8+L22</f>
        <v>5504204.3200000003</v>
      </c>
      <c r="M5" s="50">
        <f t="shared" si="1"/>
        <v>5504204.3200000003</v>
      </c>
      <c r="N5" s="50">
        <f t="shared" si="1"/>
        <v>5504204.3200000003</v>
      </c>
      <c r="O5" s="52">
        <f>O8+O22</f>
        <v>5504204.3200000003</v>
      </c>
      <c r="P5" s="40">
        <f t="shared" ref="P5:P33" si="2">SUM(F5:O5)</f>
        <v>55791031.579999998</v>
      </c>
    </row>
    <row r="6" spans="1:18" s="4" customFormat="1" x14ac:dyDescent="0.25">
      <c r="A6" s="3"/>
      <c r="B6" s="226"/>
      <c r="C6" s="232" t="s">
        <v>30</v>
      </c>
      <c r="D6" s="233"/>
      <c r="E6" s="53">
        <f t="shared" ref="E6:N6" si="3">SUM(E9,E23)</f>
        <v>0</v>
      </c>
      <c r="F6" s="109">
        <f t="shared" si="3"/>
        <v>12968848</v>
      </c>
      <c r="G6" s="109">
        <f t="shared" si="3"/>
        <v>-1007252</v>
      </c>
      <c r="H6" s="109">
        <f t="shared" si="3"/>
        <v>-1904112</v>
      </c>
      <c r="I6" s="109">
        <f t="shared" si="3"/>
        <v>-642172</v>
      </c>
      <c r="J6" s="109">
        <f t="shared" si="3"/>
        <v>-2897172</v>
      </c>
      <c r="K6" s="109">
        <f t="shared" si="3"/>
        <v>-2897172</v>
      </c>
      <c r="L6" s="109">
        <f>SUM(L9,L23)</f>
        <v>-386399.99999999953</v>
      </c>
      <c r="M6" s="109">
        <f t="shared" si="3"/>
        <v>-2844900</v>
      </c>
      <c r="N6" s="109">
        <f t="shared" si="3"/>
        <v>-2844900</v>
      </c>
      <c r="O6" s="110">
        <f>SUM(O9,O23)</f>
        <v>-105050.79999999935</v>
      </c>
      <c r="P6" s="95">
        <f t="shared" si="2"/>
        <v>-2560282.7999999989</v>
      </c>
    </row>
    <row r="7" spans="1:18" s="4" customFormat="1" ht="15.75" thickBot="1" x14ac:dyDescent="0.3">
      <c r="A7" s="3"/>
      <c r="B7" s="227"/>
      <c r="C7" s="234" t="str">
        <f>C24</f>
        <v>Cz. 85 - wojewoda</v>
      </c>
      <c r="D7" s="235"/>
      <c r="E7" s="54">
        <f t="shared" ref="E7:N7" si="4">E24</f>
        <v>0</v>
      </c>
      <c r="F7" s="111">
        <f t="shared" si="4"/>
        <v>-103267.75750000001</v>
      </c>
      <c r="G7" s="111">
        <f t="shared" si="4"/>
        <v>-413071.03</v>
      </c>
      <c r="H7" s="111">
        <f t="shared" si="4"/>
        <v>-413071.03</v>
      </c>
      <c r="I7" s="111">
        <f t="shared" si="4"/>
        <v>-413071.03</v>
      </c>
      <c r="J7" s="111">
        <f t="shared" si="4"/>
        <v>-413071.03</v>
      </c>
      <c r="K7" s="111">
        <f t="shared" si="4"/>
        <v>-413071.03</v>
      </c>
      <c r="L7" s="111">
        <f>L24</f>
        <v>-413071.03</v>
      </c>
      <c r="M7" s="111">
        <f t="shared" si="4"/>
        <v>-413071.03</v>
      </c>
      <c r="N7" s="111">
        <f t="shared" si="4"/>
        <v>-413071.03</v>
      </c>
      <c r="O7" s="112">
        <f>O24</f>
        <v>-413071.03</v>
      </c>
      <c r="P7" s="96">
        <f t="shared" si="2"/>
        <v>-3820907.0275000008</v>
      </c>
    </row>
    <row r="8" spans="1:18" s="4" customFormat="1" x14ac:dyDescent="0.25">
      <c r="A8" s="3"/>
      <c r="B8" s="223" t="s">
        <v>8</v>
      </c>
      <c r="C8" s="203" t="s">
        <v>6</v>
      </c>
      <c r="D8" s="204"/>
      <c r="E8" s="38">
        <f>E10+E11+E12</f>
        <v>47497905.670000002</v>
      </c>
      <c r="F8" s="38">
        <f t="shared" ref="F8:O8" si="5">F10+F11+F12</f>
        <v>4877141.62</v>
      </c>
      <c r="G8" s="38">
        <f>G10+G11+G12</f>
        <v>0</v>
      </c>
      <c r="H8" s="38">
        <f t="shared" si="5"/>
        <v>0</v>
      </c>
      <c r="I8" s="38">
        <f t="shared" si="5"/>
        <v>0</v>
      </c>
      <c r="J8" s="38">
        <f t="shared" si="5"/>
        <v>0</v>
      </c>
      <c r="K8" s="38">
        <f t="shared" si="5"/>
        <v>0</v>
      </c>
      <c r="L8" s="38">
        <f t="shared" si="5"/>
        <v>0</v>
      </c>
      <c r="M8" s="38">
        <f t="shared" si="5"/>
        <v>0</v>
      </c>
      <c r="N8" s="38">
        <f t="shared" si="5"/>
        <v>0</v>
      </c>
      <c r="O8" s="38">
        <f t="shared" si="5"/>
        <v>0</v>
      </c>
      <c r="P8" s="33">
        <f t="shared" si="2"/>
        <v>4877141.62</v>
      </c>
    </row>
    <row r="9" spans="1:18" s="4" customFormat="1" ht="15.75" thickBot="1" x14ac:dyDescent="0.3">
      <c r="A9" s="3"/>
      <c r="B9" s="224"/>
      <c r="C9" s="236" t="s">
        <v>30</v>
      </c>
      <c r="D9" s="237"/>
      <c r="E9" s="49">
        <f>SUM(E13:E21)</f>
        <v>0</v>
      </c>
      <c r="F9" s="49">
        <f>SUM(F13:F21)</f>
        <v>10078161</v>
      </c>
      <c r="G9" s="49">
        <f t="shared" ref="G9:O9" si="6">SUM(G13:G21)</f>
        <v>550000</v>
      </c>
      <c r="H9" s="49">
        <f t="shared" si="6"/>
        <v>0</v>
      </c>
      <c r="I9" s="49">
        <f t="shared" si="6"/>
        <v>0</v>
      </c>
      <c r="J9" s="49">
        <f t="shared" si="6"/>
        <v>0</v>
      </c>
      <c r="K9" s="49">
        <f t="shared" si="6"/>
        <v>0</v>
      </c>
      <c r="L9" s="49">
        <f t="shared" si="6"/>
        <v>0</v>
      </c>
      <c r="M9" s="49">
        <f t="shared" si="6"/>
        <v>0</v>
      </c>
      <c r="N9" s="49">
        <f t="shared" si="6"/>
        <v>0</v>
      </c>
      <c r="O9" s="49">
        <f t="shared" si="6"/>
        <v>0</v>
      </c>
      <c r="P9" s="44">
        <f t="shared" si="2"/>
        <v>10628161</v>
      </c>
      <c r="R9" s="9"/>
    </row>
    <row r="10" spans="1:18" ht="19.149999999999999" customHeight="1" x14ac:dyDescent="0.25">
      <c r="A10" s="7"/>
      <c r="B10" s="102" t="s">
        <v>12</v>
      </c>
      <c r="C10" s="99" t="s">
        <v>6</v>
      </c>
      <c r="D10" s="55" t="s">
        <v>2</v>
      </c>
      <c r="E10" s="156">
        <f>15155381.3+2752430.7</f>
        <v>17907812</v>
      </c>
      <c r="F10" s="46">
        <v>4877141.62</v>
      </c>
      <c r="G10" s="46">
        <v>0</v>
      </c>
      <c r="H10" s="46">
        <v>0</v>
      </c>
      <c r="I10" s="46">
        <v>0</v>
      </c>
      <c r="J10" s="46">
        <v>0</v>
      </c>
      <c r="K10" s="46">
        <v>0</v>
      </c>
      <c r="L10" s="46">
        <v>0</v>
      </c>
      <c r="M10" s="46">
        <v>0</v>
      </c>
      <c r="N10" s="46">
        <v>0</v>
      </c>
      <c r="O10" s="47">
        <v>0</v>
      </c>
      <c r="P10" s="43">
        <f t="shared" si="2"/>
        <v>4877141.62</v>
      </c>
    </row>
    <row r="11" spans="1:18" ht="19.149999999999999" customHeight="1" x14ac:dyDescent="0.25">
      <c r="A11" s="7"/>
      <c r="B11" s="103" t="s">
        <v>9</v>
      </c>
      <c r="C11" s="100" t="s">
        <v>6</v>
      </c>
      <c r="D11" s="56" t="s">
        <v>2</v>
      </c>
      <c r="E11" s="157">
        <f>12706500.11+4328680.72</f>
        <v>17035180.829999998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8">
        <v>0</v>
      </c>
      <c r="P11" s="41">
        <f t="shared" si="2"/>
        <v>0</v>
      </c>
    </row>
    <row r="12" spans="1:18" ht="19.149999999999999" customHeight="1" x14ac:dyDescent="0.25">
      <c r="A12" s="7"/>
      <c r="B12" s="103" t="s">
        <v>10</v>
      </c>
      <c r="C12" s="100" t="s">
        <v>6</v>
      </c>
      <c r="D12" s="56" t="s">
        <v>2</v>
      </c>
      <c r="E12" s="157">
        <f>12554912.84</f>
        <v>12554912.84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8">
        <v>0</v>
      </c>
      <c r="P12" s="41">
        <f t="shared" si="2"/>
        <v>0</v>
      </c>
    </row>
    <row r="13" spans="1:18" ht="19.149999999999999" customHeight="1" x14ac:dyDescent="0.25">
      <c r="A13" s="7"/>
      <c r="B13" s="103" t="s">
        <v>33</v>
      </c>
      <c r="C13" s="100" t="s">
        <v>5</v>
      </c>
      <c r="D13" s="56" t="s">
        <v>34</v>
      </c>
      <c r="E13" s="27">
        <v>0</v>
      </c>
      <c r="F13" s="153">
        <v>449990</v>
      </c>
      <c r="G13" s="45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8">
        <v>0</v>
      </c>
      <c r="P13" s="41">
        <f t="shared" si="2"/>
        <v>449990</v>
      </c>
    </row>
    <row r="14" spans="1:18" ht="22.9" customHeight="1" x14ac:dyDescent="0.25">
      <c r="A14" s="7"/>
      <c r="B14" s="132" t="s">
        <v>13</v>
      </c>
      <c r="C14" s="100" t="s">
        <v>5</v>
      </c>
      <c r="D14" s="56" t="s">
        <v>1</v>
      </c>
      <c r="E14" s="27">
        <v>0</v>
      </c>
      <c r="F14" s="153">
        <v>1500000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8">
        <v>0</v>
      </c>
      <c r="P14" s="41">
        <f t="shared" si="2"/>
        <v>1500000</v>
      </c>
    </row>
    <row r="15" spans="1:18" ht="34.9" customHeight="1" x14ac:dyDescent="0.25">
      <c r="A15" s="7"/>
      <c r="B15" s="132" t="s">
        <v>71</v>
      </c>
      <c r="C15" s="100" t="s">
        <v>5</v>
      </c>
      <c r="D15" s="56" t="s">
        <v>1</v>
      </c>
      <c r="E15" s="141">
        <v>0</v>
      </c>
      <c r="F15" s="153">
        <v>22582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1">
        <f t="shared" si="2"/>
        <v>22582</v>
      </c>
    </row>
    <row r="16" spans="1:18" ht="34.9" customHeight="1" x14ac:dyDescent="0.25">
      <c r="A16" s="7"/>
      <c r="B16" s="132" t="s">
        <v>70</v>
      </c>
      <c r="C16" s="100" t="s">
        <v>5</v>
      </c>
      <c r="D16" s="56" t="s">
        <v>1</v>
      </c>
      <c r="E16" s="141">
        <v>0</v>
      </c>
      <c r="F16" s="154">
        <v>450000</v>
      </c>
      <c r="G16" s="162">
        <v>550000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8">
        <v>0</v>
      </c>
      <c r="P16" s="41">
        <f t="shared" si="2"/>
        <v>1000000</v>
      </c>
    </row>
    <row r="17" spans="1:18" ht="34.9" customHeight="1" x14ac:dyDescent="0.25">
      <c r="A17" s="7"/>
      <c r="B17" s="133" t="s">
        <v>65</v>
      </c>
      <c r="C17" s="101" t="s">
        <v>5</v>
      </c>
      <c r="D17" s="57" t="s">
        <v>1</v>
      </c>
      <c r="E17" s="142">
        <v>0</v>
      </c>
      <c r="F17" s="153">
        <v>319800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8">
        <v>0</v>
      </c>
      <c r="P17" s="94">
        <f t="shared" si="2"/>
        <v>319800</v>
      </c>
    </row>
    <row r="18" spans="1:18" ht="22.9" customHeight="1" x14ac:dyDescent="0.25">
      <c r="A18" s="7"/>
      <c r="B18" s="134" t="s">
        <v>66</v>
      </c>
      <c r="C18" s="130" t="s">
        <v>5</v>
      </c>
      <c r="D18" s="131" t="s">
        <v>1</v>
      </c>
      <c r="E18" s="143">
        <v>0</v>
      </c>
      <c r="F18" s="153">
        <f>C54+C55</f>
        <v>2671665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8">
        <v>0</v>
      </c>
      <c r="P18" s="41">
        <f t="shared" si="2"/>
        <v>2671665</v>
      </c>
    </row>
    <row r="19" spans="1:18" ht="22.9" customHeight="1" x14ac:dyDescent="0.25">
      <c r="A19" s="7"/>
      <c r="B19" s="132" t="s">
        <v>11</v>
      </c>
      <c r="C19" s="100" t="s">
        <v>5</v>
      </c>
      <c r="D19" s="56" t="s">
        <v>1</v>
      </c>
      <c r="E19" s="141">
        <v>0</v>
      </c>
      <c r="F19" s="153">
        <v>210540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8">
        <v>0</v>
      </c>
      <c r="P19" s="41">
        <f t="shared" si="2"/>
        <v>210540</v>
      </c>
    </row>
    <row r="20" spans="1:18" ht="22.9" customHeight="1" x14ac:dyDescent="0.25">
      <c r="A20" s="7"/>
      <c r="B20" s="135" t="s">
        <v>41</v>
      </c>
      <c r="C20" s="14" t="s">
        <v>5</v>
      </c>
      <c r="D20" s="56" t="s">
        <v>1</v>
      </c>
      <c r="E20" s="141">
        <v>0</v>
      </c>
      <c r="F20" s="155">
        <f>C52</f>
        <v>87084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6">
        <v>0</v>
      </c>
      <c r="P20" s="19">
        <f t="shared" si="2"/>
        <v>87084</v>
      </c>
    </row>
    <row r="21" spans="1:18" ht="141" customHeight="1" thickBot="1" x14ac:dyDescent="0.3">
      <c r="A21" s="7"/>
      <c r="B21" s="152" t="s">
        <v>72</v>
      </c>
      <c r="C21" s="145" t="s">
        <v>5</v>
      </c>
      <c r="D21" s="146" t="s">
        <v>1</v>
      </c>
      <c r="E21" s="144">
        <v>0</v>
      </c>
      <c r="F21" s="160">
        <v>4366500</v>
      </c>
      <c r="G21" s="139">
        <v>0</v>
      </c>
      <c r="H21" s="139">
        <v>0</v>
      </c>
      <c r="I21" s="139">
        <v>0</v>
      </c>
      <c r="J21" s="139">
        <v>0</v>
      </c>
      <c r="K21" s="139">
        <v>0</v>
      </c>
      <c r="L21" s="139">
        <v>0</v>
      </c>
      <c r="M21" s="139">
        <v>0</v>
      </c>
      <c r="N21" s="139">
        <v>0</v>
      </c>
      <c r="O21" s="139">
        <v>0</v>
      </c>
      <c r="P21" s="140">
        <f t="shared" si="2"/>
        <v>4366500</v>
      </c>
    </row>
    <row r="22" spans="1:18" s="4" customFormat="1" x14ac:dyDescent="0.25">
      <c r="A22" s="7"/>
      <c r="B22" s="191" t="s">
        <v>35</v>
      </c>
      <c r="C22" s="203" t="s">
        <v>6</v>
      </c>
      <c r="D22" s="204"/>
      <c r="E22" s="85">
        <f>E25+E26</f>
        <v>0</v>
      </c>
      <c r="F22" s="86">
        <f>F25+F26</f>
        <v>1376051.08</v>
      </c>
      <c r="G22" s="86">
        <f t="shared" ref="G22:O22" si="7">G25+G26</f>
        <v>5504204.3200000003</v>
      </c>
      <c r="H22" s="86">
        <f t="shared" si="7"/>
        <v>5504204.3200000003</v>
      </c>
      <c r="I22" s="86">
        <f t="shared" si="7"/>
        <v>5504204.3200000003</v>
      </c>
      <c r="J22" s="86">
        <f t="shared" si="7"/>
        <v>5504204.3200000003</v>
      </c>
      <c r="K22" s="86">
        <f t="shared" si="7"/>
        <v>5504204.3200000003</v>
      </c>
      <c r="L22" s="86">
        <f t="shared" si="7"/>
        <v>5504204.3200000003</v>
      </c>
      <c r="M22" s="86">
        <f t="shared" si="7"/>
        <v>5504204.3200000003</v>
      </c>
      <c r="N22" s="86">
        <f t="shared" si="7"/>
        <v>5504204.3200000003</v>
      </c>
      <c r="O22" s="86">
        <f t="shared" si="7"/>
        <v>5504204.3200000003</v>
      </c>
      <c r="P22" s="87">
        <f t="shared" si="2"/>
        <v>50913889.960000001</v>
      </c>
    </row>
    <row r="23" spans="1:18" s="4" customFormat="1" x14ac:dyDescent="0.25">
      <c r="A23" s="7"/>
      <c r="B23" s="191"/>
      <c r="C23" s="205" t="s">
        <v>31</v>
      </c>
      <c r="D23" s="206"/>
      <c r="E23" s="88">
        <v>0</v>
      </c>
      <c r="F23" s="89">
        <f>SUM(F27:F32)</f>
        <v>2890687</v>
      </c>
      <c r="G23" s="89">
        <f t="shared" ref="G23:O23" si="8">SUM(G27:G32)</f>
        <v>-1557252</v>
      </c>
      <c r="H23" s="89">
        <f t="shared" si="8"/>
        <v>-1904112</v>
      </c>
      <c r="I23" s="89">
        <f t="shared" si="8"/>
        <v>-642172</v>
      </c>
      <c r="J23" s="89">
        <f t="shared" si="8"/>
        <v>-2897172</v>
      </c>
      <c r="K23" s="89">
        <f t="shared" si="8"/>
        <v>-2897172</v>
      </c>
      <c r="L23" s="89">
        <f t="shared" si="8"/>
        <v>-386399.99999999953</v>
      </c>
      <c r="M23" s="89">
        <f t="shared" si="8"/>
        <v>-2844900</v>
      </c>
      <c r="N23" s="89">
        <f t="shared" si="8"/>
        <v>-2844900</v>
      </c>
      <c r="O23" s="89">
        <f t="shared" si="8"/>
        <v>-105050.79999999935</v>
      </c>
      <c r="P23" s="90">
        <f t="shared" si="2"/>
        <v>-13188443.799999999</v>
      </c>
    </row>
    <row r="24" spans="1:18" s="4" customFormat="1" ht="15.75" thickBot="1" x14ac:dyDescent="0.3">
      <c r="A24" s="7"/>
      <c r="B24" s="192"/>
      <c r="C24" s="207" t="str">
        <f t="shared" ref="C24:F24" si="9">C33</f>
        <v>Cz. 85 - wojewoda</v>
      </c>
      <c r="D24" s="208"/>
      <c r="E24" s="91">
        <f t="shared" si="9"/>
        <v>0</v>
      </c>
      <c r="F24" s="92">
        <f t="shared" si="9"/>
        <v>-103267.75750000001</v>
      </c>
      <c r="G24" s="92">
        <f t="shared" ref="G24:O24" si="10">G33</f>
        <v>-413071.03</v>
      </c>
      <c r="H24" s="92">
        <f t="shared" si="10"/>
        <v>-413071.03</v>
      </c>
      <c r="I24" s="92">
        <f t="shared" si="10"/>
        <v>-413071.03</v>
      </c>
      <c r="J24" s="92">
        <f t="shared" si="10"/>
        <v>-413071.03</v>
      </c>
      <c r="K24" s="92">
        <f t="shared" si="10"/>
        <v>-413071.03</v>
      </c>
      <c r="L24" s="92">
        <f t="shared" si="10"/>
        <v>-413071.03</v>
      </c>
      <c r="M24" s="92">
        <f t="shared" si="10"/>
        <v>-413071.03</v>
      </c>
      <c r="N24" s="92">
        <f t="shared" si="10"/>
        <v>-413071.03</v>
      </c>
      <c r="O24" s="92">
        <f t="shared" si="10"/>
        <v>-413071.03</v>
      </c>
      <c r="P24" s="93">
        <f t="shared" si="2"/>
        <v>-3820907.0275000008</v>
      </c>
      <c r="R24" s="9"/>
    </row>
    <row r="25" spans="1:18" ht="30" x14ac:dyDescent="0.25">
      <c r="A25" s="7"/>
      <c r="B25" s="66" t="s">
        <v>36</v>
      </c>
      <c r="C25" s="69" t="s">
        <v>6</v>
      </c>
      <c r="D25" s="63" t="s">
        <v>2</v>
      </c>
      <c r="E25" s="34">
        <v>0</v>
      </c>
      <c r="F25" s="158">
        <f>G25/4</f>
        <v>1493377.87</v>
      </c>
      <c r="G25" s="35">
        <v>5973511.4800000004</v>
      </c>
      <c r="H25" s="35">
        <v>5973511.4800000004</v>
      </c>
      <c r="I25" s="35">
        <v>5973511.4800000004</v>
      </c>
      <c r="J25" s="35">
        <v>5973511.4800000004</v>
      </c>
      <c r="K25" s="35">
        <v>5973511.4800000004</v>
      </c>
      <c r="L25" s="35">
        <v>5973511.4800000004</v>
      </c>
      <c r="M25" s="35">
        <v>5973511.4800000004</v>
      </c>
      <c r="N25" s="35">
        <v>5973511.4800000004</v>
      </c>
      <c r="O25" s="36">
        <v>5973511.4800000004</v>
      </c>
      <c r="P25" s="37">
        <f t="shared" si="2"/>
        <v>55254981.190000013</v>
      </c>
    </row>
    <row r="26" spans="1:18" ht="30" x14ac:dyDescent="0.25">
      <c r="A26" s="7"/>
      <c r="B26" s="67" t="s">
        <v>37</v>
      </c>
      <c r="C26" s="13" t="s">
        <v>6</v>
      </c>
      <c r="D26" s="57" t="s">
        <v>2</v>
      </c>
      <c r="E26" s="25">
        <v>0</v>
      </c>
      <c r="F26" s="159">
        <f>G26/4</f>
        <v>-117326.79</v>
      </c>
      <c r="G26" s="22">
        <v>-469307.16</v>
      </c>
      <c r="H26" s="22">
        <v>-469307.16</v>
      </c>
      <c r="I26" s="22">
        <v>-469307.16</v>
      </c>
      <c r="J26" s="22">
        <v>-469307.16</v>
      </c>
      <c r="K26" s="22">
        <v>-469307.16</v>
      </c>
      <c r="L26" s="22">
        <v>-469307.16</v>
      </c>
      <c r="M26" s="22">
        <v>-469307.16</v>
      </c>
      <c r="N26" s="22">
        <v>-469307.16</v>
      </c>
      <c r="O26" s="26">
        <v>-469307.16</v>
      </c>
      <c r="P26" s="98">
        <f t="shared" si="2"/>
        <v>-4341091.2300000004</v>
      </c>
    </row>
    <row r="27" spans="1:18" x14ac:dyDescent="0.25">
      <c r="A27" s="7"/>
      <c r="B27" s="136" t="s">
        <v>38</v>
      </c>
      <c r="C27" s="148" t="s">
        <v>5</v>
      </c>
      <c r="D27" s="149" t="s">
        <v>1</v>
      </c>
      <c r="E27" s="150">
        <v>0</v>
      </c>
      <c r="F27" s="159">
        <f>115620*3</f>
        <v>346860</v>
      </c>
      <c r="G27" s="151">
        <f>115620*12</f>
        <v>1387440</v>
      </c>
      <c r="H27" s="151">
        <f>115620*9</f>
        <v>1040580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31">
        <v>0</v>
      </c>
      <c r="P27" s="20">
        <f t="shared" si="2"/>
        <v>2774880</v>
      </c>
    </row>
    <row r="28" spans="1:18" x14ac:dyDescent="0.25">
      <c r="A28" s="7"/>
      <c r="B28" s="135" t="s">
        <v>57</v>
      </c>
      <c r="C28" s="14" t="s">
        <v>5</v>
      </c>
      <c r="D28" s="56" t="s">
        <v>1</v>
      </c>
      <c r="E28" s="27">
        <v>0</v>
      </c>
      <c r="F28" s="155">
        <f>SUM(C50,C49)</f>
        <v>1610000</v>
      </c>
      <c r="G28" s="105">
        <v>0</v>
      </c>
      <c r="H28" s="105">
        <v>0</v>
      </c>
      <c r="I28" s="105">
        <f>F28*1.1</f>
        <v>1771000.0000000002</v>
      </c>
      <c r="J28" s="105">
        <v>0</v>
      </c>
      <c r="K28" s="105">
        <v>0</v>
      </c>
      <c r="L28" s="105">
        <f>I28*1.1</f>
        <v>1948100.0000000005</v>
      </c>
      <c r="M28" s="105">
        <v>0</v>
      </c>
      <c r="N28" s="105">
        <v>0</v>
      </c>
      <c r="O28" s="106">
        <f>L28*1.1</f>
        <v>2142910.0000000005</v>
      </c>
      <c r="P28" s="19">
        <f t="shared" si="2"/>
        <v>7472010</v>
      </c>
    </row>
    <row r="29" spans="1:18" x14ac:dyDescent="0.25">
      <c r="A29" s="7"/>
      <c r="B29" s="137" t="s">
        <v>58</v>
      </c>
      <c r="C29" s="70" t="s">
        <v>5</v>
      </c>
      <c r="D29" s="64" t="s">
        <v>1</v>
      </c>
      <c r="E29" s="29">
        <v>0</v>
      </c>
      <c r="F29" s="161">
        <f>C76-C75</f>
        <v>220000</v>
      </c>
      <c r="G29" s="24">
        <v>0</v>
      </c>
      <c r="H29" s="24">
        <v>0</v>
      </c>
      <c r="I29" s="24">
        <v>220000</v>
      </c>
      <c r="J29" s="24">
        <v>0</v>
      </c>
      <c r="K29" s="24">
        <v>0</v>
      </c>
      <c r="L29" s="24">
        <v>220000</v>
      </c>
      <c r="M29" s="24">
        <v>0</v>
      </c>
      <c r="N29" s="24">
        <v>0</v>
      </c>
      <c r="O29" s="30">
        <v>220000</v>
      </c>
      <c r="P29" s="19">
        <f t="shared" si="2"/>
        <v>880000</v>
      </c>
    </row>
    <row r="30" spans="1:18" x14ac:dyDescent="0.25">
      <c r="A30" s="7"/>
      <c r="B30" s="135" t="s">
        <v>59</v>
      </c>
      <c r="C30" s="70" t="s">
        <v>5</v>
      </c>
      <c r="D30" s="64" t="s">
        <v>1</v>
      </c>
      <c r="E30" s="29">
        <v>0</v>
      </c>
      <c r="F30" s="163">
        <f>C46</f>
        <v>1450000</v>
      </c>
      <c r="G30" s="107">
        <v>0</v>
      </c>
      <c r="H30" s="107">
        <v>0</v>
      </c>
      <c r="I30" s="107">
        <v>264000</v>
      </c>
      <c r="J30" s="107">
        <v>0</v>
      </c>
      <c r="K30" s="107">
        <v>0</v>
      </c>
      <c r="L30" s="107">
        <v>290400</v>
      </c>
      <c r="M30" s="107">
        <v>0</v>
      </c>
      <c r="N30" s="107">
        <v>0</v>
      </c>
      <c r="O30" s="108">
        <v>319440</v>
      </c>
      <c r="P30" s="19">
        <f t="shared" si="2"/>
        <v>2323840</v>
      </c>
    </row>
    <row r="31" spans="1:18" x14ac:dyDescent="0.25">
      <c r="A31" s="7"/>
      <c r="B31" s="138" t="s">
        <v>60</v>
      </c>
      <c r="C31" s="14" t="s">
        <v>5</v>
      </c>
      <c r="D31" s="56" t="s">
        <v>1</v>
      </c>
      <c r="E31" s="27">
        <v>0</v>
      </c>
      <c r="F31" s="155">
        <f>(C79-C78)*3</f>
        <v>118800</v>
      </c>
      <c r="G31" s="23">
        <f>(C79-C78)*12</f>
        <v>475200</v>
      </c>
      <c r="H31" s="23">
        <f t="shared" ref="H31" si="11">39600*12</f>
        <v>475200</v>
      </c>
      <c r="I31" s="23">
        <f xml:space="preserve"> $G$31*1.1</f>
        <v>522720.00000000006</v>
      </c>
      <c r="J31" s="23">
        <f t="shared" ref="J31:K31" si="12" xml:space="preserve"> $G$31*1.1</f>
        <v>522720.00000000006</v>
      </c>
      <c r="K31" s="23">
        <f t="shared" si="12"/>
        <v>522720.00000000006</v>
      </c>
      <c r="L31" s="23">
        <f>$K$31*1.1</f>
        <v>574992.00000000012</v>
      </c>
      <c r="M31" s="23">
        <f t="shared" ref="M31:N31" si="13">$K$31*1.1</f>
        <v>574992.00000000012</v>
      </c>
      <c r="N31" s="23">
        <f t="shared" si="13"/>
        <v>574992.00000000012</v>
      </c>
      <c r="O31" s="28">
        <f>$N$31*1.1</f>
        <v>632491.20000000019</v>
      </c>
      <c r="P31" s="19">
        <f t="shared" si="2"/>
        <v>4994827.2</v>
      </c>
    </row>
    <row r="32" spans="1:18" ht="30" x14ac:dyDescent="0.25">
      <c r="B32" s="147" t="s">
        <v>63</v>
      </c>
      <c r="C32" s="14" t="s">
        <v>5</v>
      </c>
      <c r="D32" s="56" t="s">
        <v>1</v>
      </c>
      <c r="E32" s="27">
        <v>0</v>
      </c>
      <c r="F32" s="164">
        <f>3*C72</f>
        <v>-854973</v>
      </c>
      <c r="G32" s="164">
        <f t="shared" ref="G32:O32" si="14">12*$C$72</f>
        <v>-3419892</v>
      </c>
      <c r="H32" s="122">
        <f t="shared" si="14"/>
        <v>-3419892</v>
      </c>
      <c r="I32" s="122">
        <f t="shared" si="14"/>
        <v>-3419892</v>
      </c>
      <c r="J32" s="122">
        <f t="shared" si="14"/>
        <v>-3419892</v>
      </c>
      <c r="K32" s="122">
        <f t="shared" si="14"/>
        <v>-3419892</v>
      </c>
      <c r="L32" s="122">
        <f t="shared" si="14"/>
        <v>-3419892</v>
      </c>
      <c r="M32" s="122">
        <f t="shared" si="14"/>
        <v>-3419892</v>
      </c>
      <c r="N32" s="122">
        <f t="shared" si="14"/>
        <v>-3419892</v>
      </c>
      <c r="O32" s="122">
        <f t="shared" si="14"/>
        <v>-3419892</v>
      </c>
      <c r="P32" s="98">
        <f t="shared" si="2"/>
        <v>-31634001</v>
      </c>
    </row>
    <row r="33" spans="1:17" ht="36.75" customHeight="1" thickBot="1" x14ac:dyDescent="0.3">
      <c r="A33"/>
      <c r="B33" s="68" t="s">
        <v>27</v>
      </c>
      <c r="C33" s="71" t="s">
        <v>21</v>
      </c>
      <c r="D33" s="65" t="s">
        <v>28</v>
      </c>
      <c r="E33" s="32">
        <v>0</v>
      </c>
      <c r="F33" s="15">
        <f>-413071.03/4</f>
        <v>-103267.75750000001</v>
      </c>
      <c r="G33" s="165">
        <v>-413071.03</v>
      </c>
      <c r="H33" s="15">
        <v>-413071.03</v>
      </c>
      <c r="I33" s="15">
        <v>-413071.03</v>
      </c>
      <c r="J33" s="15">
        <v>-413071.03</v>
      </c>
      <c r="K33" s="15">
        <v>-413071.03</v>
      </c>
      <c r="L33" s="15">
        <v>-413071.03</v>
      </c>
      <c r="M33" s="15">
        <v>-413071.03</v>
      </c>
      <c r="N33" s="15">
        <v>-413071.03</v>
      </c>
      <c r="O33" s="16">
        <v>-413071.03</v>
      </c>
      <c r="P33" s="97">
        <f t="shared" si="2"/>
        <v>-3820907.0275000008</v>
      </c>
    </row>
    <row r="34" spans="1:17" ht="15.75" thickBot="1" x14ac:dyDescent="0.3">
      <c r="A34"/>
      <c r="B34" s="11"/>
      <c r="C34" s="11"/>
      <c r="D34" s="11"/>
      <c r="E34" s="12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</row>
    <row r="35" spans="1:17" ht="15.75" thickBot="1" x14ac:dyDescent="0.3">
      <c r="A35"/>
      <c r="B35" s="17" t="s">
        <v>29</v>
      </c>
      <c r="C35" s="78"/>
      <c r="D35" s="79" t="s">
        <v>73</v>
      </c>
      <c r="E35" s="12"/>
      <c r="F35" s="74">
        <f>F36-F38</f>
        <v>209060</v>
      </c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67"/>
    </row>
    <row r="36" spans="1:17" x14ac:dyDescent="0.25">
      <c r="A36"/>
      <c r="B36" s="104" t="s">
        <v>20</v>
      </c>
      <c r="C36" s="193" t="s">
        <v>21</v>
      </c>
      <c r="D36" s="194"/>
      <c r="E36" s="12"/>
      <c r="F36" s="73">
        <f t="shared" ref="F36" si="15">F37</f>
        <v>3662330</v>
      </c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67"/>
    </row>
    <row r="37" spans="1:17" x14ac:dyDescent="0.25">
      <c r="A37"/>
      <c r="B37" s="76" t="s">
        <v>22</v>
      </c>
      <c r="C37" s="195" t="s">
        <v>21</v>
      </c>
      <c r="D37" s="196"/>
      <c r="E37" s="12"/>
      <c r="F37" s="18">
        <v>3662330</v>
      </c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67"/>
    </row>
    <row r="38" spans="1:17" x14ac:dyDescent="0.25">
      <c r="A38"/>
      <c r="B38" s="77" t="s">
        <v>23</v>
      </c>
      <c r="C38" s="205" t="s">
        <v>21</v>
      </c>
      <c r="D38" s="206"/>
      <c r="E38" s="12"/>
      <c r="F38" s="72">
        <f>SUM(F39:F44)</f>
        <v>3453270</v>
      </c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67"/>
    </row>
    <row r="39" spans="1:17" x14ac:dyDescent="0.25">
      <c r="A39"/>
      <c r="B39" s="77" t="s">
        <v>74</v>
      </c>
      <c r="C39" s="168" t="s">
        <v>21</v>
      </c>
      <c r="D39" s="169"/>
      <c r="E39" s="12"/>
      <c r="F39" s="72">
        <v>1041880</v>
      </c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67"/>
    </row>
    <row r="40" spans="1:17" x14ac:dyDescent="0.25">
      <c r="A40"/>
      <c r="B40" s="77" t="s">
        <v>75</v>
      </c>
      <c r="C40" s="168" t="s">
        <v>21</v>
      </c>
      <c r="D40" s="169"/>
      <c r="E40" s="12"/>
      <c r="F40" s="72">
        <v>72800</v>
      </c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67"/>
    </row>
    <row r="41" spans="1:17" x14ac:dyDescent="0.25">
      <c r="A41"/>
      <c r="B41" s="77" t="s">
        <v>76</v>
      </c>
      <c r="C41" s="168" t="s">
        <v>21</v>
      </c>
      <c r="D41" s="169"/>
      <c r="E41" s="12"/>
      <c r="F41" s="72">
        <v>2870</v>
      </c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67"/>
    </row>
    <row r="42" spans="1:17" ht="30" x14ac:dyDescent="0.25">
      <c r="A42"/>
      <c r="B42" s="76" t="s">
        <v>24</v>
      </c>
      <c r="C42" s="195" t="s">
        <v>21</v>
      </c>
      <c r="D42" s="196"/>
      <c r="E42" s="12"/>
      <c r="F42" s="170">
        <v>1548080</v>
      </c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67"/>
    </row>
    <row r="43" spans="1:17" x14ac:dyDescent="0.25">
      <c r="A43"/>
      <c r="B43" s="76" t="s">
        <v>25</v>
      </c>
      <c r="C43" s="195" t="s">
        <v>21</v>
      </c>
      <c r="D43" s="196"/>
      <c r="E43" s="12"/>
      <c r="F43" s="18">
        <v>733460</v>
      </c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67"/>
    </row>
    <row r="44" spans="1:17" ht="15.75" thickBot="1" x14ac:dyDescent="0.3">
      <c r="A44"/>
      <c r="B44" s="68" t="s">
        <v>26</v>
      </c>
      <c r="C44" s="177" t="s">
        <v>21</v>
      </c>
      <c r="D44" s="178"/>
      <c r="E44" s="12"/>
      <c r="F44" s="166">
        <v>54180</v>
      </c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67"/>
    </row>
    <row r="45" spans="1:17" ht="30.6" customHeight="1" thickBot="1" x14ac:dyDescent="0.3">
      <c r="A45"/>
      <c r="B45" s="11"/>
      <c r="C45" s="11"/>
      <c r="D45" s="11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</row>
    <row r="46" spans="1:17" x14ac:dyDescent="0.25">
      <c r="A46"/>
      <c r="B46" s="171" t="s">
        <v>55</v>
      </c>
      <c r="C46" s="81">
        <v>1450000</v>
      </c>
      <c r="D46" s="179" t="s">
        <v>16</v>
      </c>
      <c r="E46" s="179"/>
      <c r="F46" s="179"/>
      <c r="G46" s="179"/>
      <c r="H46" s="179"/>
      <c r="I46" s="179"/>
      <c r="J46" s="179"/>
      <c r="K46" s="180"/>
      <c r="P46"/>
    </row>
    <row r="47" spans="1:17" ht="15.75" thickBot="1" x14ac:dyDescent="0.3">
      <c r="A47"/>
      <c r="B47" s="172"/>
      <c r="C47" s="82">
        <v>240000</v>
      </c>
      <c r="D47" s="181" t="s">
        <v>15</v>
      </c>
      <c r="E47" s="181"/>
      <c r="F47" s="181"/>
      <c r="G47" s="181"/>
      <c r="H47" s="181"/>
      <c r="I47" s="181"/>
      <c r="J47" s="181"/>
      <c r="K47" s="182"/>
      <c r="P47"/>
    </row>
    <row r="48" spans="1:17" s="114" customFormat="1" ht="15.75" thickBot="1" x14ac:dyDescent="0.3">
      <c r="B48" s="115"/>
      <c r="C48" s="116"/>
      <c r="D48" s="115"/>
      <c r="E48" s="115"/>
      <c r="F48" s="115"/>
      <c r="G48" s="115"/>
      <c r="H48" s="115"/>
      <c r="I48" s="115"/>
      <c r="J48" s="115"/>
      <c r="K48" s="115"/>
    </row>
    <row r="49" spans="1:16" x14ac:dyDescent="0.25">
      <c r="A49"/>
      <c r="B49" s="209" t="s">
        <v>69</v>
      </c>
      <c r="C49" s="81">
        <v>1134000</v>
      </c>
      <c r="D49" s="179" t="s">
        <v>17</v>
      </c>
      <c r="E49" s="179"/>
      <c r="F49" s="179"/>
      <c r="G49" s="179"/>
      <c r="H49" s="179"/>
      <c r="I49" s="179"/>
      <c r="J49" s="179"/>
      <c r="K49" s="180"/>
      <c r="P49"/>
    </row>
    <row r="50" spans="1:16" ht="16.5" customHeight="1" thickBot="1" x14ac:dyDescent="0.3">
      <c r="A50"/>
      <c r="B50" s="210"/>
      <c r="C50" s="82">
        <v>476000</v>
      </c>
      <c r="D50" s="181" t="s">
        <v>18</v>
      </c>
      <c r="E50" s="181"/>
      <c r="F50" s="181"/>
      <c r="G50" s="181"/>
      <c r="H50" s="181"/>
      <c r="I50" s="181"/>
      <c r="J50" s="181"/>
      <c r="K50" s="182"/>
      <c r="P50"/>
    </row>
    <row r="51" spans="1:16" s="114" customFormat="1" ht="15.75" thickBot="1" x14ac:dyDescent="0.3">
      <c r="B51" s="115"/>
      <c r="C51" s="117"/>
      <c r="D51" s="118"/>
      <c r="E51" s="118"/>
      <c r="F51" s="118"/>
      <c r="G51" s="118"/>
      <c r="H51" s="118"/>
      <c r="I51" s="118"/>
      <c r="J51" s="118"/>
      <c r="K51" s="119"/>
    </row>
    <row r="52" spans="1:16" ht="15.75" thickBot="1" x14ac:dyDescent="0.3">
      <c r="A52"/>
      <c r="B52" s="120" t="s">
        <v>42</v>
      </c>
      <c r="C52" s="121">
        <v>87084</v>
      </c>
      <c r="D52" s="183" t="s">
        <v>14</v>
      </c>
      <c r="E52" s="183"/>
      <c r="F52" s="183"/>
      <c r="G52" s="183"/>
      <c r="H52" s="183"/>
      <c r="I52" s="183"/>
      <c r="J52" s="183"/>
      <c r="K52" s="184"/>
      <c r="P52"/>
    </row>
    <row r="53" spans="1:16" ht="15.75" thickBot="1" x14ac:dyDescent="0.3">
      <c r="A53"/>
      <c r="C53" s="8"/>
      <c r="P53"/>
    </row>
    <row r="54" spans="1:16" x14ac:dyDescent="0.25">
      <c r="A54"/>
      <c r="B54" s="211" t="s">
        <v>66</v>
      </c>
      <c r="C54" s="81">
        <v>2160600</v>
      </c>
      <c r="D54" s="179" t="s">
        <v>53</v>
      </c>
      <c r="E54" s="240"/>
      <c r="F54" s="240"/>
      <c r="G54" s="240"/>
      <c r="H54" s="240"/>
      <c r="I54" s="240"/>
      <c r="J54" s="240"/>
      <c r="K54" s="241"/>
      <c r="L54" s="114"/>
      <c r="M54" s="114"/>
      <c r="N54" s="114"/>
      <c r="P54"/>
    </row>
    <row r="55" spans="1:16" ht="15.75" thickBot="1" x14ac:dyDescent="0.3">
      <c r="A55"/>
      <c r="B55" s="210"/>
      <c r="C55" s="82">
        <v>511065</v>
      </c>
      <c r="D55" s="181" t="s">
        <v>52</v>
      </c>
      <c r="E55" s="242"/>
      <c r="F55" s="242"/>
      <c r="G55" s="242"/>
      <c r="H55" s="242"/>
      <c r="I55" s="242"/>
      <c r="J55" s="242"/>
      <c r="K55" s="243"/>
      <c r="L55" s="114"/>
      <c r="M55" s="114"/>
      <c r="N55" s="114"/>
      <c r="P55"/>
    </row>
    <row r="56" spans="1:16" x14ac:dyDescent="0.25">
      <c r="A56"/>
      <c r="C56" s="8"/>
      <c r="L56" s="114"/>
      <c r="M56" s="114"/>
      <c r="N56" s="114"/>
      <c r="P56"/>
    </row>
    <row r="57" spans="1:16" ht="15.75" thickBot="1" x14ac:dyDescent="0.3">
      <c r="A57"/>
      <c r="B57" s="10"/>
      <c r="L57" s="114"/>
      <c r="M57" s="114"/>
      <c r="N57" s="114"/>
      <c r="P57"/>
    </row>
    <row r="58" spans="1:16" ht="15" customHeight="1" x14ac:dyDescent="0.25">
      <c r="A58"/>
      <c r="B58" s="187" t="s">
        <v>46</v>
      </c>
      <c r="C58" s="124">
        <v>344400</v>
      </c>
      <c r="D58" s="254" t="s">
        <v>54</v>
      </c>
      <c r="E58" s="254"/>
      <c r="F58" s="254"/>
      <c r="G58" s="254"/>
      <c r="H58" s="254"/>
      <c r="I58" s="254"/>
      <c r="J58" s="254"/>
      <c r="K58" s="255"/>
      <c r="L58" s="114"/>
      <c r="M58" s="114"/>
      <c r="N58" s="114"/>
      <c r="P58"/>
    </row>
    <row r="59" spans="1:16" x14ac:dyDescent="0.25">
      <c r="A59"/>
      <c r="B59" s="188"/>
      <c r="C59" s="123">
        <v>172200</v>
      </c>
      <c r="D59" s="252" t="s">
        <v>49</v>
      </c>
      <c r="E59" s="252"/>
      <c r="F59" s="252"/>
      <c r="G59" s="252"/>
      <c r="H59" s="252"/>
      <c r="I59" s="252"/>
      <c r="J59" s="252"/>
      <c r="K59" s="253"/>
      <c r="L59" s="114"/>
      <c r="M59" s="114"/>
      <c r="N59" s="114"/>
      <c r="P59"/>
    </row>
    <row r="60" spans="1:16" x14ac:dyDescent="0.25">
      <c r="A60"/>
      <c r="B60" s="188"/>
      <c r="C60" s="123">
        <v>17220</v>
      </c>
      <c r="D60" s="247" t="s">
        <v>43</v>
      </c>
      <c r="E60" s="247"/>
      <c r="F60" s="247"/>
      <c r="G60" s="247"/>
      <c r="H60" s="247"/>
      <c r="I60" s="247"/>
      <c r="J60" s="247"/>
      <c r="K60" s="250"/>
      <c r="L60" s="251"/>
      <c r="M60" s="251"/>
      <c r="N60" s="251"/>
      <c r="P60"/>
    </row>
    <row r="61" spans="1:16" x14ac:dyDescent="0.25">
      <c r="A61"/>
      <c r="B61" s="188"/>
      <c r="C61" s="123">
        <v>7380</v>
      </c>
      <c r="D61" s="247" t="s">
        <v>44</v>
      </c>
      <c r="E61" s="247"/>
      <c r="F61" s="247"/>
      <c r="G61" s="247"/>
      <c r="H61" s="247"/>
      <c r="I61" s="247"/>
      <c r="J61" s="247"/>
      <c r="K61" s="250"/>
      <c r="L61" s="251"/>
      <c r="M61" s="251"/>
      <c r="N61" s="251"/>
      <c r="P61"/>
    </row>
    <row r="62" spans="1:16" x14ac:dyDescent="0.25">
      <c r="A62"/>
      <c r="B62" s="188"/>
      <c r="C62" s="123">
        <v>7626</v>
      </c>
      <c r="D62" s="247" t="s">
        <v>19</v>
      </c>
      <c r="E62" s="248"/>
      <c r="F62" s="248"/>
      <c r="G62" s="248"/>
      <c r="H62" s="248"/>
      <c r="I62" s="248"/>
      <c r="J62" s="248"/>
      <c r="K62" s="249"/>
      <c r="L62" s="114"/>
      <c r="M62" s="114"/>
      <c r="N62" s="114"/>
      <c r="P62"/>
    </row>
    <row r="63" spans="1:16" x14ac:dyDescent="0.25">
      <c r="A63"/>
      <c r="B63" s="188"/>
      <c r="C63" s="123">
        <v>47355</v>
      </c>
      <c r="D63" s="185" t="s">
        <v>64</v>
      </c>
      <c r="E63" s="185"/>
      <c r="F63" s="185"/>
      <c r="G63" s="185"/>
      <c r="H63" s="185"/>
      <c r="I63" s="185"/>
      <c r="J63" s="185"/>
      <c r="K63" s="186"/>
      <c r="L63" s="114"/>
      <c r="M63" s="114"/>
      <c r="N63" s="114"/>
      <c r="P63"/>
    </row>
    <row r="64" spans="1:16" x14ac:dyDescent="0.25">
      <c r="A64"/>
      <c r="B64" s="188"/>
      <c r="C64" s="123">
        <v>4920</v>
      </c>
      <c r="D64" s="185" t="s">
        <v>48</v>
      </c>
      <c r="E64" s="185"/>
      <c r="F64" s="185"/>
      <c r="G64" s="185"/>
      <c r="H64" s="185"/>
      <c r="I64" s="185"/>
      <c r="J64" s="185"/>
      <c r="K64" s="186"/>
      <c r="L64" s="114"/>
      <c r="M64" s="114"/>
      <c r="N64" s="114"/>
      <c r="P64"/>
    </row>
    <row r="65" spans="1:23" ht="19.5" customHeight="1" x14ac:dyDescent="0.25">
      <c r="A65"/>
      <c r="B65" s="188"/>
      <c r="C65" s="123">
        <v>107010</v>
      </c>
      <c r="D65" s="185" t="s">
        <v>50</v>
      </c>
      <c r="E65" s="185"/>
      <c r="F65" s="185"/>
      <c r="G65" s="185"/>
      <c r="H65" s="185"/>
      <c r="I65" s="185"/>
      <c r="J65" s="185"/>
      <c r="K65" s="186"/>
      <c r="L65" s="114"/>
      <c r="M65" s="114"/>
      <c r="N65" s="114"/>
      <c r="P65"/>
    </row>
    <row r="66" spans="1:23" ht="15.75" thickBot="1" x14ac:dyDescent="0.3">
      <c r="A66"/>
      <c r="B66" s="188"/>
      <c r="C66" s="125">
        <v>105165</v>
      </c>
      <c r="D66" s="197" t="s">
        <v>47</v>
      </c>
      <c r="E66" s="198"/>
      <c r="F66" s="198"/>
      <c r="G66" s="198"/>
      <c r="H66" s="198"/>
      <c r="I66" s="198"/>
      <c r="J66" s="198"/>
      <c r="K66" s="199"/>
      <c r="L66" s="114"/>
      <c r="M66" s="114"/>
      <c r="N66" s="114"/>
      <c r="P66"/>
    </row>
    <row r="67" spans="1:23" ht="15.75" thickBot="1" x14ac:dyDescent="0.3">
      <c r="A67"/>
      <c r="B67" s="189"/>
      <c r="C67" s="126">
        <f>SUM(C58:C66)</f>
        <v>813276</v>
      </c>
      <c r="D67" s="190" t="s">
        <v>45</v>
      </c>
      <c r="E67" s="190"/>
      <c r="F67" s="190"/>
      <c r="G67" s="190"/>
      <c r="H67" s="190"/>
      <c r="I67" s="190"/>
      <c r="J67" s="190"/>
      <c r="K67" s="190"/>
      <c r="L67" s="114"/>
      <c r="M67" s="114"/>
      <c r="N67" s="114"/>
      <c r="P67"/>
    </row>
    <row r="68" spans="1:23" ht="15.75" thickBot="1" x14ac:dyDescent="0.3">
      <c r="A68"/>
      <c r="B68" s="10"/>
      <c r="C68" s="8"/>
      <c r="L68" s="114"/>
      <c r="M68" s="114"/>
      <c r="N68" s="114"/>
      <c r="P68"/>
    </row>
    <row r="69" spans="1:23" x14ac:dyDescent="0.25">
      <c r="A69"/>
      <c r="B69" s="212" t="s">
        <v>62</v>
      </c>
      <c r="C69" s="128">
        <f>-C59</f>
        <v>-172200</v>
      </c>
      <c r="D69" s="173" t="s">
        <v>67</v>
      </c>
      <c r="E69" s="173"/>
      <c r="F69" s="173"/>
      <c r="G69" s="173"/>
      <c r="H69" s="173"/>
      <c r="I69" s="173"/>
      <c r="J69" s="173"/>
      <c r="K69" s="174"/>
      <c r="L69" s="114"/>
      <c r="M69" s="114"/>
      <c r="N69" s="114"/>
      <c r="P69"/>
    </row>
    <row r="70" spans="1:23" x14ac:dyDescent="0.25">
      <c r="A70"/>
      <c r="B70" s="213"/>
      <c r="C70" s="129">
        <f>-C62</f>
        <v>-7626</v>
      </c>
      <c r="D70" s="244" t="s">
        <v>19</v>
      </c>
      <c r="E70" s="245"/>
      <c r="F70" s="245"/>
      <c r="G70" s="245"/>
      <c r="H70" s="245"/>
      <c r="I70" s="245"/>
      <c r="J70" s="245"/>
      <c r="K70" s="246"/>
      <c r="L70" s="114"/>
      <c r="M70" s="114"/>
      <c r="N70" s="114"/>
      <c r="P70"/>
    </row>
    <row r="71" spans="1:23" x14ac:dyDescent="0.25">
      <c r="A71"/>
      <c r="B71" s="213"/>
      <c r="C71" s="129">
        <f>-C66</f>
        <v>-105165</v>
      </c>
      <c r="D71" s="200" t="s">
        <v>47</v>
      </c>
      <c r="E71" s="201"/>
      <c r="F71" s="201"/>
      <c r="G71" s="201"/>
      <c r="H71" s="201"/>
      <c r="I71" s="201"/>
      <c r="J71" s="201"/>
      <c r="K71" s="202"/>
      <c r="L71" s="114"/>
      <c r="M71" s="114"/>
      <c r="N71" s="114"/>
      <c r="P71"/>
    </row>
    <row r="72" spans="1:23" ht="30" customHeight="1" thickBot="1" x14ac:dyDescent="0.3">
      <c r="A72"/>
      <c r="B72" s="214"/>
      <c r="C72" s="127">
        <f>SUM(C69:C71)</f>
        <v>-284991</v>
      </c>
      <c r="D72" s="256" t="s">
        <v>51</v>
      </c>
      <c r="E72" s="256"/>
      <c r="F72" s="256"/>
      <c r="G72" s="256"/>
      <c r="H72" s="256"/>
      <c r="I72" s="256"/>
      <c r="J72" s="256"/>
      <c r="K72" s="257"/>
      <c r="L72" s="114"/>
      <c r="M72" s="114"/>
      <c r="N72" s="114"/>
      <c r="P72"/>
    </row>
    <row r="73" spans="1:23" x14ac:dyDescent="0.25">
      <c r="A73"/>
      <c r="B73" s="10"/>
      <c r="C73" s="8"/>
      <c r="E73" s="1"/>
      <c r="F73" s="1"/>
      <c r="G73" s="1"/>
      <c r="H73" s="1"/>
      <c r="I73" s="1"/>
      <c r="J73" s="1"/>
      <c r="K73" s="1"/>
      <c r="L73" s="114"/>
      <c r="M73" s="114"/>
      <c r="N73" s="114"/>
      <c r="P73"/>
    </row>
    <row r="74" spans="1:23" ht="15.75" thickBot="1" x14ac:dyDescent="0.3">
      <c r="A74"/>
      <c r="B74" s="10"/>
      <c r="L74" s="114"/>
      <c r="M74" s="114"/>
      <c r="N74" s="114"/>
      <c r="P74"/>
    </row>
    <row r="75" spans="1:23" x14ac:dyDescent="0.25">
      <c r="A75"/>
      <c r="B75" s="171" t="s">
        <v>56</v>
      </c>
      <c r="C75" s="83">
        <v>140000</v>
      </c>
      <c r="D75" s="179" t="s">
        <v>39</v>
      </c>
      <c r="E75" s="179"/>
      <c r="F75" s="179"/>
      <c r="G75" s="179"/>
      <c r="H75" s="179"/>
      <c r="I75" s="179"/>
      <c r="J75" s="179"/>
      <c r="K75" s="180"/>
      <c r="L75" s="114"/>
      <c r="M75" s="114"/>
      <c r="N75" s="114"/>
      <c r="P75"/>
    </row>
    <row r="76" spans="1:23" ht="15.75" thickBot="1" x14ac:dyDescent="0.3">
      <c r="A76"/>
      <c r="B76" s="172"/>
      <c r="C76" s="84">
        <v>360000</v>
      </c>
      <c r="D76" s="181" t="s">
        <v>40</v>
      </c>
      <c r="E76" s="181"/>
      <c r="F76" s="181"/>
      <c r="G76" s="181"/>
      <c r="H76" s="181"/>
      <c r="I76" s="181"/>
      <c r="J76" s="181"/>
      <c r="K76" s="182"/>
      <c r="P76"/>
    </row>
    <row r="77" spans="1:23" ht="15.75" thickBot="1" x14ac:dyDescent="0.3">
      <c r="C77" s="80"/>
    </row>
    <row r="78" spans="1:23" x14ac:dyDescent="0.25">
      <c r="B78" s="171" t="s">
        <v>61</v>
      </c>
      <c r="C78" s="83">
        <v>350550</v>
      </c>
      <c r="D78" s="173" t="s">
        <v>39</v>
      </c>
      <c r="E78" s="173"/>
      <c r="F78" s="173"/>
      <c r="G78" s="173"/>
      <c r="H78" s="173"/>
      <c r="I78" s="173"/>
      <c r="J78" s="173"/>
      <c r="K78" s="174"/>
    </row>
    <row r="79" spans="1:23" ht="15.75" customHeight="1" thickBot="1" x14ac:dyDescent="0.3">
      <c r="B79" s="172"/>
      <c r="C79" s="84">
        <v>390150</v>
      </c>
      <c r="D79" s="175" t="s">
        <v>40</v>
      </c>
      <c r="E79" s="175"/>
      <c r="F79" s="175"/>
      <c r="G79" s="175"/>
      <c r="H79" s="175"/>
      <c r="I79" s="175"/>
      <c r="J79" s="175"/>
      <c r="K79" s="176"/>
      <c r="O79" s="113"/>
      <c r="P79" s="238"/>
      <c r="Q79" s="239"/>
      <c r="R79" s="239"/>
      <c r="S79" s="239"/>
      <c r="T79" s="239"/>
      <c r="U79" s="239"/>
      <c r="V79" s="239"/>
      <c r="W79" s="239"/>
    </row>
    <row r="81" spans="1:16" x14ac:dyDescent="0.25">
      <c r="A81"/>
      <c r="P81"/>
    </row>
  </sheetData>
  <mergeCells count="56">
    <mergeCell ref="P79:W79"/>
    <mergeCell ref="D63:K63"/>
    <mergeCell ref="C38:D38"/>
    <mergeCell ref="C42:D42"/>
    <mergeCell ref="C43:D43"/>
    <mergeCell ref="D54:K54"/>
    <mergeCell ref="D55:K55"/>
    <mergeCell ref="D70:K70"/>
    <mergeCell ref="D62:K62"/>
    <mergeCell ref="D61:K61"/>
    <mergeCell ref="D60:K60"/>
    <mergeCell ref="L60:N61"/>
    <mergeCell ref="D59:K59"/>
    <mergeCell ref="D58:K58"/>
    <mergeCell ref="D69:K69"/>
    <mergeCell ref="D72:K72"/>
    <mergeCell ref="P2:P3"/>
    <mergeCell ref="B2:B3"/>
    <mergeCell ref="C2:C3"/>
    <mergeCell ref="D2:D3"/>
    <mergeCell ref="B8:B9"/>
    <mergeCell ref="B5:B7"/>
    <mergeCell ref="C4:D4"/>
    <mergeCell ref="C5:D5"/>
    <mergeCell ref="C6:D6"/>
    <mergeCell ref="C7:D7"/>
    <mergeCell ref="C9:D9"/>
    <mergeCell ref="C8:D8"/>
    <mergeCell ref="B22:B24"/>
    <mergeCell ref="B75:B76"/>
    <mergeCell ref="D75:K75"/>
    <mergeCell ref="D76:K76"/>
    <mergeCell ref="C36:D36"/>
    <mergeCell ref="C37:D37"/>
    <mergeCell ref="D66:K66"/>
    <mergeCell ref="D71:K71"/>
    <mergeCell ref="C22:D22"/>
    <mergeCell ref="C23:D23"/>
    <mergeCell ref="C24:D24"/>
    <mergeCell ref="B49:B50"/>
    <mergeCell ref="B54:B55"/>
    <mergeCell ref="B69:B72"/>
    <mergeCell ref="B78:B79"/>
    <mergeCell ref="D78:K78"/>
    <mergeCell ref="D79:K79"/>
    <mergeCell ref="C44:D44"/>
    <mergeCell ref="B46:B47"/>
    <mergeCell ref="D46:K46"/>
    <mergeCell ref="D49:K49"/>
    <mergeCell ref="D50:K50"/>
    <mergeCell ref="D52:K52"/>
    <mergeCell ref="D47:K47"/>
    <mergeCell ref="D64:K64"/>
    <mergeCell ref="D65:K65"/>
    <mergeCell ref="B58:B67"/>
    <mergeCell ref="D67:K67"/>
  </mergeCells>
  <pageMargins left="0.25" right="0.25" top="0.75" bottom="0.75" header="0.3" footer="0.3"/>
  <pageSetup paperSize="8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koszty OSR</vt:lpstr>
      <vt:lpstr>'koszty OSR'!Obszar_wydruku</vt:lpstr>
    </vt:vector>
  </TitlesOfParts>
  <Company>MSWiA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</dc:creator>
  <cp:lastModifiedBy>Misiec Ewa</cp:lastModifiedBy>
  <cp:lastPrinted>2020-07-15T14:43:32Z</cp:lastPrinted>
  <dcterms:created xsi:type="dcterms:W3CDTF">2018-06-14T16:45:48Z</dcterms:created>
  <dcterms:modified xsi:type="dcterms:W3CDTF">2021-05-17T11:58:58Z</dcterms:modified>
</cp:coreProperties>
</file>