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<sst xmlns="http://schemas.openxmlformats.org/spreadsheetml/2006/main" count="98" uniqueCount="79">
  <si>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</si>
  <si>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</si>
  <si>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</si>
  <si>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</si>
  <si>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</si>
  <si>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</si>
  <si>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</si>
  <si>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</si>
  <si>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</si>
  <si>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</si>
  <si>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</si>
  <si>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</si>
  <si>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</si>
  <si>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</si>
  <si>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</si>
  <si>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</si>
  <si>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</si>
  <si>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</si>
  <si>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</si>
  <si>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</si>
  <si>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</si>
  <si>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</si>
  <si>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</si>
  <si>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</si>
  <si>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</si>
  <si>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</si>
  <si>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</si>
  <si>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</si>
  <si>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</si>
  <si>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</si>
  <si>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</si>
  <si>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</si>
  <si>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</si>
  <si>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</si>
  <si>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</si>
  <si>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</si>
  <si>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</si>
  <si>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</si>
  <si>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</si>
  <si>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</si>
  <si>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</si>
  <si>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</si>
  <si>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</si>
  <si>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</si>
  <si>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</si>
  <si>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</si>
  <si>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</si>
  <si>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</si>
  <si>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</si>
  <si>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</si>
  <si>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</si>
  <si>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</si>
  <si>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</si>
  <si>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</si>
  <si>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</si>
  <si>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</si>
  <si>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</si>
  <si>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</si>
  <si>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</si>
  <si>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</si>
  <si>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</si>
  <si>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</si>
  <si>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</si>
  <si>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</si>
  <si>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</si>
  <si>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</si>
  <si>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</si>
  <si>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</si>
  <si>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</si>
  <si>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</si>
  <si>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</si>
  <si>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</si>
  <si>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</si>
  <si>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</si>
  <si>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</si>
  <si>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</si>
  <si>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w złotych</t>
  </si>
  <si>
    <t>E4  wymagalne zobowiązania (E4.1+E4.2)</t>
  </si>
  <si>
    <t xml:space="preserve">Informacja z wykonania budżetów miast na prawach powiatu za  II Kwartały 2020 roku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</si>
</sst>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375" style="2" customWidth="1"/>
    <col min="5" max="6" width="11.375" style="2" customWidth="1"/>
    <col min="7" max="7" width="12.75390625" style="2" customWidth="1"/>
    <col min="8" max="8" width="9.75390625" style="2" customWidth="1"/>
    <col min="9" max="9" width="10.75390625" style="2" customWidth="1"/>
    <col min="10" max="10" width="14.00390625" style="2" customWidth="1"/>
    <col min="11" max="11" width="12.125" style="2" customWidth="1"/>
    <col min="12" max="12" width="11.375" style="2" customWidth="1"/>
    <col min="13" max="13" width="12.00390625" style="2" customWidth="1"/>
    <col min="14" max="14" width="11.75390625" style="2" customWidth="1"/>
    <col min="15" max="15" width="11.125" style="2" customWidth="1"/>
    <col min="16" max="16" width="12.625" style="2" customWidth="1"/>
    <col min="17" max="16384" width="9.125" style="2" customWidth="1"/>
  </cols>
  <sheetData>
    <row r="1" spans="1:13" ht="7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2:17" ht="13.5" customHeight="1">
      <c r="B5" s="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  <c r="O5" s="8"/>
      <c r="P5" s="8"/>
      <c r="Q5" s="8"/>
    </row>
    <row r="6" spans="1:17" ht="13.5" customHeight="1">
      <c r="A6" s="66" t="s">
        <v>0</v>
      </c>
      <c r="B6" s="38" t="s">
        <v>63</v>
      </c>
      <c r="C6" s="33" t="s">
        <v>67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66</v>
      </c>
      <c r="P6" s="34"/>
      <c r="Q6" s="35"/>
    </row>
    <row r="7" spans="1:17" ht="13.5" customHeight="1">
      <c r="A7" s="67"/>
      <c r="B7" s="39"/>
      <c r="C7" s="40" t="s">
        <v>64</v>
      </c>
      <c r="D7" s="40" t="s">
        <v>1</v>
      </c>
      <c r="E7" s="40" t="s">
        <v>68</v>
      </c>
      <c r="F7" s="40" t="s">
        <v>69</v>
      </c>
      <c r="G7" s="40" t="s">
        <v>25</v>
      </c>
      <c r="H7" s="40" t="s">
        <v>26</v>
      </c>
      <c r="I7" s="73" t="s">
        <v>65</v>
      </c>
      <c r="J7" s="40" t="s">
        <v>14</v>
      </c>
      <c r="K7" s="40" t="s">
        <v>15</v>
      </c>
      <c r="L7" s="40" t="s">
        <v>16</v>
      </c>
      <c r="M7" s="40" t="s">
        <v>17</v>
      </c>
      <c r="N7" s="39" t="s">
        <v>18</v>
      </c>
      <c r="O7" s="36" t="s">
        <v>19</v>
      </c>
      <c r="P7" s="36" t="s">
        <v>20</v>
      </c>
      <c r="Q7" s="36" t="s">
        <v>21</v>
      </c>
    </row>
    <row r="8" spans="1:17" ht="13.5" customHeight="1">
      <c r="A8" s="67"/>
      <c r="B8" s="39"/>
      <c r="C8" s="36"/>
      <c r="D8" s="36"/>
      <c r="E8" s="36"/>
      <c r="F8" s="36"/>
      <c r="G8" s="36"/>
      <c r="H8" s="36"/>
      <c r="I8" s="73"/>
      <c r="J8" s="36"/>
      <c r="K8" s="36"/>
      <c r="L8" s="36"/>
      <c r="M8" s="36"/>
      <c r="N8" s="39"/>
      <c r="O8" s="36"/>
      <c r="P8" s="36"/>
      <c r="Q8" s="36"/>
    </row>
    <row r="9" spans="1:17" ht="11.25" customHeight="1">
      <c r="A9" s="67"/>
      <c r="B9" s="39"/>
      <c r="C9" s="36"/>
      <c r="D9" s="36"/>
      <c r="E9" s="36"/>
      <c r="F9" s="36"/>
      <c r="G9" s="36"/>
      <c r="H9" s="36"/>
      <c r="I9" s="73"/>
      <c r="J9" s="36"/>
      <c r="K9" s="36"/>
      <c r="L9" s="36"/>
      <c r="M9" s="36"/>
      <c r="N9" s="39"/>
      <c r="O9" s="36"/>
      <c r="P9" s="36"/>
      <c r="Q9" s="36"/>
    </row>
    <row r="10" spans="1:17" ht="11.25" customHeight="1">
      <c r="A10" s="68"/>
      <c r="B10" s="40"/>
      <c r="C10" s="36"/>
      <c r="D10" s="36"/>
      <c r="E10" s="36"/>
      <c r="F10" s="36"/>
      <c r="G10" s="36"/>
      <c r="H10" s="36"/>
      <c r="I10" s="74"/>
      <c r="J10" s="36"/>
      <c r="K10" s="36"/>
      <c r="L10" s="36"/>
      <c r="M10" s="36"/>
      <c r="N10" s="40"/>
      <c r="O10" s="36"/>
      <c r="P10" s="36"/>
      <c r="Q10" s="3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customHeight="1">
      <c r="A13" s="18" t="s">
        <v>45</v>
      </c>
      <c r="B13" s="19">
        <f>37841943993.98</f>
        <v>37841943993.98</v>
      </c>
      <c r="C13" s="19">
        <f>21146326251.06</f>
        <v>21146326251.06</v>
      </c>
      <c r="D13" s="19">
        <f>565973841.62</f>
        <v>565973841.62</v>
      </c>
      <c r="E13" s="19">
        <f>45116618.98</f>
        <v>45116618.98</v>
      </c>
      <c r="F13" s="19">
        <f>291597729.19</f>
        <v>291597729.19</v>
      </c>
      <c r="G13" s="19">
        <f>228249052.69</f>
        <v>228249052.69</v>
      </c>
      <c r="H13" s="19">
        <f>1010440.76</f>
        <v>1010440.76</v>
      </c>
      <c r="I13" s="19">
        <f>0</f>
        <v>0</v>
      </c>
      <c r="J13" s="19">
        <f>18712736248.88</f>
        <v>18712736248.88</v>
      </c>
      <c r="K13" s="19">
        <f>485321635.24</f>
        <v>485321635.24</v>
      </c>
      <c r="L13" s="19">
        <f>1363944764.79</f>
        <v>1363944764.79</v>
      </c>
      <c r="M13" s="19">
        <f>16116620.79</f>
        <v>16116620.79</v>
      </c>
      <c r="N13" s="19">
        <f>2233139.74</f>
        <v>2233139.74</v>
      </c>
      <c r="O13" s="19">
        <f>16695617742.92</f>
        <v>16695617742.92</v>
      </c>
      <c r="P13" s="19">
        <f>16695617742.92</f>
        <v>16695617742.92</v>
      </c>
      <c r="Q13" s="19">
        <f>0</f>
        <v>0</v>
      </c>
    </row>
    <row r="14" spans="1:17" ht="38.25" customHeight="1">
      <c r="A14" s="18" t="s">
        <v>46</v>
      </c>
      <c r="B14" s="19">
        <f>2573831000</f>
        <v>2573831000</v>
      </c>
      <c r="C14" s="19">
        <f>2573831000</f>
        <v>2573831000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2573831000</f>
        <v>2573831000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38.25" customHeight="1">
      <c r="A15" s="16" t="s">
        <v>47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38.25" customHeight="1">
      <c r="A16" s="16" t="s">
        <v>48</v>
      </c>
      <c r="B16" s="20">
        <f>2573831000</f>
        <v>2573831000</v>
      </c>
      <c r="C16" s="20">
        <f>2573831000</f>
        <v>2573831000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2573831000</f>
        <v>2573831000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38.25" customHeight="1">
      <c r="A17" s="18" t="s">
        <v>49</v>
      </c>
      <c r="B17" s="19">
        <f>35244644609.17</f>
        <v>35244644609.17</v>
      </c>
      <c r="C17" s="19">
        <f>18549026866.25</f>
        <v>18549026866.25</v>
      </c>
      <c r="D17" s="19">
        <f>561421057.9</f>
        <v>561421057.9</v>
      </c>
      <c r="E17" s="19">
        <f>45116218.1</f>
        <v>45116218.1</v>
      </c>
      <c r="F17" s="19">
        <f>291597729.19</f>
        <v>291597729.19</v>
      </c>
      <c r="G17" s="19">
        <f>224707110.61</f>
        <v>224707110.61</v>
      </c>
      <c r="H17" s="19">
        <f>0</f>
        <v>0</v>
      </c>
      <c r="I17" s="19">
        <f>0</f>
        <v>0</v>
      </c>
      <c r="J17" s="19">
        <f>16138900663.99</f>
        <v>16138900663.99</v>
      </c>
      <c r="K17" s="19">
        <f>485321635.24</f>
        <v>485321635.24</v>
      </c>
      <c r="L17" s="19">
        <f>1362132542.13</f>
        <v>1362132542.13</v>
      </c>
      <c r="M17" s="19">
        <f>893840.99</f>
        <v>893840.99</v>
      </c>
      <c r="N17" s="19">
        <f>357126</f>
        <v>357126</v>
      </c>
      <c r="O17" s="19">
        <f>16695617742.92</f>
        <v>16695617742.92</v>
      </c>
      <c r="P17" s="19">
        <f>16695617742.92</f>
        <v>16695617742.92</v>
      </c>
      <c r="Q17" s="19">
        <f>0</f>
        <v>0</v>
      </c>
    </row>
    <row r="18" spans="1:17" ht="38.25" customHeight="1">
      <c r="A18" s="16" t="s">
        <v>50</v>
      </c>
      <c r="B18" s="20">
        <f>586193264.72</f>
        <v>586193264.72</v>
      </c>
      <c r="C18" s="20">
        <f>586193264.72</f>
        <v>586193264.72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566193264.72</f>
        <v>566193264.72</v>
      </c>
      <c r="K18" s="20">
        <f>20000000</f>
        <v>20000000</v>
      </c>
      <c r="L18" s="20">
        <f>0</f>
        <v>0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38.25" customHeight="1">
      <c r="A19" s="16" t="s">
        <v>51</v>
      </c>
      <c r="B19" s="20">
        <f>34658451344.45</f>
        <v>34658451344.45</v>
      </c>
      <c r="C19" s="20">
        <f>17962833601.53</f>
        <v>17962833601.53</v>
      </c>
      <c r="D19" s="20">
        <f>561421057.9</f>
        <v>561421057.9</v>
      </c>
      <c r="E19" s="20">
        <f>45116218.1</f>
        <v>45116218.1</v>
      </c>
      <c r="F19" s="20">
        <f>291597729.19</f>
        <v>291597729.19</v>
      </c>
      <c r="G19" s="20">
        <f>224707110.61</f>
        <v>224707110.61</v>
      </c>
      <c r="H19" s="20">
        <f>0</f>
        <v>0</v>
      </c>
      <c r="I19" s="20">
        <f>0</f>
        <v>0</v>
      </c>
      <c r="J19" s="20">
        <f>15572707399.27</f>
        <v>15572707399.27</v>
      </c>
      <c r="K19" s="20">
        <f>465321635.24</f>
        <v>465321635.24</v>
      </c>
      <c r="L19" s="20">
        <f>1362132542.13</f>
        <v>1362132542.13</v>
      </c>
      <c r="M19" s="20">
        <f>893840.99</f>
        <v>893840.99</v>
      </c>
      <c r="N19" s="20">
        <f>357126</f>
        <v>357126</v>
      </c>
      <c r="O19" s="20">
        <f>16695617742.92</f>
        <v>16695617742.92</v>
      </c>
      <c r="P19" s="20">
        <f>16695617742.92</f>
        <v>16695617742.92</v>
      </c>
      <c r="Q19" s="20">
        <f>0</f>
        <v>0</v>
      </c>
    </row>
    <row r="20" spans="1:17" ht="38.25" customHeight="1">
      <c r="A20" s="18" t="s">
        <v>52</v>
      </c>
      <c r="B20" s="19">
        <f>0</f>
        <v>0</v>
      </c>
      <c r="C20" s="19">
        <f>0</f>
        <v>0</v>
      </c>
      <c r="D20" s="19">
        <f>0</f>
        <v>0</v>
      </c>
      <c r="E20" s="19">
        <f>0</f>
        <v>0</v>
      </c>
      <c r="F20" s="19">
        <f>0</f>
        <v>0</v>
      </c>
      <c r="G20" s="19">
        <f>0</f>
        <v>0</v>
      </c>
      <c r="H20" s="19">
        <f>0</f>
        <v>0</v>
      </c>
      <c r="I20" s="19">
        <f>0</f>
        <v>0</v>
      </c>
      <c r="J20" s="19">
        <f>0</f>
        <v>0</v>
      </c>
      <c r="K20" s="19">
        <f>0</f>
        <v>0</v>
      </c>
      <c r="L20" s="19">
        <f>0</f>
        <v>0</v>
      </c>
      <c r="M20" s="19">
        <f>0</f>
        <v>0</v>
      </c>
      <c r="N20" s="19">
        <f>0</f>
        <v>0</v>
      </c>
      <c r="O20" s="19">
        <f>0</f>
        <v>0</v>
      </c>
      <c r="P20" s="19">
        <f>0</f>
        <v>0</v>
      </c>
      <c r="Q20" s="19">
        <f>0</f>
        <v>0</v>
      </c>
    </row>
    <row r="21" spans="1:17" ht="38.25" customHeight="1">
      <c r="A21" s="18" t="s">
        <v>77</v>
      </c>
      <c r="B21" s="19">
        <f>23468384.81</f>
        <v>23468384.81</v>
      </c>
      <c r="C21" s="19">
        <f>23468384.81</f>
        <v>23468384.81</v>
      </c>
      <c r="D21" s="19">
        <f>4552783.72</f>
        <v>4552783.72</v>
      </c>
      <c r="E21" s="19">
        <f>400.88</f>
        <v>400.88</v>
      </c>
      <c r="F21" s="19">
        <f>0</f>
        <v>0</v>
      </c>
      <c r="G21" s="19">
        <f>3541942.08</f>
        <v>3541942.08</v>
      </c>
      <c r="H21" s="19">
        <f>1010440.76</f>
        <v>1010440.76</v>
      </c>
      <c r="I21" s="19">
        <f>0</f>
        <v>0</v>
      </c>
      <c r="J21" s="19">
        <f>4584.89</f>
        <v>4584.89</v>
      </c>
      <c r="K21" s="19">
        <f>0</f>
        <v>0</v>
      </c>
      <c r="L21" s="19">
        <f>1812222.66</f>
        <v>1812222.66</v>
      </c>
      <c r="M21" s="19">
        <f>15222779.8</f>
        <v>15222779.8</v>
      </c>
      <c r="N21" s="19">
        <f>1876013.74</f>
        <v>1876013.74</v>
      </c>
      <c r="O21" s="19">
        <f>0</f>
        <v>0</v>
      </c>
      <c r="P21" s="19">
        <f>0</f>
        <v>0</v>
      </c>
      <c r="Q21" s="19">
        <f>0</f>
        <v>0</v>
      </c>
    </row>
    <row r="22" spans="1:17" ht="38.25" customHeight="1">
      <c r="A22" s="16" t="s">
        <v>53</v>
      </c>
      <c r="B22" s="20">
        <f>16364104.9</f>
        <v>16364104.9</v>
      </c>
      <c r="C22" s="20">
        <f>16364104.9</f>
        <v>16364104.9</v>
      </c>
      <c r="D22" s="20">
        <f>637.96</f>
        <v>637.96</v>
      </c>
      <c r="E22" s="20">
        <f>400.88</f>
        <v>400.88</v>
      </c>
      <c r="F22" s="20">
        <f>0</f>
        <v>0</v>
      </c>
      <c r="G22" s="20">
        <f>237.08</f>
        <v>237.08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647985.51</f>
        <v>647985.51</v>
      </c>
      <c r="M22" s="20">
        <f>14739609.73</f>
        <v>14739609.73</v>
      </c>
      <c r="N22" s="20">
        <f>975871.7</f>
        <v>975871.7</v>
      </c>
      <c r="O22" s="20">
        <f>0</f>
        <v>0</v>
      </c>
      <c r="P22" s="20">
        <f>0</f>
        <v>0</v>
      </c>
      <c r="Q22" s="20">
        <f>0</f>
        <v>0</v>
      </c>
    </row>
    <row r="23" spans="1:17" ht="38.25" customHeight="1">
      <c r="A23" s="16" t="s">
        <v>54</v>
      </c>
      <c r="B23" s="20">
        <f>7104279.91</f>
        <v>7104279.91</v>
      </c>
      <c r="C23" s="20">
        <f>7104279.91</f>
        <v>7104279.91</v>
      </c>
      <c r="D23" s="20">
        <f>4552145.76</f>
        <v>4552145.76</v>
      </c>
      <c r="E23" s="20">
        <f>0</f>
        <v>0</v>
      </c>
      <c r="F23" s="20">
        <f>0</f>
        <v>0</v>
      </c>
      <c r="G23" s="20">
        <f>3541705</f>
        <v>3541705</v>
      </c>
      <c r="H23" s="20">
        <f>1010440.76</f>
        <v>1010440.76</v>
      </c>
      <c r="I23" s="20">
        <f>0</f>
        <v>0</v>
      </c>
      <c r="J23" s="20">
        <f>4584.89</f>
        <v>4584.89</v>
      </c>
      <c r="K23" s="20">
        <f>0</f>
        <v>0</v>
      </c>
      <c r="L23" s="20">
        <f>1164237.15</f>
        <v>1164237.15</v>
      </c>
      <c r="M23" s="20">
        <f>483170.07</f>
        <v>483170.07</v>
      </c>
      <c r="N23" s="20">
        <f>900142.04</f>
        <v>900142.04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3" ht="45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3" ht="13.5" customHeight="1">
      <c r="A32" s="47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7" ht="13.5" customHeight="1">
      <c r="A34" s="66" t="s">
        <v>0</v>
      </c>
      <c r="B34" s="38" t="s">
        <v>10</v>
      </c>
      <c r="C34" s="76" t="s">
        <v>12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 t="s">
        <v>22</v>
      </c>
      <c r="P34" s="77"/>
      <c r="Q34" s="78"/>
    </row>
    <row r="35" spans="1:17" ht="13.5" customHeight="1">
      <c r="A35" s="67"/>
      <c r="B35" s="39"/>
      <c r="C35" s="39" t="s">
        <v>11</v>
      </c>
      <c r="D35" s="36" t="s">
        <v>13</v>
      </c>
      <c r="E35" s="36" t="s">
        <v>23</v>
      </c>
      <c r="F35" s="36" t="s">
        <v>24</v>
      </c>
      <c r="G35" s="36" t="s">
        <v>73</v>
      </c>
      <c r="H35" s="36" t="s">
        <v>26</v>
      </c>
      <c r="I35" s="36" t="s">
        <v>2</v>
      </c>
      <c r="J35" s="36" t="s">
        <v>14</v>
      </c>
      <c r="K35" s="36" t="s">
        <v>15</v>
      </c>
      <c r="L35" s="36" t="s">
        <v>16</v>
      </c>
      <c r="M35" s="36" t="s">
        <v>17</v>
      </c>
      <c r="N35" s="41" t="s">
        <v>18</v>
      </c>
      <c r="O35" s="36" t="s">
        <v>19</v>
      </c>
      <c r="P35" s="36" t="s">
        <v>20</v>
      </c>
      <c r="Q35" s="38" t="s">
        <v>21</v>
      </c>
    </row>
    <row r="36" spans="1:17" ht="11.25" customHeight="1">
      <c r="A36" s="67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9"/>
    </row>
    <row r="37" spans="1:17" ht="24.75" customHeight="1">
      <c r="A37" s="68"/>
      <c r="B37" s="40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40"/>
    </row>
    <row r="38" spans="1:17" ht="13.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2.75" customHeight="1">
      <c r="A39" s="10"/>
      <c r="B39" s="29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27.75" customHeight="1" hidden="1">
      <c r="A40" s="12" t="s">
        <v>27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26.25" customHeight="1">
      <c r="A41" s="23" t="s">
        <v>40</v>
      </c>
      <c r="B41" s="21">
        <f>71046.2</f>
        <v>71046.2</v>
      </c>
      <c r="C41" s="21">
        <f>71046.2</f>
        <v>71046.2</v>
      </c>
      <c r="D41" s="21">
        <f>0</f>
        <v>0</v>
      </c>
      <c r="E41" s="21">
        <f>0</f>
        <v>0</v>
      </c>
      <c r="F41" s="21">
        <f>0</f>
        <v>0</v>
      </c>
      <c r="G41" s="21">
        <f>0</f>
        <v>0</v>
      </c>
      <c r="H41" s="21">
        <f>0</f>
        <v>0</v>
      </c>
      <c r="I41" s="21">
        <f>0</f>
        <v>0</v>
      </c>
      <c r="J41" s="21">
        <f>0</f>
        <v>0</v>
      </c>
      <c r="K41" s="21">
        <f>0</f>
        <v>0</v>
      </c>
      <c r="L41" s="21">
        <f>71046.2</f>
        <v>71046.2</v>
      </c>
      <c r="M41" s="21">
        <f>0</f>
        <v>0</v>
      </c>
      <c r="N41" s="21">
        <f>0</f>
        <v>0</v>
      </c>
      <c r="O41" s="21">
        <f>0</f>
        <v>0</v>
      </c>
      <c r="P41" s="21">
        <f>0</f>
        <v>0</v>
      </c>
      <c r="Q41" s="21">
        <f>0</f>
        <v>0</v>
      </c>
    </row>
    <row r="42" spans="1:17" ht="26.25" customHeight="1">
      <c r="A42" s="17" t="s">
        <v>28</v>
      </c>
      <c r="B42" s="22">
        <f>0</f>
        <v>0</v>
      </c>
      <c r="C42" s="22">
        <f>0</f>
        <v>0</v>
      </c>
      <c r="D42" s="22">
        <f>0</f>
        <v>0</v>
      </c>
      <c r="E42" s="22">
        <f>0</f>
        <v>0</v>
      </c>
      <c r="F42" s="22">
        <f>0</f>
        <v>0</v>
      </c>
      <c r="G42" s="22">
        <f>0</f>
        <v>0</v>
      </c>
      <c r="H42" s="22">
        <f>0</f>
        <v>0</v>
      </c>
      <c r="I42" s="22">
        <f>0</f>
        <v>0</v>
      </c>
      <c r="J42" s="22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</row>
    <row r="43" spans="1:17" ht="26.25" customHeight="1">
      <c r="A43" s="17" t="s">
        <v>29</v>
      </c>
      <c r="B43" s="22">
        <f>71046.2</f>
        <v>71046.2</v>
      </c>
      <c r="C43" s="22">
        <f>71046.2</f>
        <v>71046.2</v>
      </c>
      <c r="D43" s="22">
        <f>0</f>
        <v>0</v>
      </c>
      <c r="E43" s="22">
        <f>0</f>
        <v>0</v>
      </c>
      <c r="F43" s="22">
        <f>0</f>
        <v>0</v>
      </c>
      <c r="G43" s="22">
        <f>0</f>
        <v>0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71046.2</f>
        <v>71046.2</v>
      </c>
      <c r="M43" s="22">
        <f>0</f>
        <v>0</v>
      </c>
      <c r="N43" s="22">
        <f>0</f>
        <v>0</v>
      </c>
      <c r="O43" s="22">
        <f>0</f>
        <v>0</v>
      </c>
      <c r="P43" s="22">
        <f>0</f>
        <v>0</v>
      </c>
      <c r="Q43" s="22">
        <f>0</f>
        <v>0</v>
      </c>
    </row>
    <row r="44" spans="1:17" ht="26.25" customHeight="1">
      <c r="A44" s="23" t="s">
        <v>41</v>
      </c>
      <c r="B44" s="21">
        <f>1536417869.93</f>
        <v>1536417869.93</v>
      </c>
      <c r="C44" s="21">
        <f>1536417869.93</f>
        <v>1536417869.93</v>
      </c>
      <c r="D44" s="21">
        <f>87475739.27</f>
        <v>87475739.27</v>
      </c>
      <c r="E44" s="21">
        <f>421290.4</f>
        <v>421290.4</v>
      </c>
      <c r="F44" s="21">
        <f>338628.41</f>
        <v>338628.41</v>
      </c>
      <c r="G44" s="21">
        <f>86715820.46</f>
        <v>86715820.46</v>
      </c>
      <c r="H44" s="21">
        <f>0</f>
        <v>0</v>
      </c>
      <c r="I44" s="21">
        <f>0</f>
        <v>0</v>
      </c>
      <c r="J44" s="21">
        <f>0</f>
        <v>0</v>
      </c>
      <c r="K44" s="21">
        <f>443520.71</f>
        <v>443520.71</v>
      </c>
      <c r="L44" s="21">
        <f>803654144.94</f>
        <v>803654144.94</v>
      </c>
      <c r="M44" s="21">
        <f>638811895.18</f>
        <v>638811895.18</v>
      </c>
      <c r="N44" s="21">
        <f>6032569.83</f>
        <v>6032569.83</v>
      </c>
      <c r="O44" s="21">
        <f>0</f>
        <v>0</v>
      </c>
      <c r="P44" s="21">
        <f>0</f>
        <v>0</v>
      </c>
      <c r="Q44" s="21">
        <f>0</f>
        <v>0</v>
      </c>
    </row>
    <row r="45" spans="1:17" ht="26.25" customHeight="1">
      <c r="A45" s="17" t="s">
        <v>30</v>
      </c>
      <c r="B45" s="22">
        <f>1056302473.41</f>
        <v>1056302473.41</v>
      </c>
      <c r="C45" s="22">
        <f>1056302473.41</f>
        <v>1056302473.41</v>
      </c>
      <c r="D45" s="22">
        <f>15711067.75</f>
        <v>15711067.75</v>
      </c>
      <c r="E45" s="22">
        <f>308877.9</f>
        <v>308877.9</v>
      </c>
      <c r="F45" s="22">
        <f>0</f>
        <v>0</v>
      </c>
      <c r="G45" s="22">
        <f>15402189.85</f>
        <v>15402189.85</v>
      </c>
      <c r="H45" s="22">
        <f>0</f>
        <v>0</v>
      </c>
      <c r="I45" s="22">
        <f>0</f>
        <v>0</v>
      </c>
      <c r="J45" s="22">
        <f>0</f>
        <v>0</v>
      </c>
      <c r="K45" s="22">
        <f>150000</f>
        <v>150000</v>
      </c>
      <c r="L45" s="22">
        <f>512089352.68</f>
        <v>512089352.68</v>
      </c>
      <c r="M45" s="22">
        <f>527715052.98</f>
        <v>527715052.98</v>
      </c>
      <c r="N45" s="22">
        <f>637000</f>
        <v>637000</v>
      </c>
      <c r="O45" s="22">
        <f>0</f>
        <v>0</v>
      </c>
      <c r="P45" s="22">
        <f>0</f>
        <v>0</v>
      </c>
      <c r="Q45" s="22">
        <f>0</f>
        <v>0</v>
      </c>
    </row>
    <row r="46" spans="1:17" ht="26.25" customHeight="1">
      <c r="A46" s="17" t="s">
        <v>31</v>
      </c>
      <c r="B46" s="22">
        <f>480115396.52</f>
        <v>480115396.52</v>
      </c>
      <c r="C46" s="22">
        <f>480115396.52</f>
        <v>480115396.52</v>
      </c>
      <c r="D46" s="22">
        <f>71764671.52</f>
        <v>71764671.52</v>
      </c>
      <c r="E46" s="22">
        <f>112412.5</f>
        <v>112412.5</v>
      </c>
      <c r="F46" s="22">
        <f>338628.41</f>
        <v>338628.41</v>
      </c>
      <c r="G46" s="22">
        <f>71313630.61</f>
        <v>71313630.61</v>
      </c>
      <c r="H46" s="22">
        <f>0</f>
        <v>0</v>
      </c>
      <c r="I46" s="22">
        <f>0</f>
        <v>0</v>
      </c>
      <c r="J46" s="22">
        <f>0</f>
        <v>0</v>
      </c>
      <c r="K46" s="22">
        <f>293520.71</f>
        <v>293520.71</v>
      </c>
      <c r="L46" s="22">
        <f>291564792.26</f>
        <v>291564792.26</v>
      </c>
      <c r="M46" s="22">
        <f>111096842.2</f>
        <v>111096842.2</v>
      </c>
      <c r="N46" s="22">
        <f>5395569.83</f>
        <v>5395569.83</v>
      </c>
      <c r="O46" s="22">
        <f>0</f>
        <v>0</v>
      </c>
      <c r="P46" s="22">
        <f>0</f>
        <v>0</v>
      </c>
      <c r="Q46" s="22">
        <f>0</f>
        <v>0</v>
      </c>
    </row>
    <row r="47" spans="1:17" ht="26.25" customHeight="1">
      <c r="A47" s="23" t="s">
        <v>42</v>
      </c>
      <c r="B47" s="21">
        <f>7022784903.23</f>
        <v>7022784903.23</v>
      </c>
      <c r="C47" s="21">
        <f>7022784903.23</f>
        <v>7022784903.23</v>
      </c>
      <c r="D47" s="21">
        <f>17350100.09</f>
        <v>17350100.09</v>
      </c>
      <c r="E47" s="21">
        <f>2565</f>
        <v>2565</v>
      </c>
      <c r="F47" s="21">
        <f>32602.95</f>
        <v>32602.95</v>
      </c>
      <c r="G47" s="21">
        <f>17314932.14</f>
        <v>17314932.14</v>
      </c>
      <c r="H47" s="21">
        <f>0</f>
        <v>0</v>
      </c>
      <c r="I47" s="21">
        <f>36395038.29</f>
        <v>36395038.29</v>
      </c>
      <c r="J47" s="21">
        <f>6967921382.54</f>
        <v>6967921382.54</v>
      </c>
      <c r="K47" s="21">
        <f>0</f>
        <v>0</v>
      </c>
      <c r="L47" s="21">
        <f>948796.85</f>
        <v>948796.85</v>
      </c>
      <c r="M47" s="21">
        <f>11064.2</f>
        <v>11064.2</v>
      </c>
      <c r="N47" s="21">
        <f>158521.26</f>
        <v>158521.26</v>
      </c>
      <c r="O47" s="21">
        <f>0</f>
        <v>0</v>
      </c>
      <c r="P47" s="21">
        <f>0</f>
        <v>0</v>
      </c>
      <c r="Q47" s="21">
        <f>0</f>
        <v>0</v>
      </c>
    </row>
    <row r="48" spans="1:17" ht="26.25" customHeight="1">
      <c r="A48" s="17" t="s">
        <v>32</v>
      </c>
      <c r="B48" s="22">
        <f>6827130.35</f>
        <v>6827130.35</v>
      </c>
      <c r="C48" s="22">
        <f>6827130.35</f>
        <v>6827130.35</v>
      </c>
      <c r="D48" s="22">
        <f>6827130.35</f>
        <v>6827130.35</v>
      </c>
      <c r="E48" s="22">
        <f>0</f>
        <v>0</v>
      </c>
      <c r="F48" s="22">
        <f>0</f>
        <v>0</v>
      </c>
      <c r="G48" s="22">
        <f>6827130.35</f>
        <v>6827130.35</v>
      </c>
      <c r="H48" s="22">
        <f>0</f>
        <v>0</v>
      </c>
      <c r="I48" s="22">
        <f>0</f>
        <v>0</v>
      </c>
      <c r="J48" s="22">
        <f>0</f>
        <v>0</v>
      </c>
      <c r="K48" s="22">
        <f>0</f>
        <v>0</v>
      </c>
      <c r="L48" s="22">
        <f>0</f>
        <v>0</v>
      </c>
      <c r="M48" s="22">
        <f>0</f>
        <v>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26.25" customHeight="1">
      <c r="A49" s="17" t="s">
        <v>33</v>
      </c>
      <c r="B49" s="22">
        <f>6727966155.73</f>
        <v>6727966155.73</v>
      </c>
      <c r="C49" s="22">
        <f>6727966155.73</f>
        <v>6727966155.73</v>
      </c>
      <c r="D49" s="22">
        <f>10370973.47</f>
        <v>10370973.47</v>
      </c>
      <c r="E49" s="22">
        <f>0</f>
        <v>0</v>
      </c>
      <c r="F49" s="22">
        <f>537.03</f>
        <v>537.03</v>
      </c>
      <c r="G49" s="22">
        <f>10370436.44</f>
        <v>10370436.44</v>
      </c>
      <c r="H49" s="22">
        <f>0</f>
        <v>0</v>
      </c>
      <c r="I49" s="22">
        <f>36342622.29</f>
        <v>36342622.29</v>
      </c>
      <c r="J49" s="22">
        <f>6681207551.74</f>
        <v>6681207551.74</v>
      </c>
      <c r="K49" s="22">
        <f>0</f>
        <v>0</v>
      </c>
      <c r="L49" s="22">
        <f>44013.03</f>
        <v>44013.03</v>
      </c>
      <c r="M49" s="22">
        <f>995.2</f>
        <v>995.2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</row>
    <row r="50" spans="1:17" ht="26.25" customHeight="1">
      <c r="A50" s="17" t="s">
        <v>34</v>
      </c>
      <c r="B50" s="22">
        <f>287991617.15</f>
        <v>287991617.15</v>
      </c>
      <c r="C50" s="22">
        <f>287991617.15</f>
        <v>287991617.15</v>
      </c>
      <c r="D50" s="22">
        <f>151996.27</f>
        <v>151996.27</v>
      </c>
      <c r="E50" s="22">
        <f>2565</f>
        <v>2565</v>
      </c>
      <c r="F50" s="22">
        <f>32065.92</f>
        <v>32065.92</v>
      </c>
      <c r="G50" s="22">
        <f>117365.35</f>
        <v>117365.35</v>
      </c>
      <c r="H50" s="22">
        <f>0</f>
        <v>0</v>
      </c>
      <c r="I50" s="22">
        <f>52416</f>
        <v>52416</v>
      </c>
      <c r="J50" s="22">
        <f>286713830.8</f>
        <v>286713830.8</v>
      </c>
      <c r="K50" s="22">
        <f>0</f>
        <v>0</v>
      </c>
      <c r="L50" s="22">
        <f>904783.82</f>
        <v>904783.82</v>
      </c>
      <c r="M50" s="22">
        <f>10069</f>
        <v>10069</v>
      </c>
      <c r="N50" s="22">
        <f>158521.26</f>
        <v>158521.26</v>
      </c>
      <c r="O50" s="22">
        <f>0</f>
        <v>0</v>
      </c>
      <c r="P50" s="22">
        <f>0</f>
        <v>0</v>
      </c>
      <c r="Q50" s="22">
        <f>0</f>
        <v>0</v>
      </c>
    </row>
    <row r="51" spans="1:17" ht="26.25" customHeight="1">
      <c r="A51" s="23" t="s">
        <v>43</v>
      </c>
      <c r="B51" s="21">
        <f>12046529354.15</f>
        <v>12046529354.15</v>
      </c>
      <c r="C51" s="21">
        <f>12020966415.66</f>
        <v>12020966415.66</v>
      </c>
      <c r="D51" s="21">
        <f>346994546.75</f>
        <v>346994546.75</v>
      </c>
      <c r="E51" s="21">
        <f>90765869.79</f>
        <v>90765869.79</v>
      </c>
      <c r="F51" s="21">
        <f>17798202.2</f>
        <v>17798202.2</v>
      </c>
      <c r="G51" s="21">
        <f>235915317.28</f>
        <v>235915317.28</v>
      </c>
      <c r="H51" s="21">
        <f>2515157.48</f>
        <v>2515157.48</v>
      </c>
      <c r="I51" s="21">
        <f>17</f>
        <v>17</v>
      </c>
      <c r="J51" s="21">
        <f>461692.68</f>
        <v>461692.68</v>
      </c>
      <c r="K51" s="21">
        <f>10259436.61</f>
        <v>10259436.61</v>
      </c>
      <c r="L51" s="21">
        <f>2567672183.65</f>
        <v>2567672183.65</v>
      </c>
      <c r="M51" s="21">
        <f>9031641424.18</f>
        <v>9031641424.18</v>
      </c>
      <c r="N51" s="21">
        <f>63937114.79</f>
        <v>63937114.79</v>
      </c>
      <c r="O51" s="21">
        <f>25562938.49</f>
        <v>25562938.49</v>
      </c>
      <c r="P51" s="21">
        <f>13796709.27</f>
        <v>13796709.27</v>
      </c>
      <c r="Q51" s="21">
        <f>11766229.22</f>
        <v>11766229.22</v>
      </c>
    </row>
    <row r="52" spans="1:17" ht="26.25" customHeight="1">
      <c r="A52" s="17" t="s">
        <v>35</v>
      </c>
      <c r="B52" s="22">
        <f>5358917642.27</f>
        <v>5358917642.27</v>
      </c>
      <c r="C52" s="22">
        <f>5357955594.21</f>
        <v>5357955594.21</v>
      </c>
      <c r="D52" s="22">
        <f>76276871.03</f>
        <v>76276871.03</v>
      </c>
      <c r="E52" s="22">
        <f>1617710.99</f>
        <v>1617710.99</v>
      </c>
      <c r="F52" s="22">
        <f>1322726.07</f>
        <v>1322726.07</v>
      </c>
      <c r="G52" s="22">
        <f>73240453.27</f>
        <v>73240453.27</v>
      </c>
      <c r="H52" s="22">
        <f>95980.7</f>
        <v>95980.7</v>
      </c>
      <c r="I52" s="22">
        <f>0</f>
        <v>0</v>
      </c>
      <c r="J52" s="22">
        <f>109080.27</f>
        <v>109080.27</v>
      </c>
      <c r="K52" s="22">
        <f>814287.28</f>
        <v>814287.28</v>
      </c>
      <c r="L52" s="22">
        <f>632489742.07</f>
        <v>632489742.07</v>
      </c>
      <c r="M52" s="22">
        <f>4622956815.92</f>
        <v>4622956815.92</v>
      </c>
      <c r="N52" s="22">
        <f>25308797.64</f>
        <v>25308797.64</v>
      </c>
      <c r="O52" s="22">
        <f>962048.06</f>
        <v>962048.06</v>
      </c>
      <c r="P52" s="22">
        <f>356649.79</f>
        <v>356649.79</v>
      </c>
      <c r="Q52" s="22">
        <f>605398.27</f>
        <v>605398.27</v>
      </c>
    </row>
    <row r="53" spans="1:17" ht="26.25" customHeight="1">
      <c r="A53" s="17" t="s">
        <v>36</v>
      </c>
      <c r="B53" s="22">
        <f>6687611711.88</f>
        <v>6687611711.88</v>
      </c>
      <c r="C53" s="22">
        <f>6663010821.45</f>
        <v>6663010821.45</v>
      </c>
      <c r="D53" s="22">
        <f>270717675.72</f>
        <v>270717675.72</v>
      </c>
      <c r="E53" s="22">
        <f>89148158.8</f>
        <v>89148158.8</v>
      </c>
      <c r="F53" s="22">
        <f>16475476.13</f>
        <v>16475476.13</v>
      </c>
      <c r="G53" s="22">
        <f>162674864.01</f>
        <v>162674864.01</v>
      </c>
      <c r="H53" s="22">
        <f>2419176.78</f>
        <v>2419176.78</v>
      </c>
      <c r="I53" s="22">
        <f>17</f>
        <v>17</v>
      </c>
      <c r="J53" s="22">
        <f>352612.41</f>
        <v>352612.41</v>
      </c>
      <c r="K53" s="22">
        <f>9445149.33</f>
        <v>9445149.33</v>
      </c>
      <c r="L53" s="22">
        <f>1935182441.58</f>
        <v>1935182441.58</v>
      </c>
      <c r="M53" s="22">
        <f>4408684608.26</f>
        <v>4408684608.26</v>
      </c>
      <c r="N53" s="22">
        <f>38628317.15</f>
        <v>38628317.15</v>
      </c>
      <c r="O53" s="22">
        <f>24600890.43</f>
        <v>24600890.43</v>
      </c>
      <c r="P53" s="22">
        <f>13440059.48</f>
        <v>13440059.48</v>
      </c>
      <c r="Q53" s="22">
        <f>11160830.95</f>
        <v>11160830.95</v>
      </c>
    </row>
    <row r="54" spans="1:17" ht="26.25" customHeight="1">
      <c r="A54" s="23" t="s">
        <v>44</v>
      </c>
      <c r="B54" s="21">
        <f>9244723935.64</f>
        <v>9244723935.64</v>
      </c>
      <c r="C54" s="21">
        <f>9203968036.18</f>
        <v>9203968036.18</v>
      </c>
      <c r="D54" s="21">
        <f>1241151073.71</f>
        <v>1241151073.71</v>
      </c>
      <c r="E54" s="21">
        <f>762243961.15</f>
        <v>762243961.15</v>
      </c>
      <c r="F54" s="21">
        <f>46246729.3</f>
        <v>46246729.3</v>
      </c>
      <c r="G54" s="21">
        <f>411848360.83</f>
        <v>411848360.83</v>
      </c>
      <c r="H54" s="21">
        <f>20812022.43</f>
        <v>20812022.43</v>
      </c>
      <c r="I54" s="21">
        <f>915960.15</f>
        <v>915960.15</v>
      </c>
      <c r="J54" s="21">
        <f>15700368.48</f>
        <v>15700368.48</v>
      </c>
      <c r="K54" s="21">
        <f>30721010.17</f>
        <v>30721010.17</v>
      </c>
      <c r="L54" s="21">
        <f>5832548477.85</f>
        <v>5832548477.85</v>
      </c>
      <c r="M54" s="21">
        <f>1921748559.69</f>
        <v>1921748559.69</v>
      </c>
      <c r="N54" s="21">
        <f>161182586.13</f>
        <v>161182586.13</v>
      </c>
      <c r="O54" s="21">
        <f>40755899.46</f>
        <v>40755899.46</v>
      </c>
      <c r="P54" s="21">
        <f>13899816.04</f>
        <v>13899816.04</v>
      </c>
      <c r="Q54" s="21">
        <f>26856083.42</f>
        <v>26856083.42</v>
      </c>
    </row>
    <row r="55" spans="1:17" ht="26.25" customHeight="1">
      <c r="A55" s="17" t="s">
        <v>37</v>
      </c>
      <c r="B55" s="22">
        <f>670517500.75</f>
        <v>670517500.75</v>
      </c>
      <c r="C55" s="22">
        <f>651817405.8</f>
        <v>651817405.8</v>
      </c>
      <c r="D55" s="22">
        <f>41149314.91</f>
        <v>41149314.91</v>
      </c>
      <c r="E55" s="22">
        <f>1709695.03</f>
        <v>1709695.03</v>
      </c>
      <c r="F55" s="22">
        <f>732002.12</f>
        <v>732002.12</v>
      </c>
      <c r="G55" s="22">
        <f>38312360.75</f>
        <v>38312360.75</v>
      </c>
      <c r="H55" s="22">
        <f>395257.01</f>
        <v>395257.01</v>
      </c>
      <c r="I55" s="22">
        <f>7002.12</f>
        <v>7002.12</v>
      </c>
      <c r="J55" s="22">
        <f>1913259.03</f>
        <v>1913259.03</v>
      </c>
      <c r="K55" s="22">
        <f>234260.31</f>
        <v>234260.31</v>
      </c>
      <c r="L55" s="22">
        <f>327931762.8</f>
        <v>327931762.8</v>
      </c>
      <c r="M55" s="22">
        <f>272408038.77</f>
        <v>272408038.77</v>
      </c>
      <c r="N55" s="22">
        <f>8173767.86</f>
        <v>8173767.86</v>
      </c>
      <c r="O55" s="22">
        <f>18700094.95</f>
        <v>18700094.95</v>
      </c>
      <c r="P55" s="22">
        <f>169083.81</f>
        <v>169083.81</v>
      </c>
      <c r="Q55" s="22">
        <f>18531011.14</f>
        <v>18531011.14</v>
      </c>
    </row>
    <row r="56" spans="1:17" ht="36.75" customHeight="1">
      <c r="A56" s="17" t="s">
        <v>38</v>
      </c>
      <c r="B56" s="22">
        <f>5190951702.19</f>
        <v>5190951702.19</v>
      </c>
      <c r="C56" s="22">
        <f>5184221489.14</f>
        <v>5184221489.14</v>
      </c>
      <c r="D56" s="22">
        <f>774931106.92</f>
        <v>774931106.92</v>
      </c>
      <c r="E56" s="22">
        <f>556960840.57</f>
        <v>556960840.57</v>
      </c>
      <c r="F56" s="22">
        <f>35426750.83</f>
        <v>35426750.83</v>
      </c>
      <c r="G56" s="22">
        <f>167542151.59</f>
        <v>167542151.59</v>
      </c>
      <c r="H56" s="22">
        <f>15001363.93</f>
        <v>15001363.93</v>
      </c>
      <c r="I56" s="22">
        <f>808830.28</f>
        <v>808830.28</v>
      </c>
      <c r="J56" s="22">
        <f>12726800.36</f>
        <v>12726800.36</v>
      </c>
      <c r="K56" s="22">
        <f>27796787.3</f>
        <v>27796787.3</v>
      </c>
      <c r="L56" s="22">
        <f>3697470330.3</f>
        <v>3697470330.3</v>
      </c>
      <c r="M56" s="22">
        <f>648003120.16</f>
        <v>648003120.16</v>
      </c>
      <c r="N56" s="22">
        <f>22484513.82</f>
        <v>22484513.82</v>
      </c>
      <c r="O56" s="22">
        <f>6730213.05</f>
        <v>6730213.05</v>
      </c>
      <c r="P56" s="22">
        <f>6637389.55</f>
        <v>6637389.55</v>
      </c>
      <c r="Q56" s="22">
        <f>92823.5</f>
        <v>92823.5</v>
      </c>
    </row>
    <row r="57" spans="1:17" ht="26.25" customHeight="1">
      <c r="A57" s="17" t="s">
        <v>39</v>
      </c>
      <c r="B57" s="22">
        <f>3383254732.7</f>
        <v>3383254732.7</v>
      </c>
      <c r="C57" s="22">
        <f>3367929141.24</f>
        <v>3367929141.24</v>
      </c>
      <c r="D57" s="22">
        <f>425070651.88</f>
        <v>425070651.88</v>
      </c>
      <c r="E57" s="22">
        <f>203573425.55</f>
        <v>203573425.55</v>
      </c>
      <c r="F57" s="22">
        <f>10087976.35</f>
        <v>10087976.35</v>
      </c>
      <c r="G57" s="22">
        <f>205993848.49</f>
        <v>205993848.49</v>
      </c>
      <c r="H57" s="22">
        <f>5415401.49</f>
        <v>5415401.49</v>
      </c>
      <c r="I57" s="22">
        <f>100127.75</f>
        <v>100127.75</v>
      </c>
      <c r="J57" s="22">
        <f>1060309.09</f>
        <v>1060309.09</v>
      </c>
      <c r="K57" s="22">
        <f>2689962.56</f>
        <v>2689962.56</v>
      </c>
      <c r="L57" s="22">
        <f>1807146384.75</f>
        <v>1807146384.75</v>
      </c>
      <c r="M57" s="22">
        <f>1001337400.76</f>
        <v>1001337400.76</v>
      </c>
      <c r="N57" s="22">
        <f>130524304.45</f>
        <v>130524304.45</v>
      </c>
      <c r="O57" s="22">
        <f>15325591.46</f>
        <v>15325591.46</v>
      </c>
      <c r="P57" s="22">
        <f>7093342.68</f>
        <v>7093342.68</v>
      </c>
      <c r="Q57" s="22">
        <f>8232248.78</f>
        <v>8232248.78</v>
      </c>
    </row>
    <row r="67" spans="1:13" ht="75" customHeight="1">
      <c r="A67" s="37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7" t="s">
        <v>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70" spans="2:12" ht="13.5" customHeight="1">
      <c r="B70" s="48" t="s">
        <v>0</v>
      </c>
      <c r="C70" s="49"/>
      <c r="D70" s="49"/>
      <c r="E70" s="50"/>
      <c r="F70" s="69" t="s">
        <v>71</v>
      </c>
      <c r="G70" s="29" t="s">
        <v>70</v>
      </c>
      <c r="H70" s="30"/>
      <c r="I70" s="30"/>
      <c r="J70" s="30"/>
      <c r="K70" s="30"/>
      <c r="L70" s="31"/>
    </row>
    <row r="71" spans="2:12" ht="13.5" customHeight="1">
      <c r="B71" s="51"/>
      <c r="C71" s="52"/>
      <c r="D71" s="52"/>
      <c r="E71" s="53"/>
      <c r="F71" s="70"/>
      <c r="G71" s="72" t="s">
        <v>72</v>
      </c>
      <c r="H71" s="25" t="s">
        <v>68</v>
      </c>
      <c r="I71" s="25" t="s">
        <v>69</v>
      </c>
      <c r="J71" s="25" t="s">
        <v>73</v>
      </c>
      <c r="K71" s="25" t="s">
        <v>74</v>
      </c>
      <c r="L71" s="32" t="s">
        <v>75</v>
      </c>
    </row>
    <row r="72" spans="2:12" ht="13.5" customHeight="1">
      <c r="B72" s="51"/>
      <c r="C72" s="52"/>
      <c r="D72" s="52"/>
      <c r="E72" s="53"/>
      <c r="F72" s="70"/>
      <c r="G72" s="72"/>
      <c r="H72" s="25"/>
      <c r="I72" s="25"/>
      <c r="J72" s="25"/>
      <c r="K72" s="25"/>
      <c r="L72" s="32"/>
    </row>
    <row r="73" spans="2:12" ht="11.25" customHeight="1">
      <c r="B73" s="51"/>
      <c r="C73" s="52"/>
      <c r="D73" s="52"/>
      <c r="E73" s="53"/>
      <c r="F73" s="70"/>
      <c r="G73" s="72"/>
      <c r="H73" s="25"/>
      <c r="I73" s="25"/>
      <c r="J73" s="25"/>
      <c r="K73" s="25"/>
      <c r="L73" s="32"/>
    </row>
    <row r="74" spans="2:12" ht="11.25" customHeight="1">
      <c r="B74" s="54"/>
      <c r="C74" s="55"/>
      <c r="D74" s="55"/>
      <c r="E74" s="56"/>
      <c r="F74" s="71"/>
      <c r="G74" s="72"/>
      <c r="H74" s="25"/>
      <c r="I74" s="25"/>
      <c r="J74" s="25"/>
      <c r="K74" s="25"/>
      <c r="L74" s="32"/>
    </row>
    <row r="75" spans="2:12" ht="11.25" customHeight="1">
      <c r="B75" s="25">
        <v>1</v>
      </c>
      <c r="C75" s="25"/>
      <c r="D75" s="25"/>
      <c r="E75" s="25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0">
        <v>8</v>
      </c>
    </row>
    <row r="76" spans="2:12" ht="11.25" customHeight="1">
      <c r="B76" s="24"/>
      <c r="C76" s="24"/>
      <c r="D76" s="24"/>
      <c r="E76" s="24"/>
      <c r="F76" s="25" t="s">
        <v>76</v>
      </c>
      <c r="G76" s="25"/>
      <c r="H76" s="25"/>
      <c r="I76" s="25"/>
      <c r="J76" s="25"/>
      <c r="K76" s="25"/>
      <c r="L76" s="25"/>
    </row>
    <row r="77" spans="2:12" ht="47.25" customHeight="1">
      <c r="B77" s="42" t="s">
        <v>55</v>
      </c>
      <c r="C77" s="43"/>
      <c r="D77" s="43"/>
      <c r="E77" s="44"/>
      <c r="F77" s="20">
        <f>1492844917.11</f>
        <v>1492844917.11</v>
      </c>
      <c r="G77" s="20">
        <f>543109399.78</f>
        <v>543109399.78</v>
      </c>
      <c r="H77" s="20">
        <f>19147000</f>
        <v>19147000</v>
      </c>
      <c r="I77" s="20">
        <f>395758930.92</f>
        <v>395758930.92</v>
      </c>
      <c r="J77" s="20">
        <f>128203468.86</f>
        <v>128203468.86</v>
      </c>
      <c r="K77" s="20">
        <f>0</f>
        <v>0</v>
      </c>
      <c r="L77" s="20">
        <f>949735517.33</f>
        <v>949735517.33</v>
      </c>
    </row>
    <row r="78" spans="2:12" ht="47.25" customHeight="1">
      <c r="B78" s="42" t="s">
        <v>56</v>
      </c>
      <c r="C78" s="43"/>
      <c r="D78" s="43"/>
      <c r="E78" s="44"/>
      <c r="F78" s="20">
        <f>0</f>
        <v>0</v>
      </c>
      <c r="G78" s="20">
        <f>0</f>
        <v>0</v>
      </c>
      <c r="H78" s="20">
        <f>0</f>
        <v>0</v>
      </c>
      <c r="I78" s="20">
        <f>0</f>
        <v>0</v>
      </c>
      <c r="J78" s="20">
        <f>0</f>
        <v>0</v>
      </c>
      <c r="K78" s="20">
        <f>0</f>
        <v>0</v>
      </c>
      <c r="L78" s="20">
        <f>0</f>
        <v>0</v>
      </c>
    </row>
    <row r="79" spans="2:12" ht="47.25" customHeight="1">
      <c r="B79" s="42" t="s">
        <v>57</v>
      </c>
      <c r="C79" s="43"/>
      <c r="D79" s="43"/>
      <c r="E79" s="44"/>
      <c r="F79" s="20">
        <f>52224969.96</f>
        <v>52224969.96</v>
      </c>
      <c r="G79" s="20">
        <f>29573000.33</f>
        <v>29573000.33</v>
      </c>
      <c r="H79" s="20">
        <f>0</f>
        <v>0</v>
      </c>
      <c r="I79" s="20">
        <f>0</f>
        <v>0</v>
      </c>
      <c r="J79" s="20">
        <f>29573000.33</f>
        <v>29573000.33</v>
      </c>
      <c r="K79" s="20">
        <f>0</f>
        <v>0</v>
      </c>
      <c r="L79" s="20">
        <f>22651969.63</f>
        <v>22651969.63</v>
      </c>
    </row>
    <row r="80" spans="2:12" ht="47.25" customHeight="1">
      <c r="B80" s="42" t="s">
        <v>58</v>
      </c>
      <c r="C80" s="43"/>
      <c r="D80" s="43"/>
      <c r="E80" s="44"/>
      <c r="F80" s="20">
        <f>6158360.31</f>
        <v>6158360.31</v>
      </c>
      <c r="G80" s="20">
        <f>58360.31</f>
        <v>58360.31</v>
      </c>
      <c r="H80" s="20">
        <f>0</f>
        <v>0</v>
      </c>
      <c r="I80" s="20">
        <f>0</f>
        <v>0</v>
      </c>
      <c r="J80" s="20">
        <f>58360.31</f>
        <v>58360.31</v>
      </c>
      <c r="K80" s="20">
        <f>0</f>
        <v>0</v>
      </c>
      <c r="L80" s="20">
        <f>6100000</f>
        <v>6100000</v>
      </c>
    </row>
    <row r="81" spans="2:12" ht="47.25" customHeight="1">
      <c r="B81" s="42" t="s">
        <v>59</v>
      </c>
      <c r="C81" s="43"/>
      <c r="D81" s="43"/>
      <c r="E81" s="44"/>
      <c r="F81" s="20">
        <f>77095.18</f>
        <v>77095.18</v>
      </c>
      <c r="G81" s="20">
        <f>8238.19</f>
        <v>8238.19</v>
      </c>
      <c r="H81" s="20">
        <f>0</f>
        <v>0</v>
      </c>
      <c r="I81" s="20">
        <f>0</f>
        <v>0</v>
      </c>
      <c r="J81" s="20">
        <f>8238.19</f>
        <v>8238.19</v>
      </c>
      <c r="K81" s="20">
        <f>0</f>
        <v>0</v>
      </c>
      <c r="L81" s="20">
        <f>68856.99</f>
        <v>68856.99</v>
      </c>
    </row>
    <row r="82" spans="2:12" ht="47.25" customHeight="1">
      <c r="B82" s="42" t="s">
        <v>60</v>
      </c>
      <c r="C82" s="43"/>
      <c r="D82" s="43"/>
      <c r="E82" s="44"/>
      <c r="F82" s="20">
        <f>2272548.69</f>
        <v>2272548.69</v>
      </c>
      <c r="G82" s="20">
        <f>792683.22</f>
        <v>792683.22</v>
      </c>
      <c r="H82" s="20">
        <f>0</f>
        <v>0</v>
      </c>
      <c r="I82" s="20">
        <f>0</f>
        <v>0</v>
      </c>
      <c r="J82" s="20">
        <f>792683.22</f>
        <v>792683.22</v>
      </c>
      <c r="K82" s="20">
        <f>0</f>
        <v>0</v>
      </c>
      <c r="L82" s="20">
        <f>1479865.47</f>
        <v>1479865.47</v>
      </c>
    </row>
    <row r="83" spans="2:12" ht="47.25" customHeight="1">
      <c r="B83" s="42" t="s">
        <v>61</v>
      </c>
      <c r="C83" s="43"/>
      <c r="D83" s="43"/>
      <c r="E83" s="44"/>
      <c r="F83" s="20">
        <f>29736.4</f>
        <v>29736.4</v>
      </c>
      <c r="G83" s="20">
        <f>0</f>
        <v>0</v>
      </c>
      <c r="H83" s="20">
        <f>0</f>
        <v>0</v>
      </c>
      <c r="I83" s="20">
        <f>0</f>
        <v>0</v>
      </c>
      <c r="J83" s="20">
        <f>0</f>
        <v>0</v>
      </c>
      <c r="K83" s="20">
        <f>0</f>
        <v>0</v>
      </c>
      <c r="L83" s="20">
        <f>29736.4</f>
        <v>29736.4</v>
      </c>
    </row>
    <row r="86" spans="1:13" ht="75" customHeight="1">
      <c r="A86" s="37" t="s">
        <v>78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29"/>
      <c r="D88" s="30"/>
      <c r="E88" s="30"/>
      <c r="F88" s="31"/>
      <c r="G88" s="29" t="s">
        <v>4</v>
      </c>
      <c r="H88" s="31"/>
      <c r="I88" s="29" t="s">
        <v>5</v>
      </c>
      <c r="J88" s="31"/>
      <c r="K88" s="5"/>
    </row>
    <row r="89" spans="2:11" ht="13.5" customHeight="1">
      <c r="B89" s="6"/>
      <c r="C89" s="42" t="s">
        <v>6</v>
      </c>
      <c r="D89" s="43"/>
      <c r="E89" s="43"/>
      <c r="F89" s="44"/>
      <c r="G89" s="60">
        <f>57</f>
        <v>57</v>
      </c>
      <c r="H89" s="61"/>
      <c r="I89" s="45">
        <f>1354439721.54</f>
        <v>1354439721.54</v>
      </c>
      <c r="J89" s="46"/>
      <c r="K89" s="7"/>
    </row>
    <row r="90" spans="2:11" ht="13.5" customHeight="1">
      <c r="B90" s="6"/>
      <c r="C90" s="57" t="s">
        <v>7</v>
      </c>
      <c r="D90" s="58"/>
      <c r="E90" s="58"/>
      <c r="F90" s="59"/>
      <c r="G90" s="62">
        <f>9</f>
        <v>9</v>
      </c>
      <c r="H90" s="63"/>
      <c r="I90" s="64">
        <f>-499280444.94</f>
        <v>-499280444.94</v>
      </c>
      <c r="J90" s="65"/>
      <c r="K90" s="7"/>
    </row>
    <row r="91" spans="2:11" ht="13.5" customHeight="1">
      <c r="B91" s="6"/>
      <c r="C91" s="42" t="s">
        <v>8</v>
      </c>
      <c r="D91" s="43"/>
      <c r="E91" s="43"/>
      <c r="F91" s="44"/>
      <c r="G91" s="60">
        <f>0</f>
        <v>0</v>
      </c>
      <c r="H91" s="61"/>
      <c r="I91" s="45">
        <f>0</f>
        <v>0</v>
      </c>
      <c r="J91" s="46"/>
      <c r="K91" s="7"/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2016-08-26T11:41:03Z</cp:lastPrinted>
  <dcterms:created xsi:type="dcterms:W3CDTF">2001-05-17T08:58:03Z</dcterms:created>
  <dcterms:modified xsi:type="dcterms:W3CDTF">2020-08-24T20:31:07Z</dcterms:modified>
  <cp:category/>
  <cp:version/>
  <cp:contentType/>
  <cp:contentStatus/>
</cp:coreProperties>
</file>