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<sst xmlns="http://schemas.openxmlformats.org/spreadsheetml/2006/main" count="98" uniqueCount="79">
  <si>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</si>
  <si>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</si>
  <si>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</si>
  <si>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</si>
  <si>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</si>
  <si>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</si>
  <si>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</si>
  <si>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</si>
  <si>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</si>
  <si>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</si>
  <si>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</si>
  <si>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</si>
  <si>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</si>
  <si>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</si>
  <si>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</si>
  <si>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</si>
  <si>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</si>
  <si>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</si>
  <si>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</si>
  <si>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</si>
  <si>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</si>
  <si>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</si>
  <si>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</si>
  <si>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</si>
  <si>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</si>
  <si>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</si>
  <si>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</si>
  <si>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</si>
  <si>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</si>
  <si>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</si>
  <si>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</si>
  <si>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</si>
  <si>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</si>
  <si>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</si>
  <si>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</si>
  <si>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</si>
  <si>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</si>
  <si>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</si>
  <si>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</si>
  <si>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</si>
  <si>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</si>
  <si>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</si>
  <si>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</si>
  <si>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</si>
  <si>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</si>
  <si>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</si>
  <si>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</si>
  <si>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</si>
  <si>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</si>
  <si>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</si>
  <si>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</si>
  <si>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</si>
  <si>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</si>
  <si>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</si>
  <si>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</si>
  <si>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</si>
  <si>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</si>
  <si>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</si>
  <si>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</si>
  <si>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</si>
  <si>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</si>
  <si>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</si>
  <si>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</si>
  <si>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</si>
  <si>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</si>
  <si>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</si>
  <si>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</si>
  <si>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</si>
  <si>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</si>
  <si>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</si>
  <si>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</si>
  <si>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</si>
  <si>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</si>
  <si>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</si>
  <si>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</si>
  <si>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</si>
  <si>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</si>
  <si>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</si>
  <si>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II Kwartały 2020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</si>
</sst>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0039062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295935957</f>
        <v>295935957</v>
      </c>
      <c r="C13" s="20">
        <f>295935957</f>
        <v>295935957</v>
      </c>
      <c r="D13" s="20">
        <f>182637507.37</f>
        <v>182637507.37</v>
      </c>
      <c r="E13" s="20">
        <f>1033852.46</f>
        <v>1033852.46</v>
      </c>
      <c r="F13" s="20">
        <f>145689652.18</f>
        <v>145689652.18</v>
      </c>
      <c r="G13" s="20">
        <f>35900666.78</f>
        <v>35900666.78</v>
      </c>
      <c r="H13" s="20">
        <f>13335.95</f>
        <v>13335.95</v>
      </c>
      <c r="I13" s="20">
        <f>0</f>
        <v>0</v>
      </c>
      <c r="J13" s="20">
        <f>111392157.6</f>
        <v>111392157.6</v>
      </c>
      <c r="K13" s="20">
        <f>1460000</f>
        <v>1460000</v>
      </c>
      <c r="L13" s="20">
        <f>446292.03</f>
        <v>446292.03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295476329.02</f>
        <v>295476329.02</v>
      </c>
      <c r="C17" s="20">
        <f>295476329.02</f>
        <v>295476329.02</v>
      </c>
      <c r="D17" s="20">
        <f>182624171.42</f>
        <v>182624171.42</v>
      </c>
      <c r="E17" s="20">
        <f>1033852.46</f>
        <v>1033852.46</v>
      </c>
      <c r="F17" s="20">
        <f>145689652.18</f>
        <v>145689652.18</v>
      </c>
      <c r="G17" s="20">
        <f>35900666.78</f>
        <v>35900666.78</v>
      </c>
      <c r="H17" s="20">
        <f>0</f>
        <v>0</v>
      </c>
      <c r="I17" s="20">
        <f>0</f>
        <v>0</v>
      </c>
      <c r="J17" s="20">
        <f>111392157.6</f>
        <v>111392157.6</v>
      </c>
      <c r="K17" s="20">
        <f>1460000</f>
        <v>1460000</v>
      </c>
      <c r="L17" s="20">
        <f>0</f>
        <v>0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4323284.12</f>
        <v>4323284.12</v>
      </c>
      <c r="C18" s="21">
        <f>4323284.12</f>
        <v>4323284.12</v>
      </c>
      <c r="D18" s="21">
        <f>57736.67</f>
        <v>57736.67</v>
      </c>
      <c r="E18" s="21">
        <f>0</f>
        <v>0</v>
      </c>
      <c r="F18" s="21">
        <f>37738.67</f>
        <v>37738.67</v>
      </c>
      <c r="G18" s="21">
        <f>19998</f>
        <v>19998</v>
      </c>
      <c r="H18" s="21">
        <f>0</f>
        <v>0</v>
      </c>
      <c r="I18" s="21">
        <f>0</f>
        <v>0</v>
      </c>
      <c r="J18" s="21">
        <f>4265547.45</f>
        <v>4265547.45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291153044.9</f>
        <v>291153044.9</v>
      </c>
      <c r="C19" s="21">
        <f>291153044.9</f>
        <v>291153044.9</v>
      </c>
      <c r="D19" s="21">
        <f>182566434.75</f>
        <v>182566434.75</v>
      </c>
      <c r="E19" s="21">
        <f>1033852.46</f>
        <v>1033852.46</v>
      </c>
      <c r="F19" s="21">
        <f>145651913.51</f>
        <v>145651913.51</v>
      </c>
      <c r="G19" s="21">
        <f>35880668.78</f>
        <v>35880668.78</v>
      </c>
      <c r="H19" s="21">
        <f>0</f>
        <v>0</v>
      </c>
      <c r="I19" s="21">
        <f>0</f>
        <v>0</v>
      </c>
      <c r="J19" s="21">
        <f>107126610.15</f>
        <v>107126610.15</v>
      </c>
      <c r="K19" s="21">
        <f>1460000</f>
        <v>1460000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459627.98</f>
        <v>459627.98</v>
      </c>
      <c r="C21" s="20">
        <f>459627.98</f>
        <v>459627.98</v>
      </c>
      <c r="D21" s="20">
        <f>13335.95</f>
        <v>13335.95</v>
      </c>
      <c r="E21" s="20">
        <f>0</f>
        <v>0</v>
      </c>
      <c r="F21" s="20">
        <f>0</f>
        <v>0</v>
      </c>
      <c r="G21" s="20">
        <f>0</f>
        <v>0</v>
      </c>
      <c r="H21" s="20">
        <f>13335.95</f>
        <v>13335.95</v>
      </c>
      <c r="I21" s="20">
        <f>0</f>
        <v>0</v>
      </c>
      <c r="J21" s="20">
        <f>0</f>
        <v>0</v>
      </c>
      <c r="K21" s="20">
        <f>0</f>
        <v>0</v>
      </c>
      <c r="L21" s="20">
        <f>446292.03</f>
        <v>446292.03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446292.03</f>
        <v>446292.03</v>
      </c>
      <c r="C22" s="21">
        <f>446292.03</f>
        <v>446292.03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446292.03</f>
        <v>446292.03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13335.95</f>
        <v>13335.95</v>
      </c>
      <c r="C23" s="21">
        <f>13335.95</f>
        <v>13335.95</v>
      </c>
      <c r="D23" s="21">
        <f>13335.95</f>
        <v>13335.95</v>
      </c>
      <c r="E23" s="21">
        <f>0</f>
        <v>0</v>
      </c>
      <c r="F23" s="21">
        <f>0</f>
        <v>0</v>
      </c>
      <c r="G23" s="21">
        <f>0</f>
        <v>0</v>
      </c>
      <c r="H23" s="21">
        <f>13335.95</f>
        <v>13335.95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503013.82</f>
        <v>503013.82</v>
      </c>
      <c r="C44" s="22">
        <f>503013.82</f>
        <v>503013.82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500000</f>
        <v>500000</v>
      </c>
      <c r="M44" s="22">
        <f>3013.82</f>
        <v>3013.82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500000</f>
        <v>500000</v>
      </c>
      <c r="C45" s="23">
        <f>500000</f>
        <v>500000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500000</f>
        <v>500000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3013.82</f>
        <v>3013.82</v>
      </c>
      <c r="C46" s="23">
        <f>3013.82</f>
        <v>3013.82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3013.82</f>
        <v>3013.82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861346547.98</f>
        <v>861346547.98</v>
      </c>
      <c r="C47" s="22">
        <f>861346547.98</f>
        <v>861346547.98</v>
      </c>
      <c r="D47" s="22">
        <f>974287.17</f>
        <v>974287.17</v>
      </c>
      <c r="E47" s="22">
        <f>0</f>
        <v>0</v>
      </c>
      <c r="F47" s="22">
        <f>0</f>
        <v>0</v>
      </c>
      <c r="G47" s="22">
        <f>974287.17</f>
        <v>974287.17</v>
      </c>
      <c r="H47" s="22">
        <f>0</f>
        <v>0</v>
      </c>
      <c r="I47" s="22">
        <f>0</f>
        <v>0</v>
      </c>
      <c r="J47" s="22">
        <f>860168773</f>
        <v>860168773</v>
      </c>
      <c r="K47" s="22">
        <f>0</f>
        <v>0</v>
      </c>
      <c r="L47" s="22">
        <f>203487.81</f>
        <v>203487.81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973455.45</f>
        <v>973455.45</v>
      </c>
      <c r="C48" s="23">
        <f>973455.45</f>
        <v>973455.45</v>
      </c>
      <c r="D48" s="23">
        <f>973455.45</f>
        <v>973455.45</v>
      </c>
      <c r="E48" s="23">
        <f>0</f>
        <v>0</v>
      </c>
      <c r="F48" s="23">
        <f>0</f>
        <v>0</v>
      </c>
      <c r="G48" s="23">
        <f>973455.45</f>
        <v>973455.45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490889905.63</f>
        <v>490889905.63</v>
      </c>
      <c r="C49" s="23">
        <f>490889905.63</f>
        <v>490889905.63</v>
      </c>
      <c r="D49" s="23">
        <f>831.72</f>
        <v>831.72</v>
      </c>
      <c r="E49" s="23">
        <f>0</f>
        <v>0</v>
      </c>
      <c r="F49" s="23">
        <f>0</f>
        <v>0</v>
      </c>
      <c r="G49" s="23">
        <f>831.72</f>
        <v>831.72</v>
      </c>
      <c r="H49" s="23">
        <f>0</f>
        <v>0</v>
      </c>
      <c r="I49" s="23">
        <f>0</f>
        <v>0</v>
      </c>
      <c r="J49" s="23">
        <f>490888973.91</f>
        <v>490888973.91</v>
      </c>
      <c r="K49" s="23">
        <f>0</f>
        <v>0</v>
      </c>
      <c r="L49" s="23">
        <f>100</f>
        <v>100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369483186.9</f>
        <v>369483186.9</v>
      </c>
      <c r="C50" s="23">
        <f>369483186.9</f>
        <v>369483186.9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369279799.09</f>
        <v>369279799.09</v>
      </c>
      <c r="K50" s="23">
        <f>0</f>
        <v>0</v>
      </c>
      <c r="L50" s="23">
        <f>203387.81</f>
        <v>203387.81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410153626.39</f>
        <v>410153626.39</v>
      </c>
      <c r="C51" s="22">
        <f>410153626.39</f>
        <v>410153626.39</v>
      </c>
      <c r="D51" s="22">
        <f>6196061.49</f>
        <v>6196061.49</v>
      </c>
      <c r="E51" s="22">
        <f>70714.8</f>
        <v>70714.8</v>
      </c>
      <c r="F51" s="22">
        <f>67536.77</f>
        <v>67536.77</v>
      </c>
      <c r="G51" s="22">
        <f>6057432.92</f>
        <v>6057432.92</v>
      </c>
      <c r="H51" s="22">
        <f>377</f>
        <v>377</v>
      </c>
      <c r="I51" s="22">
        <f>0</f>
        <v>0</v>
      </c>
      <c r="J51" s="22">
        <f>6444.07</f>
        <v>6444.07</v>
      </c>
      <c r="K51" s="22">
        <f>5059010.87</f>
        <v>5059010.87</v>
      </c>
      <c r="L51" s="22">
        <f>33934185.7</f>
        <v>33934185.7</v>
      </c>
      <c r="M51" s="22">
        <f>362892644.75</f>
        <v>362892644.75</v>
      </c>
      <c r="N51" s="22">
        <f>2065279.51</f>
        <v>2065279.51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21419781.97</f>
        <v>21419781.97</v>
      </c>
      <c r="C52" s="23">
        <f>21419781.97</f>
        <v>21419781.97</v>
      </c>
      <c r="D52" s="23">
        <f>3261308.22</f>
        <v>3261308.22</v>
      </c>
      <c r="E52" s="23">
        <f>0</f>
        <v>0</v>
      </c>
      <c r="F52" s="23">
        <f>504.73</f>
        <v>504.73</v>
      </c>
      <c r="G52" s="23">
        <f>3260803.49</f>
        <v>3260803.49</v>
      </c>
      <c r="H52" s="23">
        <f>0</f>
        <v>0</v>
      </c>
      <c r="I52" s="23">
        <f>0</f>
        <v>0</v>
      </c>
      <c r="J52" s="23">
        <f>250.39</f>
        <v>250.39</v>
      </c>
      <c r="K52" s="23">
        <f>0</f>
        <v>0</v>
      </c>
      <c r="L52" s="23">
        <f>11842714.83</f>
        <v>11842714.83</v>
      </c>
      <c r="M52" s="23">
        <f>6290178.66</f>
        <v>6290178.66</v>
      </c>
      <c r="N52" s="23">
        <f>25329.87</f>
        <v>25329.87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388733844.42</f>
        <v>388733844.42</v>
      </c>
      <c r="C53" s="23">
        <f>388733844.42</f>
        <v>388733844.42</v>
      </c>
      <c r="D53" s="23">
        <f>2934753.27</f>
        <v>2934753.27</v>
      </c>
      <c r="E53" s="23">
        <f>70714.8</f>
        <v>70714.8</v>
      </c>
      <c r="F53" s="23">
        <f>67032.04</f>
        <v>67032.04</v>
      </c>
      <c r="G53" s="23">
        <f>2796629.43</f>
        <v>2796629.43</v>
      </c>
      <c r="H53" s="23">
        <f>377</f>
        <v>377</v>
      </c>
      <c r="I53" s="23">
        <f>0</f>
        <v>0</v>
      </c>
      <c r="J53" s="23">
        <f>6193.68</f>
        <v>6193.68</v>
      </c>
      <c r="K53" s="23">
        <f>5059010.87</f>
        <v>5059010.87</v>
      </c>
      <c r="L53" s="23">
        <f>22091470.87</f>
        <v>22091470.87</v>
      </c>
      <c r="M53" s="23">
        <f>356602466.09</f>
        <v>356602466.09</v>
      </c>
      <c r="N53" s="23">
        <f>2039949.64</f>
        <v>2039949.64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701305455.47</f>
        <v>701305455.47</v>
      </c>
      <c r="C54" s="22">
        <f>701305455.47</f>
        <v>701305455.47</v>
      </c>
      <c r="D54" s="22">
        <f>511449311.36</f>
        <v>511449311.36</v>
      </c>
      <c r="E54" s="22">
        <f>15052608.14</f>
        <v>15052608.14</v>
      </c>
      <c r="F54" s="22">
        <f>177071.57</f>
        <v>177071.57</v>
      </c>
      <c r="G54" s="22">
        <f>496163602.68</f>
        <v>496163602.68</v>
      </c>
      <c r="H54" s="22">
        <f>56028.97</f>
        <v>56028.97</v>
      </c>
      <c r="I54" s="22">
        <f>0</f>
        <v>0</v>
      </c>
      <c r="J54" s="22">
        <f>45307.72</f>
        <v>45307.72</v>
      </c>
      <c r="K54" s="22">
        <f>25754129.31</f>
        <v>25754129.31</v>
      </c>
      <c r="L54" s="22">
        <f>36379776.5</f>
        <v>36379776.5</v>
      </c>
      <c r="M54" s="22">
        <f>125990202.11</f>
        <v>125990202.11</v>
      </c>
      <c r="N54" s="22">
        <f>1686728.47</f>
        <v>1686728.47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29562830.36</f>
        <v>29562830.36</v>
      </c>
      <c r="C55" s="23">
        <f>29562830.36</f>
        <v>29562830.36</v>
      </c>
      <c r="D55" s="23">
        <f>9892042.23</f>
        <v>9892042.23</v>
      </c>
      <c r="E55" s="23">
        <f>184917</f>
        <v>184917</v>
      </c>
      <c r="F55" s="23">
        <f>1178.51</f>
        <v>1178.51</v>
      </c>
      <c r="G55" s="23">
        <f>9705802.65</f>
        <v>9705802.65</v>
      </c>
      <c r="H55" s="23">
        <f>144.07</f>
        <v>144.07</v>
      </c>
      <c r="I55" s="23">
        <f>0</f>
        <v>0</v>
      </c>
      <c r="J55" s="23">
        <f>3093.37</f>
        <v>3093.37</v>
      </c>
      <c r="K55" s="23">
        <f>17818.81</f>
        <v>17818.81</v>
      </c>
      <c r="L55" s="23">
        <f>16411439.86</f>
        <v>16411439.86</v>
      </c>
      <c r="M55" s="23">
        <f>2956497.38</f>
        <v>2956497.38</v>
      </c>
      <c r="N55" s="23">
        <f>281938.71</f>
        <v>281938.71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26633846.76</f>
        <v>26633846.76</v>
      </c>
      <c r="C56" s="23">
        <f>26633846.76</f>
        <v>26633846.76</v>
      </c>
      <c r="D56" s="23">
        <f>4740937.53</f>
        <v>4740937.53</v>
      </c>
      <c r="E56" s="23">
        <f>4096825.52</f>
        <v>4096825.52</v>
      </c>
      <c r="F56" s="23">
        <f>132519.32</f>
        <v>132519.32</v>
      </c>
      <c r="G56" s="23">
        <f>511590.26</f>
        <v>511590.26</v>
      </c>
      <c r="H56" s="23">
        <f>2.43</f>
        <v>2.43</v>
      </c>
      <c r="I56" s="23">
        <f>0</f>
        <v>0</v>
      </c>
      <c r="J56" s="23">
        <f>17757.45</f>
        <v>17757.45</v>
      </c>
      <c r="K56" s="23">
        <f>169</f>
        <v>169</v>
      </c>
      <c r="L56" s="23">
        <f>2329938.97</f>
        <v>2329938.97</v>
      </c>
      <c r="M56" s="23">
        <f>18902251.85</f>
        <v>18902251.85</v>
      </c>
      <c r="N56" s="23">
        <f>642791.96</f>
        <v>642791.96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645108778.35</f>
        <v>645108778.35</v>
      </c>
      <c r="C57" s="23">
        <f>645108778.35</f>
        <v>645108778.35</v>
      </c>
      <c r="D57" s="23">
        <f>496816331.6</f>
        <v>496816331.6</v>
      </c>
      <c r="E57" s="23">
        <f>10770865.62</f>
        <v>10770865.62</v>
      </c>
      <c r="F57" s="23">
        <f>43373.74</f>
        <v>43373.74</v>
      </c>
      <c r="G57" s="23">
        <f>485946209.77</f>
        <v>485946209.77</v>
      </c>
      <c r="H57" s="23">
        <f>55882.47</f>
        <v>55882.47</v>
      </c>
      <c r="I57" s="23">
        <f>0</f>
        <v>0</v>
      </c>
      <c r="J57" s="23">
        <f>24456.9</f>
        <v>24456.9</v>
      </c>
      <c r="K57" s="23">
        <f>25736141.5</f>
        <v>25736141.5</v>
      </c>
      <c r="L57" s="23">
        <f>17638397.67</f>
        <v>17638397.67</v>
      </c>
      <c r="M57" s="23">
        <f>104131452.88</f>
        <v>104131452.88</v>
      </c>
      <c r="N57" s="23">
        <f>761997.8</f>
        <v>761997.8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103</f>
        <v>103</v>
      </c>
      <c r="H90" s="63"/>
      <c r="I90" s="44">
        <f>138528184.27</f>
        <v>138528184.27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43</f>
        <v>43</v>
      </c>
      <c r="H91" s="65"/>
      <c r="I91" s="66">
        <f>-26603571.99</f>
        <v>-26603571.99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1</f>
        <v>1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2020-08-24T20:43:58Z</dcterms:modified>
  <cp:category/>
  <cp:version/>
  <cp:contentType/>
  <cp:contentStatus/>
</cp:coreProperties>
</file>