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PRZEJŚCIA DLA PIESZYCH\nabór uzupełniający nr 1\"/>
    </mc:Choice>
  </mc:AlternateContent>
  <xr:revisionPtr revIDLastSave="0" documentId="8_{10C59C65-9D21-4780-81B7-EF363B5E9DFF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TERC - &quot;nazwa woj&quot;" sheetId="7" r:id="rId1"/>
    <sheet name="pow podst" sheetId="3" r:id="rId2"/>
    <sheet name="gm podst" sheetId="5" r:id="rId3"/>
    <sheet name="gm rez" sheetId="6" r:id="rId4"/>
    <sheet name="pow rez" sheetId="4" r:id="rId5"/>
  </sheets>
  <definedNames>
    <definedName name="_xlnm._FilterDatabase" localSheetId="2" hidden="1">'gm podst'!$A$2:$AB$23</definedName>
    <definedName name="_xlnm._FilterDatabase" localSheetId="1" hidden="1">'pow podst'!$A$2:$AB$17</definedName>
    <definedName name="_xlnm.Print_Area" localSheetId="2">'gm podst'!$A$1:$W$26</definedName>
    <definedName name="_xlnm.Print_Area" localSheetId="3">'gm rez'!$A$1:$W$9</definedName>
    <definedName name="_xlnm.Print_Area" localSheetId="1">'pow podst'!$A$1:$V$20</definedName>
    <definedName name="_xlnm.Print_Area" localSheetId="4">'pow rez'!$A$1:$V$9</definedName>
    <definedName name="_xlnm.Print_Area" localSheetId="0">'TERC - "nazwa woj"'!$A$1:$M$19</definedName>
    <definedName name="_xlnm.Print_Titles" localSheetId="2">'gm podst'!$1:$2</definedName>
    <definedName name="_xlnm.Print_Titles" localSheetId="3">'gm rez'!$1:$2</definedName>
    <definedName name="_xlnm.Print_Titles" localSheetId="1">'pow podst'!$1:$2</definedName>
    <definedName name="_xlnm.Print_Titles" localSheetId="4">'pow rez'!$1:$2</definedName>
  </definedNames>
  <calcPr calcId="191029"/>
</workbook>
</file>

<file path=xl/calcChain.xml><?xml version="1.0" encoding="utf-8"?>
<calcChain xmlns="http://schemas.openxmlformats.org/spreadsheetml/2006/main">
  <c r="G17" i="3" l="1"/>
  <c r="L14" i="3"/>
  <c r="L13" i="3"/>
  <c r="O14" i="3" l="1"/>
  <c r="W14" i="3"/>
  <c r="X14" i="3"/>
  <c r="Y14" i="3" s="1"/>
  <c r="O13" i="3"/>
  <c r="W13" i="3"/>
  <c r="X13" i="3"/>
  <c r="Y13" i="3" s="1"/>
  <c r="Z13" i="3"/>
  <c r="M14" i="3"/>
  <c r="Z14" i="3" s="1"/>
  <c r="M13" i="3"/>
  <c r="M3" i="3"/>
  <c r="M6" i="3" l="1"/>
  <c r="M18" i="5" l="1"/>
  <c r="N18" i="5" s="1"/>
  <c r="M19" i="5"/>
  <c r="N19" i="5" s="1"/>
  <c r="M20" i="5"/>
  <c r="N20" i="5" s="1"/>
  <c r="M21" i="5"/>
  <c r="N21" i="5" s="1"/>
  <c r="M22" i="5"/>
  <c r="N22" i="5" s="1"/>
  <c r="Y22" i="5" l="1"/>
  <c r="Z22" i="5" s="1"/>
  <c r="P22" i="5"/>
  <c r="X22" i="5" s="1"/>
  <c r="Y19" i="5"/>
  <c r="Z19" i="5" s="1"/>
  <c r="P21" i="5"/>
  <c r="X21" i="5" s="1"/>
  <c r="AA22" i="5"/>
  <c r="AA21" i="5"/>
  <c r="Y21" i="5"/>
  <c r="Z21" i="5" s="1"/>
  <c r="AA19" i="5"/>
  <c r="P19" i="5"/>
  <c r="X19" i="5" s="1"/>
  <c r="AA18" i="5"/>
  <c r="P20" i="5"/>
  <c r="X20" i="5" s="1"/>
  <c r="P18" i="5"/>
  <c r="X18" i="5" s="1"/>
  <c r="AA20" i="5"/>
  <c r="Y18" i="5"/>
  <c r="Z18" i="5" s="1"/>
  <c r="Y20" i="5"/>
  <c r="Z20" i="5" s="1"/>
  <c r="M13" i="7"/>
  <c r="L13" i="7"/>
  <c r="K13" i="7"/>
  <c r="J13" i="7"/>
  <c r="I13" i="7"/>
  <c r="H13" i="7"/>
  <c r="G13" i="7"/>
  <c r="C13" i="7"/>
  <c r="Q17" i="3" l="1"/>
  <c r="R17" i="3"/>
  <c r="S17" i="3"/>
  <c r="T17" i="3"/>
  <c r="U17" i="3"/>
  <c r="V17" i="3"/>
  <c r="P17" i="3"/>
  <c r="I17" i="3"/>
  <c r="H17" i="3"/>
  <c r="M4" i="5" l="1"/>
  <c r="N4" i="5" s="1"/>
  <c r="M5" i="5"/>
  <c r="N5" i="5" s="1"/>
  <c r="M6" i="5"/>
  <c r="N6" i="5" s="1"/>
  <c r="M7" i="5"/>
  <c r="N7" i="5" s="1"/>
  <c r="M8" i="5"/>
  <c r="N8" i="5" s="1"/>
  <c r="M9" i="5"/>
  <c r="N9" i="5" s="1"/>
  <c r="M10" i="5"/>
  <c r="N10" i="5" s="1"/>
  <c r="M11" i="5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L10" i="3" l="1"/>
  <c r="M10" i="3" s="1"/>
  <c r="Z10" i="3" l="1"/>
  <c r="X10" i="3"/>
  <c r="Y10" i="3" s="1"/>
  <c r="O10" i="3"/>
  <c r="W10" i="3" s="1"/>
  <c r="K17" i="3"/>
  <c r="P4" i="5" l="1"/>
  <c r="P5" i="5"/>
  <c r="P6" i="5"/>
  <c r="P7" i="5"/>
  <c r="P8" i="5"/>
  <c r="P9" i="5"/>
  <c r="P10" i="5"/>
  <c r="X10" i="5" s="1"/>
  <c r="P11" i="5"/>
  <c r="X11" i="5" s="1"/>
  <c r="P12" i="5"/>
  <c r="X12" i="5" s="1"/>
  <c r="P13" i="5"/>
  <c r="X13" i="5" s="1"/>
  <c r="P14" i="5"/>
  <c r="X14" i="5" s="1"/>
  <c r="P15" i="5"/>
  <c r="X15" i="5" s="1"/>
  <c r="P16" i="5"/>
  <c r="X16" i="5" s="1"/>
  <c r="P17" i="5"/>
  <c r="X17" i="5" s="1"/>
  <c r="Y10" i="5"/>
  <c r="Z10" i="5" s="1"/>
  <c r="AA10" i="5"/>
  <c r="Y11" i="5"/>
  <c r="Z11" i="5" s="1"/>
  <c r="AA11" i="5"/>
  <c r="Y12" i="5"/>
  <c r="Z12" i="5" s="1"/>
  <c r="AA12" i="5"/>
  <c r="Y13" i="5"/>
  <c r="Z13" i="5" s="1"/>
  <c r="AA13" i="5"/>
  <c r="Y14" i="5"/>
  <c r="Z14" i="5" s="1"/>
  <c r="AA14" i="5"/>
  <c r="Y15" i="5"/>
  <c r="Z15" i="5" s="1"/>
  <c r="AA15" i="5"/>
  <c r="Y16" i="5"/>
  <c r="Z16" i="5" s="1"/>
  <c r="AA16" i="5"/>
  <c r="Y17" i="5"/>
  <c r="Z17" i="5" s="1"/>
  <c r="AA17" i="5"/>
  <c r="L4" i="3" l="1"/>
  <c r="O4" i="3" s="1"/>
  <c r="L5" i="3"/>
  <c r="O5" i="3" s="1"/>
  <c r="O6" i="3"/>
  <c r="L7" i="3"/>
  <c r="M7" i="3" s="1"/>
  <c r="O8" i="3"/>
  <c r="L9" i="3"/>
  <c r="M9" i="3" s="1"/>
  <c r="L11" i="3"/>
  <c r="M11" i="3" s="1"/>
  <c r="L12" i="3"/>
  <c r="L15" i="3"/>
  <c r="O15" i="3" s="1"/>
  <c r="L16" i="3"/>
  <c r="M16" i="3" s="1"/>
  <c r="M12" i="3" l="1"/>
  <c r="X12" i="3"/>
  <c r="Y12" i="3" s="1"/>
  <c r="Z12" i="3"/>
  <c r="W12" i="3"/>
  <c r="M15" i="3"/>
  <c r="O11" i="3"/>
  <c r="M4" i="3"/>
  <c r="O7" i="3"/>
  <c r="O12" i="3"/>
  <c r="O16" i="3"/>
  <c r="O9" i="3"/>
  <c r="M8" i="3"/>
  <c r="M5" i="3"/>
  <c r="H6" i="6"/>
  <c r="K6" i="4"/>
  <c r="I6" i="4"/>
  <c r="H6" i="4"/>
  <c r="G6" i="4"/>
  <c r="I6" i="6" l="1"/>
  <c r="J6" i="6"/>
  <c r="O6" i="4"/>
  <c r="P6" i="4"/>
  <c r="Q6" i="4"/>
  <c r="R6" i="4"/>
  <c r="S6" i="4"/>
  <c r="T6" i="4"/>
  <c r="U6" i="4"/>
  <c r="V6" i="4"/>
  <c r="N6" i="4"/>
  <c r="I23" i="5"/>
  <c r="J23" i="5"/>
  <c r="B16" i="7" l="1"/>
  <c r="M3" i="5"/>
  <c r="P3" i="5" s="1"/>
  <c r="L17" i="3" l="1"/>
  <c r="E13" i="7"/>
  <c r="B13" i="7"/>
  <c r="B17" i="7"/>
  <c r="B18" i="7" s="1"/>
  <c r="N3" i="5"/>
  <c r="B14" i="7"/>
  <c r="O3" i="3"/>
  <c r="D16" i="7"/>
  <c r="M17" i="7"/>
  <c r="L17" i="7"/>
  <c r="K17" i="7"/>
  <c r="J17" i="7"/>
  <c r="I17" i="7"/>
  <c r="H17" i="7"/>
  <c r="G17" i="7"/>
  <c r="F17" i="7"/>
  <c r="E17" i="7"/>
  <c r="D17" i="7"/>
  <c r="C17" i="7"/>
  <c r="M16" i="7"/>
  <c r="M18" i="7" s="1"/>
  <c r="L16" i="7"/>
  <c r="K16" i="7"/>
  <c r="K18" i="7" s="1"/>
  <c r="J16" i="7"/>
  <c r="J18" i="7" s="1"/>
  <c r="I16" i="7"/>
  <c r="H16" i="7"/>
  <c r="G16" i="7"/>
  <c r="F16" i="7"/>
  <c r="E16" i="7"/>
  <c r="C16" i="7"/>
  <c r="W6" i="6"/>
  <c r="V6" i="6"/>
  <c r="U6" i="6"/>
  <c r="T6" i="6"/>
  <c r="S6" i="6"/>
  <c r="R6" i="6"/>
  <c r="Q6" i="6"/>
  <c r="P6" i="6"/>
  <c r="N6" i="6"/>
  <c r="M6" i="6"/>
  <c r="L6" i="6"/>
  <c r="C18" i="7" l="1"/>
  <c r="L18" i="7"/>
  <c r="F18" i="7"/>
  <c r="M17" i="3"/>
  <c r="D13" i="7"/>
  <c r="O17" i="3"/>
  <c r="F13" i="7"/>
  <c r="D18" i="7"/>
  <c r="E18" i="7"/>
  <c r="G18" i="7"/>
  <c r="H18" i="7"/>
  <c r="I18" i="7"/>
  <c r="B15" i="7"/>
  <c r="B19" i="7" s="1"/>
  <c r="N16" i="7"/>
  <c r="O16" i="7"/>
  <c r="N17" i="7"/>
  <c r="O17" i="7"/>
  <c r="M6" i="4"/>
  <c r="L6" i="4"/>
  <c r="M14" i="7"/>
  <c r="M15" i="7" s="1"/>
  <c r="L14" i="7"/>
  <c r="L15" i="7" s="1"/>
  <c r="K14" i="7"/>
  <c r="K15" i="7" s="1"/>
  <c r="J14" i="7"/>
  <c r="I14" i="7"/>
  <c r="H14" i="7"/>
  <c r="G14" i="7"/>
  <c r="F14" i="7"/>
  <c r="X4" i="6"/>
  <c r="Y4" i="6"/>
  <c r="Z4" i="6" s="1"/>
  <c r="AA4" i="6"/>
  <c r="X5" i="6"/>
  <c r="Y5" i="6"/>
  <c r="Z5" i="6" s="1"/>
  <c r="AA5" i="6"/>
  <c r="Y6" i="6"/>
  <c r="AA6" i="6"/>
  <c r="AA3" i="6"/>
  <c r="Y3" i="6"/>
  <c r="Z3" i="6" s="1"/>
  <c r="X3" i="6"/>
  <c r="W4" i="4"/>
  <c r="X4" i="4"/>
  <c r="Y4" i="4" s="1"/>
  <c r="Z4" i="4"/>
  <c r="W5" i="4"/>
  <c r="X5" i="4"/>
  <c r="Y5" i="4" s="1"/>
  <c r="Z5" i="4"/>
  <c r="Z3" i="4"/>
  <c r="X3" i="4"/>
  <c r="Y3" i="4" s="1"/>
  <c r="W3" i="4"/>
  <c r="X4" i="5"/>
  <c r="Y4" i="5"/>
  <c r="Z4" i="5" s="1"/>
  <c r="AA4" i="5"/>
  <c r="X5" i="5"/>
  <c r="Y5" i="5"/>
  <c r="Z5" i="5" s="1"/>
  <c r="AA5" i="5"/>
  <c r="X6" i="5"/>
  <c r="Y6" i="5"/>
  <c r="Z6" i="5" s="1"/>
  <c r="AA6" i="5"/>
  <c r="X7" i="5"/>
  <c r="Y7" i="5"/>
  <c r="Z7" i="5" s="1"/>
  <c r="AA7" i="5"/>
  <c r="X8" i="5"/>
  <c r="Y8" i="5"/>
  <c r="Z8" i="5" s="1"/>
  <c r="AA8" i="5"/>
  <c r="X9" i="5"/>
  <c r="Y9" i="5"/>
  <c r="Z9" i="5" s="1"/>
  <c r="AA9" i="5"/>
  <c r="AA3" i="5"/>
  <c r="Y3" i="5"/>
  <c r="Z3" i="5" s="1"/>
  <c r="X3" i="5"/>
  <c r="J15" i="7" l="1"/>
  <c r="J19" i="7" s="1"/>
  <c r="Z6" i="4"/>
  <c r="X6" i="4"/>
  <c r="W6" i="4"/>
  <c r="F15" i="7"/>
  <c r="F19" i="7" s="1"/>
  <c r="I15" i="7"/>
  <c r="I19" i="7" s="1"/>
  <c r="G15" i="7"/>
  <c r="G19" i="7" s="1"/>
  <c r="H15" i="7"/>
  <c r="H19" i="7" s="1"/>
  <c r="L19" i="7"/>
  <c r="K19" i="7"/>
  <c r="N18" i="7"/>
  <c r="X6" i="6"/>
  <c r="M19" i="7"/>
  <c r="O18" i="7"/>
  <c r="W4" i="3"/>
  <c r="X4" i="3"/>
  <c r="Y4" i="3" s="1"/>
  <c r="W5" i="3"/>
  <c r="X5" i="3"/>
  <c r="Y5" i="3" s="1"/>
  <c r="W6" i="3"/>
  <c r="X6" i="3"/>
  <c r="Y6" i="3" s="1"/>
  <c r="W7" i="3"/>
  <c r="X7" i="3"/>
  <c r="Y7" i="3" s="1"/>
  <c r="W9" i="3"/>
  <c r="X9" i="3"/>
  <c r="Y9" i="3" s="1"/>
  <c r="W11" i="3"/>
  <c r="X11" i="3"/>
  <c r="Y11" i="3" s="1"/>
  <c r="W15" i="3"/>
  <c r="X15" i="3"/>
  <c r="Y15" i="3" s="1"/>
  <c r="W16" i="3"/>
  <c r="X16" i="3"/>
  <c r="Y16" i="3" s="1"/>
  <c r="W8" i="3" l="1"/>
  <c r="X8" i="3"/>
  <c r="Y8" i="3" s="1"/>
  <c r="Z8" i="3"/>
  <c r="X3" i="3" l="1"/>
  <c r="Y3" i="3" s="1"/>
  <c r="W3" i="3"/>
  <c r="E14" i="7" l="1"/>
  <c r="E15" i="7" l="1"/>
  <c r="E19" i="7" s="1"/>
  <c r="C14" i="7"/>
  <c r="W23" i="5"/>
  <c r="V23" i="5"/>
  <c r="U23" i="5"/>
  <c r="T23" i="5"/>
  <c r="S23" i="5"/>
  <c r="R23" i="5"/>
  <c r="Q23" i="5"/>
  <c r="P23" i="5"/>
  <c r="M23" i="5"/>
  <c r="L23" i="5"/>
  <c r="H23" i="5"/>
  <c r="Z16" i="3"/>
  <c r="Z15" i="3"/>
  <c r="Z11" i="3"/>
  <c r="Z9" i="3"/>
  <c r="Z7" i="3"/>
  <c r="Z6" i="3"/>
  <c r="Z5" i="3"/>
  <c r="Z4" i="3"/>
  <c r="Z3" i="3"/>
  <c r="C15" i="7" l="1"/>
  <c r="C19" i="7" s="1"/>
  <c r="O14" i="7"/>
  <c r="Y23" i="5"/>
  <c r="X23" i="5"/>
  <c r="W17" i="3"/>
  <c r="X17" i="3"/>
  <c r="D14" i="7"/>
  <c r="N14" i="7" s="1"/>
  <c r="Z17" i="3"/>
  <c r="N23" i="5"/>
  <c r="AA23" i="5" s="1"/>
  <c r="O13" i="7"/>
  <c r="D15" i="7" l="1"/>
  <c r="D19" i="7" s="1"/>
  <c r="O15" i="7"/>
  <c r="O19" i="7"/>
  <c r="N13" i="7"/>
  <c r="N15" i="7" l="1"/>
  <c r="N19" i="7"/>
</calcChain>
</file>

<file path=xl/sharedStrings.xml><?xml version="1.0" encoding="utf-8"?>
<sst xmlns="http://schemas.openxmlformats.org/spreadsheetml/2006/main" count="349" uniqueCount="162">
  <si>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</si>
  <si>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</si>
  <si>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</si>
  <si>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</si>
  <si>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</si>
  <si>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</si>
  <si>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</si>
  <si>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</si>
  <si>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</si>
  <si>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</si>
  <si>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</si>
  <si>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</si>
  <si>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</si>
  <si>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</si>
  <si>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</si>
  <si>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</si>
  <si>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</si>
  <si>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</si>
  <si>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</si>
  <si>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</si>
  <si>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</si>
  <si>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</si>
  <si>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</si>
  <si>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</si>
  <si>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</si>
  <si>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</si>
  <si>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</si>
  <si>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</si>
  <si>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</si>
  <si>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</si>
  <si>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</si>
  <si>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</si>
  <si>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</si>
  <si>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RAZEM listy podstawowe, z tego:</t>
  </si>
  <si>
    <t>RAZEM,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</si>
  <si>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</si>
  <si>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B - budowa (rozbudowa), P - przebudowa</t>
  </si>
  <si>
    <t>powiatowe - lista podstawowa</t>
  </si>
  <si>
    <t>gminne - lista podstawowa</t>
  </si>
  <si>
    <t>w ramach Rządowego Funduszu Rozwoju Dróg</t>
  </si>
  <si>
    <t>w tym liczba przejść:</t>
  </si>
  <si>
    <t>nowoprojektowanych</t>
  </si>
  <si>
    <t>istniejących</t>
  </si>
  <si>
    <t>Liczba przejść dla pieszych realizowanych w ramach zadania</t>
  </si>
  <si>
    <t>Powiat Nyski</t>
  </si>
  <si>
    <t>P</t>
  </si>
  <si>
    <t>wrzesień 2021 - listopad 2021</t>
  </si>
  <si>
    <t>Powiat Namysłowski</t>
  </si>
  <si>
    <t>B</t>
  </si>
  <si>
    <t>Powiat Kluczborski</t>
  </si>
  <si>
    <t>Powiat Oleski</t>
  </si>
  <si>
    <t>październik 2021 - grudzień 2021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</si>
  <si>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</si>
  <si>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</si>
  <si>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</si>
  <si>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</si>
  <si>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</si>
  <si>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</si>
  <si>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</si>
  <si>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</si>
  <si>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</si>
  <si>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</si>
  <si>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</si>
  <si>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</si>
  <si>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</si>
  <si>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</si>
  <si>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</si>
  <si>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</si>
  <si>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</si>
  <si>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</si>
  <si>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</si>
  <si>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</si>
  <si>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wrzesień 2021 - maj 2022</t>
  </si>
  <si>
    <t>Gmina Olesno</t>
  </si>
  <si>
    <t>październik 2021 - styczeń 2022</t>
  </si>
  <si>
    <t>Powiat Krapkowicki</t>
  </si>
  <si>
    <t>Powiat Strzelecki</t>
  </si>
  <si>
    <t>Gmina Dobrodzień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</si>
  <si>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</si>
  <si>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2021</t>
    </r>
  </si>
  <si>
    <t>RFRD/2021/G/19/P/U</t>
  </si>
  <si>
    <t>Gmina Kluczbork</t>
  </si>
  <si>
    <t>Przebudowa oświetlenia przejść dla pieszych na ul. Mickiewicza</t>
  </si>
  <si>
    <t>RFRD/2021/G/14/P/U</t>
  </si>
  <si>
    <t>Przebudowa oświetlenia przejść dla pieszych na skrzyżowaniu ul. Byczyńska - ul. Sienkiewicza</t>
  </si>
  <si>
    <t>RFRD/2021/G/7/P/U</t>
  </si>
  <si>
    <t>Gmina Kędzierzyn - Koźle</t>
  </si>
  <si>
    <t>Powiat Kędzierzyńsko - Kozielski</t>
  </si>
  <si>
    <t>Poprawa bezpieczeństwa w ruchu pieszych poprzez rozbudowę przejść dla pieszych przy ul. Tuwima w Kędzierzynie-Koźlu. (Przejście nr 1 - pomiędzy przystankami MZK nr 32 i 33)</t>
  </si>
  <si>
    <t>maj 2020 - czerwiec 2021</t>
  </si>
  <si>
    <t>RFRD/2021/G/11/P/U</t>
  </si>
  <si>
    <t>Przebudowa oświetlenia przejść dla pieszych na skrzyżowaniu ul. Byczyńskiej - ul. Ligonia</t>
  </si>
  <si>
    <t>RFRD/2021/G/22/P/U</t>
  </si>
  <si>
    <t>Przebudowa oświetlenia przejść dla pieszych na skrzyżowaniu ul. Byczyńskiej - ul. Waryńskiego</t>
  </si>
  <si>
    <t>RFRD/2021/G/13/P/U</t>
  </si>
  <si>
    <t>Gmina Paczków</t>
  </si>
  <si>
    <t>Przebudowa przejścia dla pieszych w pasie drogowym na ul. Staszica (skrzyżowanie z ul. Pocztową) w Paczkowie, na wyniesione bitumiczne na progu zwalniającym</t>
  </si>
  <si>
    <t>RFRD/2021/G/1/P/U</t>
  </si>
  <si>
    <t>Poprawa bezpieczeństwa w ruchu pieszych poprzez budowę oświetlonego przejścia dla pieszych przy ul. Herberta w Kędzierzynie - Koźlu</t>
  </si>
  <si>
    <t xml:space="preserve">B </t>
  </si>
  <si>
    <t>lipiec 2020 - maj 2021</t>
  </si>
  <si>
    <t>RFRD/2021/G/5/P/U</t>
  </si>
  <si>
    <t>Poprawa bezpieczeństwa w ruchu pieszych poprzez rozbudowę przejść dla pieszych przy ul. Tuwima w Kędzierzynie-Koźlu. (Przejście nr 3 w pobliżu przystanku MZK nr 31)</t>
  </si>
  <si>
    <t>RFRD/2021/G/6/P/U</t>
  </si>
  <si>
    <t>Poprawa bezpieczeństwa w ruchu pieszych poprzez rozbudowę przejść dla pieszych przy ul. Tuwima w Kędzierzynie-Koźlu. (Przejście nr 2 przy sklepie Biedronka)</t>
  </si>
  <si>
    <t>RFRD/2021/G/17/P/U</t>
  </si>
  <si>
    <t>Przebudowa oświetlenia przejść dla pieszych na skrzyżowaniu ul. Byczyńskiej - ul. Jana Pawła II</t>
  </si>
  <si>
    <t>RFRD/2021/G/20/P/U</t>
  </si>
  <si>
    <t>Przebudowa oświetlenia przejść dla pieszych na skrzyżowaniu ul. Wołczyńskiej -  ul. Byczyńskiej - ul. Mickiewicza</t>
  </si>
  <si>
    <t>RFRD/2021/G/12/P/U</t>
  </si>
  <si>
    <t>Przebudowa przejścia dla pieszych w pasie drogowym na ul. Staszica (skrzyżowanie z ul. E. Plater) w Paczkowie, na wyniesione bitumiczne na progu zwalniającym</t>
  </si>
  <si>
    <t>RFRD/2021/G/3/P/U</t>
  </si>
  <si>
    <t>Budowa dedykowanego oświetlenia ulicznego przejścia dla pieszych przy ul. Dworcowej 20 w Oleśnie</t>
  </si>
  <si>
    <t>RFRD/2021/G/18/P/U</t>
  </si>
  <si>
    <t>Przebudowa oświetlenia przejść dla pieszych na skrzyżowaniu ul. Kołłątaja - ul. Konopnickiej</t>
  </si>
  <si>
    <t>RFRD/2021/G/21/P/U</t>
  </si>
  <si>
    <t>Przebudowa oświetlenia przejść dla pieszych na skrzyżowaniu ul. Wolności - ul. Słowackiego</t>
  </si>
  <si>
    <t>RFRD/2021/G/15/P/U</t>
  </si>
  <si>
    <t>RFRD/2021/G/4/P/U</t>
  </si>
  <si>
    <t>Budowa dedykowanego oświetlenia ulicznego przejścia dla pieszych przy  posesji ul. Lompy 1 w Oleśnie</t>
  </si>
  <si>
    <t>RFRD/2021/G/16/P/U</t>
  </si>
  <si>
    <t>Przebudowa oświetlenia przejść dla pieszych na ul. Pułaskiego</t>
  </si>
  <si>
    <t>RFRD/2021/G/23/P/U</t>
  </si>
  <si>
    <t>Gmina Strzelce Opolskie</t>
  </si>
  <si>
    <t>Budowa oświetlenia dedykowanego przejścia dla pieszych na skrzyżowaniu ulic Plac Targowy z ulicą Kupiecką w Strzelcach Opolskich</t>
  </si>
  <si>
    <t>listopad 2021 - czerwiec 2022</t>
  </si>
  <si>
    <t>RFRD/2021/G/8/P/U</t>
  </si>
  <si>
    <t>Budowa oświetlenia dedykowanego przejścia dla pieszych na skrzyżowaniu ulicy Klonowej z Ogrodową w Strzelcach Opolskich</t>
  </si>
  <si>
    <t>RFRD/2021/G/9/P/U</t>
  </si>
  <si>
    <t>Budowa przejścia dla pieszych wraz z chodnikami na ul. Oleskiej w Dobrodzieniu - Zespół Szkół</t>
  </si>
  <si>
    <t>RFRD/2021/G/10/P/U</t>
  </si>
  <si>
    <t>Budowa przejścia dla pieszych wraz z chodnikami na ul. Oleskiej w Dobrodzieniu - Tauron</t>
  </si>
  <si>
    <t>RFRD/2021/P/8/P/U</t>
  </si>
  <si>
    <t>Poprawa bezpieczeństwa na drodze powiatowej nr 2066 O ul. Piotra Skargi w Kędzierzynie - Koźlu - przebudowa przejścia dla pieszych od strony ulicy Józefa Bema</t>
  </si>
  <si>
    <t>listopad 2021 - kwiecień 2022</t>
  </si>
  <si>
    <t>RFRD/2021/P/12/P/U</t>
  </si>
  <si>
    <t>listopad 2021 - listopad 2022</t>
  </si>
  <si>
    <t>RFRD/2021/P/10/P/U</t>
  </si>
  <si>
    <t>Przebudowa przejścia dla pieszych w ciągu drogi powiatowej nr 1631 O ul. 3 Maja w Nysie</t>
  </si>
  <si>
    <t>RFRD/2021/P/6/P/U</t>
  </si>
  <si>
    <t>Poprawa bezpieczeństwa na drodze powiatowej nr 2066 O ul. Piotra Skargi w Kędzierzynie - Koźlu - przebudowa przejścia dla pieszych od strony DW Nr 408</t>
  </si>
  <si>
    <t>RFRD/2021/P/2/P/U</t>
  </si>
  <si>
    <t>grudzień 2021 - czerwiec 2022</t>
  </si>
  <si>
    <t>RFRD/2021/P/7/P/U</t>
  </si>
  <si>
    <t>Przebudowa przejścia dla pieszych na drodze powiatowej nr 1404 O Cisek - Bierawa w sąsiedztwie Gminnego Centrum Kultury i Rekreacji w Bierawie</t>
  </si>
  <si>
    <t>RFRD/2021/P/4/P/U</t>
  </si>
  <si>
    <t>RFRD/2021/P/5/P/U</t>
  </si>
  <si>
    <t>RFRD/2021/P/9/P/U</t>
  </si>
  <si>
    <t>Przebudowa przejścia dla pieszych w ciągu drogi powiatowej nr 1631 O w miejscowości Skorochów</t>
  </si>
  <si>
    <t>RFRD/2021/P/11/P/U</t>
  </si>
  <si>
    <t>Przebudowa przejść dla pieszych w ciągu drogi powiatowej nr 1628 O ul Mickiewicza i nr 2183 O ul. Rodziewiczówny w Nysie</t>
  </si>
  <si>
    <t>RFRD/2021/P/1/P/U</t>
  </si>
  <si>
    <t>RFRD/2021/P/13/P/U</t>
  </si>
  <si>
    <t>Budowa przejścia dla pieszych na ul. Góry św. Anny w m. Zdzieszowice w ramach przebudowy drogi powiatowej 1808 O</t>
  </si>
  <si>
    <t>paździenik 2021 - kwiecień 2022</t>
  </si>
  <si>
    <t>Lista zadań rekomendowanych do dofinansowania mających na celu wyłącznie poprawę bezpieczeństwa ruchu pieszych w obszarze oddziaływania przejść dla pieszych - nabór uzupełniający</t>
  </si>
  <si>
    <t>Przebudowa przejść dla pieszych w ciągu drogi powiatowej nr 2183 O ul. Rodziewiczówny w Nysie</t>
  </si>
  <si>
    <t>Bezpieczne przejście dla pieszych w ciągu drogi powiatowej nr 1136 O w m. Świerczów, ul. Brzeska - rozbudowa przejścia dla pieszych</t>
  </si>
  <si>
    <t>Bezpieczne przejście dla pieszych w ciągu drogi powiatowej nr 1136 O w m. Starościn, ul. Kluczborska - rozbudowa przejścia dla pieszych</t>
  </si>
  <si>
    <t>Bezpieczne przejście dla pieszych na skrzyżowaniu dróg powiatowych nr 1136 O i 1187 O w m. Dąbrowa - rozbudowa przejścia dla pieszych</t>
  </si>
  <si>
    <t>Przebudowa drogi powiatowej nr 1957 O w m. Turza, polegająca na przebudowie przejścia dla pieszych obok szkoły.</t>
  </si>
  <si>
    <t>Przebudowa oświetlenia przejść dla pieszych na skrzyżowaniu ul. Mickiewicza - ul. Grunwaldzkiej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</si>
</sst>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mmmm/yyyy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</cellStyleXfs>
  <cellXfs count="2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6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166" fontId="19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horizontal="right" vertical="center" wrapText="1"/>
    </xf>
    <xf numFmtId="166" fontId="19" fillId="0" borderId="1" xfId="0" applyNumberFormat="1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right" vertical="center" wrapText="1"/>
    </xf>
    <xf numFmtId="9" fontId="1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right" vertical="center" wrapText="1"/>
    </xf>
    <xf numFmtId="166" fontId="15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 wrapText="1"/>
    </xf>
    <xf numFmtId="9" fontId="15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27" xfId="0" applyNumberFormat="1" applyFont="1" applyFill="1" applyBorder="1" applyAlignment="1">
      <alignment vertical="center"/>
    </xf>
    <xf numFmtId="165" fontId="13" fillId="0" borderId="28" xfId="0" applyNumberFormat="1" applyFont="1" applyFill="1" applyBorder="1" applyAlignment="1">
      <alignment vertical="center"/>
    </xf>
    <xf numFmtId="165" fontId="13" fillId="0" borderId="29" xfId="0" applyNumberFormat="1" applyFont="1" applyFill="1" applyBorder="1" applyAlignment="1">
      <alignment vertical="center"/>
    </xf>
    <xf numFmtId="165" fontId="13" fillId="4" borderId="30" xfId="0" applyNumberFormat="1" applyFont="1" applyFill="1" applyBorder="1" applyAlignment="1">
      <alignment vertical="center"/>
    </xf>
    <xf numFmtId="165" fontId="13" fillId="0" borderId="31" xfId="0" applyNumberFormat="1" applyFont="1" applyFill="1" applyBorder="1" applyAlignment="1">
      <alignment vertical="center"/>
    </xf>
    <xf numFmtId="0" fontId="18" fillId="3" borderId="26" xfId="0" applyFont="1" applyFill="1" applyBorder="1" applyAlignment="1">
      <alignment vertical="center"/>
    </xf>
    <xf numFmtId="0" fontId="18" fillId="3" borderId="27" xfId="0" applyNumberFormat="1" applyFont="1" applyFill="1" applyBorder="1" applyAlignment="1">
      <alignment vertical="center"/>
    </xf>
    <xf numFmtId="165" fontId="18" fillId="3" borderId="28" xfId="0" applyNumberFormat="1" applyFont="1" applyFill="1" applyBorder="1" applyAlignment="1">
      <alignment vertical="center"/>
    </xf>
    <xf numFmtId="165" fontId="18" fillId="3" borderId="29" xfId="0" applyNumberFormat="1" applyFont="1" applyFill="1" applyBorder="1" applyAlignment="1">
      <alignment vertical="center"/>
    </xf>
    <xf numFmtId="165" fontId="18" fillId="4" borderId="30" xfId="0" applyNumberFormat="1" applyFont="1" applyFill="1" applyBorder="1" applyAlignment="1">
      <alignment vertical="center"/>
    </xf>
    <xf numFmtId="165" fontId="18" fillId="3" borderId="31" xfId="0" applyNumberFormat="1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4" fillId="5" borderId="27" xfId="0" applyNumberFormat="1" applyFont="1" applyFill="1" applyBorder="1" applyAlignment="1">
      <alignment vertical="center"/>
    </xf>
    <xf numFmtId="165" fontId="14" fillId="5" borderId="28" xfId="0" applyNumberFormat="1" applyFont="1" applyFill="1" applyBorder="1" applyAlignment="1">
      <alignment vertical="center"/>
    </xf>
    <xf numFmtId="165" fontId="14" fillId="5" borderId="29" xfId="0" applyNumberFormat="1" applyFont="1" applyFill="1" applyBorder="1" applyAlignment="1">
      <alignment vertical="center"/>
    </xf>
    <xf numFmtId="165" fontId="14" fillId="4" borderId="30" xfId="0" applyNumberFormat="1" applyFont="1" applyFill="1" applyBorder="1" applyAlignment="1">
      <alignment vertical="center"/>
    </xf>
    <xf numFmtId="165" fontId="14" fillId="5" borderId="31" xfId="0" applyNumberFormat="1" applyFont="1" applyFill="1" applyBorder="1" applyAlignment="1">
      <alignment vertical="center"/>
    </xf>
    <xf numFmtId="165" fontId="13" fillId="2" borderId="28" xfId="0" applyNumberFormat="1" applyFont="1" applyFill="1" applyBorder="1" applyAlignment="1">
      <alignment vertical="center"/>
    </xf>
    <xf numFmtId="165" fontId="13" fillId="2" borderId="3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3" fontId="23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26" fillId="0" borderId="1" xfId="0" applyNumberFormat="1" applyFont="1" applyFill="1" applyBorder="1" applyAlignment="1">
      <alignment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6" fillId="2" borderId="1" xfId="0" applyNumberFormat="1" applyFont="1" applyFill="1" applyBorder="1" applyAlignment="1">
      <alignment vertical="center"/>
    </xf>
    <xf numFmtId="4" fontId="27" fillId="0" borderId="1" xfId="0" applyNumberFormat="1" applyFont="1" applyBorder="1" applyAlignment="1">
      <alignment vertical="center"/>
    </xf>
    <xf numFmtId="0" fontId="25" fillId="0" borderId="0" xfId="0" applyFont="1" applyFill="1" applyAlignment="1"/>
    <xf numFmtId="0" fontId="25" fillId="0" borderId="0" xfId="0" applyFont="1" applyAlignme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5" fillId="0" borderId="0" xfId="0" applyFont="1" applyFill="1" applyAlignment="1">
      <alignment wrapText="1" shrinkToFit="1"/>
    </xf>
    <xf numFmtId="0" fontId="25" fillId="0" borderId="0" xfId="0" applyFont="1" applyAlignment="1">
      <alignment horizontal="center"/>
    </xf>
    <xf numFmtId="4" fontId="25" fillId="0" borderId="0" xfId="0" applyNumberFormat="1" applyFont="1"/>
    <xf numFmtId="0" fontId="25" fillId="0" borderId="0" xfId="0" applyFont="1" applyFill="1"/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67" fontId="28" fillId="0" borderId="5" xfId="0" applyNumberFormat="1" applyFont="1" applyFill="1" applyBorder="1" applyAlignment="1">
      <alignment horizontal="center" vertical="center" wrapText="1"/>
    </xf>
    <xf numFmtId="1" fontId="28" fillId="0" borderId="5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" fontId="28" fillId="0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9" fontId="4" fillId="6" borderId="1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8">
    <cellStyle name="Dziesiętny 2" xfId="4" xr:uid="{00000000-0005-0000-0000-000000000000}"/>
    <cellStyle name="Dziesiętny 3" xfId="5" xr:uid="{00000000-0005-0000-0000-000001000000}"/>
    <cellStyle name="Normalny" xfId="0" builtinId="0"/>
    <cellStyle name="Normalny 2" xfId="3" xr:uid="{00000000-0005-0000-0000-000003000000}"/>
    <cellStyle name="Normalny 2 2 2 2" xfId="6" xr:uid="{00000000-0005-0000-0000-000004000000}"/>
    <cellStyle name="Normalny 3" xfId="1" xr:uid="{00000000-0005-0000-0000-000005000000}"/>
    <cellStyle name="Normalny 8" xfId="7" xr:uid="{00000000-0005-0000-0000-000006000000}"/>
    <cellStyle name="Procentowy 2" xfId="2" xr:uid="{00000000-0005-0000-0000-000007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26"/>
  <sheetViews>
    <sheetView tabSelected="1" view="pageBreakPreview" zoomScale="85" zoomScaleNormal="100" zoomScaleSheetLayoutView="85" workbookViewId="0"/>
  </sheetViews>
  <sheetFormatPr defaultColWidth="9.28515625" defaultRowHeight="15" x14ac:dyDescent="0.25"/>
  <cols>
    <col min="1" max="1" width="32.28515625" style="12" customWidth="1"/>
    <col min="2" max="2" width="10.7109375" style="12" customWidth="1"/>
    <col min="3" max="5" width="20.7109375" style="12" customWidth="1"/>
    <col min="6" max="15" width="15.7109375" style="12" customWidth="1"/>
    <col min="16" max="16" width="9.28515625" style="12"/>
    <col min="17" max="17" width="11.7109375" style="12" bestFit="1" customWidth="1"/>
    <col min="18" max="16384" width="9.28515625" style="3"/>
  </cols>
  <sheetData>
    <row r="1" spans="1:24" s="8" customFormat="1" ht="22.9" customHeight="1" x14ac:dyDescent="0.3">
      <c r="A1" s="106" t="s">
        <v>155</v>
      </c>
      <c r="B1" s="104"/>
      <c r="C1" s="104"/>
      <c r="D1" s="104"/>
      <c r="E1" s="104"/>
      <c r="F1" s="104"/>
      <c r="G1" s="104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</row>
    <row r="2" spans="1:24" s="8" customFormat="1" ht="22.9" customHeight="1" thickBot="1" x14ac:dyDescent="0.35">
      <c r="A2" s="107" t="s">
        <v>39</v>
      </c>
      <c r="B2" s="105"/>
      <c r="C2" s="105"/>
      <c r="D2" s="105"/>
      <c r="E2" s="105"/>
      <c r="F2" s="105"/>
      <c r="G2" s="105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7"/>
      <c r="U2" s="7"/>
      <c r="V2" s="7"/>
      <c r="W2" s="7"/>
      <c r="X2" s="7"/>
    </row>
    <row r="3" spans="1:24" x14ac:dyDescent="0.25">
      <c r="A3" s="9"/>
      <c r="B3" s="9"/>
      <c r="C3" s="9"/>
      <c r="D3" s="167" t="s">
        <v>17</v>
      </c>
      <c r="E3" s="168"/>
      <c r="F3" s="168"/>
      <c r="G3" s="168"/>
      <c r="H3" s="168"/>
      <c r="I3" s="168"/>
      <c r="J3" s="168"/>
      <c r="K3" s="168"/>
      <c r="L3" s="169"/>
      <c r="M3" s="9"/>
      <c r="N3" s="9"/>
      <c r="O3" s="9"/>
      <c r="P3" s="10"/>
      <c r="Q3" s="10"/>
      <c r="R3" s="10"/>
      <c r="S3" s="10"/>
      <c r="T3" s="10"/>
      <c r="U3" s="10"/>
      <c r="V3" s="10"/>
    </row>
    <row r="4" spans="1:24" x14ac:dyDescent="0.25">
      <c r="A4" s="11"/>
      <c r="B4" s="9"/>
      <c r="C4" s="9"/>
      <c r="D4" s="170"/>
      <c r="E4" s="171"/>
      <c r="F4" s="171"/>
      <c r="G4" s="171"/>
      <c r="H4" s="171"/>
      <c r="I4" s="171"/>
      <c r="J4" s="171"/>
      <c r="K4" s="171"/>
      <c r="L4" s="172"/>
      <c r="P4" s="3"/>
      <c r="Q4" s="3"/>
      <c r="V4" s="10"/>
    </row>
    <row r="5" spans="1:24" x14ac:dyDescent="0.25">
      <c r="A5" s="13" t="s">
        <v>79</v>
      </c>
      <c r="B5" s="14"/>
      <c r="C5" s="14"/>
      <c r="D5" s="170"/>
      <c r="E5" s="171"/>
      <c r="F5" s="171"/>
      <c r="G5" s="171"/>
      <c r="H5" s="171"/>
      <c r="I5" s="171"/>
      <c r="J5" s="171"/>
      <c r="K5" s="171"/>
      <c r="L5" s="172"/>
      <c r="P5" s="3"/>
      <c r="Q5" s="3"/>
      <c r="V5" s="15"/>
    </row>
    <row r="6" spans="1:24" x14ac:dyDescent="0.25">
      <c r="A6" s="14"/>
      <c r="B6" s="14"/>
      <c r="C6" s="14"/>
      <c r="D6" s="170"/>
      <c r="E6" s="171"/>
      <c r="F6" s="171"/>
      <c r="G6" s="171"/>
      <c r="H6" s="171"/>
      <c r="I6" s="171"/>
      <c r="J6" s="171"/>
      <c r="K6" s="171"/>
      <c r="L6" s="172"/>
      <c r="P6" s="3"/>
      <c r="Q6" s="3"/>
      <c r="V6" s="10"/>
    </row>
    <row r="7" spans="1:24" x14ac:dyDescent="0.25">
      <c r="A7" s="13" t="s">
        <v>78</v>
      </c>
      <c r="B7" s="14"/>
      <c r="C7" s="14"/>
      <c r="D7" s="170"/>
      <c r="E7" s="171"/>
      <c r="F7" s="171"/>
      <c r="G7" s="171"/>
      <c r="H7" s="171"/>
      <c r="I7" s="171"/>
      <c r="J7" s="171"/>
      <c r="K7" s="171"/>
      <c r="L7" s="172"/>
      <c r="P7" s="3"/>
      <c r="Q7" s="3"/>
      <c r="V7" s="15"/>
    </row>
    <row r="8" spans="1:24" ht="15.75" thickBot="1" x14ac:dyDescent="0.3">
      <c r="A8" s="14"/>
      <c r="B8" s="14"/>
      <c r="C8" s="14"/>
      <c r="D8" s="173" t="s">
        <v>18</v>
      </c>
      <c r="E8" s="174"/>
      <c r="F8" s="174"/>
      <c r="G8" s="174"/>
      <c r="H8" s="174"/>
      <c r="I8" s="174"/>
      <c r="J8" s="174"/>
      <c r="K8" s="174"/>
      <c r="L8" s="175"/>
      <c r="P8" s="3"/>
      <c r="Q8" s="3"/>
      <c r="V8" s="10"/>
    </row>
    <row r="9" spans="1:24" ht="14.45" customHeight="1" x14ac:dyDescent="0.25">
      <c r="A9" s="14"/>
      <c r="B9" s="14"/>
      <c r="C9" s="14"/>
      <c r="D9" s="14"/>
      <c r="E9" s="14"/>
      <c r="F9" s="16"/>
      <c r="G9" s="16"/>
      <c r="H9" s="16"/>
      <c r="I9" s="16"/>
      <c r="J9" s="16"/>
      <c r="K9" s="16"/>
      <c r="L9" s="16"/>
      <c r="M9" s="16"/>
      <c r="N9" s="16"/>
      <c r="X9" s="10"/>
    </row>
    <row r="10" spans="1:24" ht="20.100000000000001" customHeight="1" thickBot="1" x14ac:dyDescent="0.3">
      <c r="A10" s="13" t="s">
        <v>0</v>
      </c>
      <c r="B10" s="14"/>
      <c r="C10" s="14"/>
      <c r="D10" s="14"/>
      <c r="E10" s="14"/>
      <c r="F10" s="16"/>
      <c r="G10" s="16"/>
      <c r="H10" s="16"/>
      <c r="I10" s="16"/>
      <c r="J10" s="16"/>
      <c r="K10" s="16"/>
      <c r="L10" s="16"/>
      <c r="M10" s="16"/>
      <c r="N10" s="16"/>
      <c r="X10" s="10"/>
    </row>
    <row r="11" spans="1:24" ht="20.100000000000001" customHeight="1" x14ac:dyDescent="0.25">
      <c r="A11" s="176" t="s">
        <v>1</v>
      </c>
      <c r="B11" s="178" t="s">
        <v>32</v>
      </c>
      <c r="C11" s="180" t="s">
        <v>19</v>
      </c>
      <c r="D11" s="182" t="s">
        <v>20</v>
      </c>
      <c r="E11" s="184" t="s">
        <v>21</v>
      </c>
      <c r="F11" s="79"/>
      <c r="G11" s="78"/>
      <c r="H11" s="79" t="s">
        <v>11</v>
      </c>
      <c r="I11" s="78"/>
      <c r="J11" s="78"/>
      <c r="K11" s="78"/>
      <c r="L11" s="79"/>
      <c r="M11" s="80"/>
      <c r="N11" s="29"/>
      <c r="O11" s="29"/>
      <c r="P11" s="2"/>
      <c r="Q11" s="2"/>
      <c r="R11" s="2"/>
      <c r="S11" s="2"/>
      <c r="V11" s="10"/>
    </row>
    <row r="12" spans="1:24" s="1" customFormat="1" ht="20.100000000000001" customHeight="1" thickBot="1" x14ac:dyDescent="0.3">
      <c r="A12" s="177"/>
      <c r="B12" s="179"/>
      <c r="C12" s="181"/>
      <c r="D12" s="183"/>
      <c r="E12" s="185"/>
      <c r="F12" s="81">
        <v>2021</v>
      </c>
      <c r="G12" s="81">
        <v>2022</v>
      </c>
      <c r="H12" s="81">
        <v>2023</v>
      </c>
      <c r="I12" s="81">
        <v>2024</v>
      </c>
      <c r="J12" s="81">
        <v>2025</v>
      </c>
      <c r="K12" s="81">
        <v>2026</v>
      </c>
      <c r="L12" s="81">
        <v>2027</v>
      </c>
      <c r="M12" s="82">
        <v>2028</v>
      </c>
      <c r="N12" s="16"/>
      <c r="O12" s="16"/>
      <c r="P12" s="16"/>
      <c r="Q12" s="16"/>
      <c r="R12" s="16"/>
      <c r="S12" s="16"/>
      <c r="T12" s="17"/>
      <c r="U12" s="17"/>
      <c r="V12" s="17"/>
    </row>
    <row r="13" spans="1:24" ht="40.15" customHeight="1" thickTop="1" thickBot="1" x14ac:dyDescent="0.3">
      <c r="A13" s="83" t="s">
        <v>37</v>
      </c>
      <c r="B13" s="84">
        <f>COUNTA('pow podst'!L3:L16)</f>
        <v>14</v>
      </c>
      <c r="C13" s="85">
        <f>SUM('pow podst'!K3:K16)</f>
        <v>2110206.9</v>
      </c>
      <c r="D13" s="86">
        <f>SUM('pow podst'!M3:M16)</f>
        <v>768281.84000000008</v>
      </c>
      <c r="E13" s="87">
        <f>SUM('pow podst'!L3:L16)</f>
        <v>1341925.06</v>
      </c>
      <c r="F13" s="85">
        <f>SUM('pow podst'!O3:O16)</f>
        <v>1341925.06</v>
      </c>
      <c r="G13" s="85">
        <f>SUM('pow podst'!P3:P16)</f>
        <v>0</v>
      </c>
      <c r="H13" s="85">
        <f>SUM('pow podst'!Q3:Q16)</f>
        <v>0</v>
      </c>
      <c r="I13" s="85">
        <f>SUM('pow podst'!R3:R16)</f>
        <v>0</v>
      </c>
      <c r="J13" s="85">
        <f>SUM('pow podst'!S3:S16)</f>
        <v>0</v>
      </c>
      <c r="K13" s="85">
        <f>SUM('pow podst'!T3:T16)</f>
        <v>0</v>
      </c>
      <c r="L13" s="85">
        <f>SUM('pow podst'!U3:U16)</f>
        <v>0</v>
      </c>
      <c r="M13" s="88">
        <f>SUM('pow podst'!V3:V16)</f>
        <v>0</v>
      </c>
      <c r="N13" s="18" t="b">
        <f t="shared" ref="N13:N19" si="0">C13=(D13+E13)</f>
        <v>1</v>
      </c>
      <c r="O13" s="38" t="b">
        <f t="shared" ref="O13:O19" si="1">E13=SUM(F13:M13)</f>
        <v>1</v>
      </c>
      <c r="P13" s="19"/>
      <c r="Q13" s="19"/>
      <c r="R13" s="20"/>
      <c r="S13" s="20"/>
      <c r="T13" s="21"/>
      <c r="U13" s="10"/>
      <c r="V13" s="10"/>
    </row>
    <row r="14" spans="1:24" ht="40.15" customHeight="1" thickTop="1" thickBot="1" x14ac:dyDescent="0.3">
      <c r="A14" s="83" t="s">
        <v>38</v>
      </c>
      <c r="B14" s="84">
        <f>COUNTA('gm podst'!M3:M22)</f>
        <v>20</v>
      </c>
      <c r="C14" s="85">
        <f>SUM('gm podst'!L3:L22)</f>
        <v>1489791.24</v>
      </c>
      <c r="D14" s="86">
        <f>SUM('gm podst'!N3:N22)</f>
        <v>297958.25</v>
      </c>
      <c r="E14" s="87">
        <f>SUM('gm podst'!M3:M22)</f>
        <v>1191832.9900000002</v>
      </c>
      <c r="F14" s="101">
        <f>SUM('gm podst'!P3:P22)</f>
        <v>1191832.9900000002</v>
      </c>
      <c r="G14" s="101">
        <f>SUM('gm podst'!Q3:Q22)</f>
        <v>0</v>
      </c>
      <c r="H14" s="101">
        <f>SUM('gm podst'!R3:R22)</f>
        <v>0</v>
      </c>
      <c r="I14" s="101">
        <f>SUM('gm podst'!S3:S22)</f>
        <v>0</v>
      </c>
      <c r="J14" s="101">
        <f>SUM('gm podst'!T3:T22)</f>
        <v>0</v>
      </c>
      <c r="K14" s="101">
        <f>SUM('gm podst'!U3:U22)</f>
        <v>0</v>
      </c>
      <c r="L14" s="101">
        <f>SUM('gm podst'!V3:V22)</f>
        <v>0</v>
      </c>
      <c r="M14" s="102">
        <f>SUM('gm podst'!W3:W22)</f>
        <v>0</v>
      </c>
      <c r="N14" s="18" t="b">
        <f t="shared" si="0"/>
        <v>1</v>
      </c>
      <c r="O14" s="38" t="b">
        <f t="shared" si="1"/>
        <v>1</v>
      </c>
      <c r="P14" s="19"/>
      <c r="Q14" s="19"/>
      <c r="R14" s="20"/>
      <c r="S14" s="20"/>
      <c r="T14" s="20"/>
      <c r="U14" s="20"/>
      <c r="V14" s="20"/>
    </row>
    <row r="15" spans="1:24" s="24" customFormat="1" ht="40.15" customHeight="1" thickTop="1" thickBot="1" x14ac:dyDescent="0.3">
      <c r="A15" s="89" t="s">
        <v>33</v>
      </c>
      <c r="B15" s="90">
        <f t="shared" ref="B15:M15" si="2">B13+B14</f>
        <v>34</v>
      </c>
      <c r="C15" s="91">
        <f t="shared" si="2"/>
        <v>3599998.1399999997</v>
      </c>
      <c r="D15" s="92">
        <f t="shared" si="2"/>
        <v>1066240.0900000001</v>
      </c>
      <c r="E15" s="93">
        <f t="shared" si="2"/>
        <v>2533758.0500000003</v>
      </c>
      <c r="F15" s="91">
        <f t="shared" si="2"/>
        <v>2533758.0500000003</v>
      </c>
      <c r="G15" s="91">
        <f t="shared" si="2"/>
        <v>0</v>
      </c>
      <c r="H15" s="91">
        <f t="shared" si="2"/>
        <v>0</v>
      </c>
      <c r="I15" s="91">
        <f t="shared" si="2"/>
        <v>0</v>
      </c>
      <c r="J15" s="91">
        <f t="shared" si="2"/>
        <v>0</v>
      </c>
      <c r="K15" s="91">
        <f t="shared" si="2"/>
        <v>0</v>
      </c>
      <c r="L15" s="91">
        <f t="shared" si="2"/>
        <v>0</v>
      </c>
      <c r="M15" s="94">
        <f t="shared" si="2"/>
        <v>0</v>
      </c>
      <c r="N15" s="18" t="b">
        <f t="shared" si="0"/>
        <v>1</v>
      </c>
      <c r="O15" s="38" t="b">
        <f t="shared" si="1"/>
        <v>1</v>
      </c>
      <c r="P15" s="22"/>
      <c r="Q15" s="22"/>
      <c r="R15" s="23"/>
      <c r="S15" s="23"/>
      <c r="T15" s="23"/>
      <c r="U15" s="23"/>
      <c r="V15" s="23"/>
    </row>
    <row r="16" spans="1:24" ht="40.15" customHeight="1" thickTop="1" thickBot="1" x14ac:dyDescent="0.3">
      <c r="A16" s="83" t="s">
        <v>2</v>
      </c>
      <c r="B16" s="84">
        <f>COUNTA('pow rez'!L3:L5)</f>
        <v>0</v>
      </c>
      <c r="C16" s="85">
        <f>SUM('pow rez'!K3:K5)</f>
        <v>0</v>
      </c>
      <c r="D16" s="86">
        <f>SUM('pow rez'!M3:M5)</f>
        <v>0</v>
      </c>
      <c r="E16" s="87">
        <f>SUM('pow rez'!L3:L5)</f>
        <v>0</v>
      </c>
      <c r="F16" s="85">
        <f>SUM('pow rez'!O3:O5)</f>
        <v>0</v>
      </c>
      <c r="G16" s="85">
        <f>SUM('pow rez'!P3:P5)</f>
        <v>0</v>
      </c>
      <c r="H16" s="85">
        <f>SUM('pow rez'!Q3:Q5)</f>
        <v>0</v>
      </c>
      <c r="I16" s="85">
        <f>SUM('pow rez'!R3:R5)</f>
        <v>0</v>
      </c>
      <c r="J16" s="85">
        <f>SUM('pow rez'!S3:S5)</f>
        <v>0</v>
      </c>
      <c r="K16" s="85">
        <f>SUM('pow rez'!T3:T5)</f>
        <v>0</v>
      </c>
      <c r="L16" s="85">
        <f>SUM('pow rez'!U3:U5)</f>
        <v>0</v>
      </c>
      <c r="M16" s="88">
        <f>SUM('pow rez'!V3:V5)</f>
        <v>0</v>
      </c>
      <c r="N16" s="18" t="b">
        <f t="shared" si="0"/>
        <v>1</v>
      </c>
      <c r="O16" s="38" t="b">
        <f t="shared" si="1"/>
        <v>1</v>
      </c>
      <c r="P16" s="19"/>
      <c r="Q16" s="19"/>
      <c r="R16" s="20"/>
      <c r="S16" s="20"/>
      <c r="T16" s="20"/>
      <c r="U16" s="20"/>
      <c r="V16" s="20"/>
    </row>
    <row r="17" spans="1:22" ht="40.15" customHeight="1" thickTop="1" thickBot="1" x14ac:dyDescent="0.3">
      <c r="A17" s="83" t="s">
        <v>3</v>
      </c>
      <c r="B17" s="84">
        <f>COUNTA('gm rez'!M2:M4)</f>
        <v>0</v>
      </c>
      <c r="C17" s="85">
        <f>SUM('gm rez'!L3:L5)</f>
        <v>0</v>
      </c>
      <c r="D17" s="86">
        <f>SUM('gm rez'!N3:N5)</f>
        <v>0</v>
      </c>
      <c r="E17" s="87">
        <f>SUM('gm rez'!M3:M5)</f>
        <v>0</v>
      </c>
      <c r="F17" s="85">
        <f>SUM('gm rez'!P3:P5)</f>
        <v>0</v>
      </c>
      <c r="G17" s="85">
        <f>SUM('gm rez'!Q3:Q5)</f>
        <v>0</v>
      </c>
      <c r="H17" s="85">
        <f>SUM('gm rez'!R3:R5)</f>
        <v>0</v>
      </c>
      <c r="I17" s="85">
        <f>SUM('gm rez'!S3:S5)</f>
        <v>0</v>
      </c>
      <c r="J17" s="85">
        <f>SUM('gm rez'!T3:T5)</f>
        <v>0</v>
      </c>
      <c r="K17" s="85">
        <f>SUM('gm rez'!U3:U5)</f>
        <v>0</v>
      </c>
      <c r="L17" s="85">
        <f>SUM('gm rez'!V3:V5)</f>
        <v>0</v>
      </c>
      <c r="M17" s="88">
        <f>SUM('gm rez'!W3:W5)</f>
        <v>0</v>
      </c>
      <c r="N17" s="18" t="b">
        <f t="shared" si="0"/>
        <v>1</v>
      </c>
      <c r="O17" s="38" t="b">
        <f t="shared" si="1"/>
        <v>1</v>
      </c>
      <c r="P17" s="25"/>
      <c r="Q17" s="25"/>
      <c r="R17" s="26"/>
      <c r="S17" s="26"/>
      <c r="T17" s="21"/>
      <c r="U17" s="10"/>
      <c r="V17" s="10"/>
    </row>
    <row r="18" spans="1:22" ht="40.15" customHeight="1" thickTop="1" thickBot="1" x14ac:dyDescent="0.3">
      <c r="A18" s="89" t="s">
        <v>22</v>
      </c>
      <c r="B18" s="90">
        <f t="shared" ref="B18:M18" si="3">B16+B17</f>
        <v>0</v>
      </c>
      <c r="C18" s="91">
        <f t="shared" si="3"/>
        <v>0</v>
      </c>
      <c r="D18" s="92">
        <f t="shared" si="3"/>
        <v>0</v>
      </c>
      <c r="E18" s="93">
        <f t="shared" si="3"/>
        <v>0</v>
      </c>
      <c r="F18" s="91">
        <f t="shared" si="3"/>
        <v>0</v>
      </c>
      <c r="G18" s="91">
        <f t="shared" si="3"/>
        <v>0</v>
      </c>
      <c r="H18" s="91">
        <f t="shared" si="3"/>
        <v>0</v>
      </c>
      <c r="I18" s="91">
        <f t="shared" si="3"/>
        <v>0</v>
      </c>
      <c r="J18" s="91">
        <f t="shared" si="3"/>
        <v>0</v>
      </c>
      <c r="K18" s="91">
        <f t="shared" si="3"/>
        <v>0</v>
      </c>
      <c r="L18" s="91">
        <f t="shared" si="3"/>
        <v>0</v>
      </c>
      <c r="M18" s="94">
        <f t="shared" si="3"/>
        <v>0</v>
      </c>
      <c r="N18" s="18" t="b">
        <f t="shared" si="0"/>
        <v>1</v>
      </c>
      <c r="O18" s="38" t="b">
        <f t="shared" si="1"/>
        <v>1</v>
      </c>
      <c r="P18" s="27"/>
      <c r="Q18" s="27"/>
      <c r="R18" s="2"/>
      <c r="S18" s="2"/>
    </row>
    <row r="19" spans="1:22" ht="40.15" customHeight="1" thickTop="1" x14ac:dyDescent="0.25">
      <c r="A19" s="95" t="s">
        <v>31</v>
      </c>
      <c r="B19" s="96">
        <f t="shared" ref="B19:G19" si="4">B15+B18</f>
        <v>34</v>
      </c>
      <c r="C19" s="97">
        <f t="shared" si="4"/>
        <v>3599998.1399999997</v>
      </c>
      <c r="D19" s="98">
        <f t="shared" si="4"/>
        <v>1066240.0900000001</v>
      </c>
      <c r="E19" s="99">
        <f t="shared" si="4"/>
        <v>2533758.0500000003</v>
      </c>
      <c r="F19" s="97">
        <f t="shared" si="4"/>
        <v>2533758.0500000003</v>
      </c>
      <c r="G19" s="97">
        <f t="shared" si="4"/>
        <v>0</v>
      </c>
      <c r="H19" s="97">
        <f t="shared" ref="H19:M19" si="5">H15+H18</f>
        <v>0</v>
      </c>
      <c r="I19" s="97">
        <f>I15+I18</f>
        <v>0</v>
      </c>
      <c r="J19" s="97">
        <f t="shared" si="5"/>
        <v>0</v>
      </c>
      <c r="K19" s="97">
        <f t="shared" si="5"/>
        <v>0</v>
      </c>
      <c r="L19" s="97">
        <f t="shared" si="5"/>
        <v>0</v>
      </c>
      <c r="M19" s="100">
        <f t="shared" si="5"/>
        <v>0</v>
      </c>
      <c r="N19" s="18" t="b">
        <f t="shared" si="0"/>
        <v>1</v>
      </c>
      <c r="O19" s="38" t="b">
        <f t="shared" si="1"/>
        <v>1</v>
      </c>
      <c r="P19" s="27"/>
      <c r="Q19" s="27"/>
      <c r="R19" s="2"/>
      <c r="S19" s="2"/>
    </row>
    <row r="20" spans="1:22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7"/>
      <c r="S20" s="27"/>
      <c r="T20" s="2"/>
      <c r="U20" s="2"/>
    </row>
    <row r="21" spans="1:22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7"/>
      <c r="S21" s="27"/>
      <c r="T21" s="2"/>
      <c r="U21" s="2"/>
    </row>
    <row r="22" spans="1:2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7"/>
      <c r="S22" s="27"/>
      <c r="T22" s="2"/>
      <c r="U22" s="2"/>
    </row>
    <row r="23" spans="1:2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7"/>
      <c r="S23" s="27"/>
      <c r="T23" s="2"/>
      <c r="U23" s="2"/>
    </row>
    <row r="24" spans="1:2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"/>
      <c r="S24" s="2"/>
      <c r="T24" s="2"/>
      <c r="U24" s="2"/>
    </row>
    <row r="25" spans="1:2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"/>
      <c r="S25" s="2"/>
      <c r="T25" s="2"/>
      <c r="U25" s="2"/>
    </row>
    <row r="26" spans="1:2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"/>
      <c r="S26" s="2"/>
      <c r="T26" s="2"/>
      <c r="U26" s="2"/>
    </row>
  </sheetData>
  <mergeCells count="7">
    <mergeCell ref="D3:L7"/>
    <mergeCell ref="D8:L8"/>
    <mergeCell ref="A11:A12"/>
    <mergeCell ref="B11:B12"/>
    <mergeCell ref="C11:C12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"/>
  <sheetViews>
    <sheetView showGridLines="0" view="pageBreakPreview" zoomScaleNormal="100" zoomScaleSheetLayoutView="100" workbookViewId="0">
      <selection sqref="A1:A2"/>
    </sheetView>
  </sheetViews>
  <sheetFormatPr defaultColWidth="9.28515625" defaultRowHeight="15" x14ac:dyDescent="0.25"/>
  <cols>
    <col min="1" max="1" width="5.5703125" style="3" customWidth="1"/>
    <col min="2" max="3" width="15.7109375" style="3" customWidth="1"/>
    <col min="4" max="4" width="9" style="3" customWidth="1"/>
    <col min="5" max="5" width="54.140625" style="3" customWidth="1"/>
    <col min="6" max="6" width="8.140625" style="39" customWidth="1"/>
    <col min="7" max="7" width="7.140625" style="3" customWidth="1"/>
    <col min="8" max="8" width="7.28515625" style="3" customWidth="1"/>
    <col min="9" max="9" width="7.85546875" style="3" customWidth="1"/>
    <col min="10" max="10" width="15.7109375" style="3" customWidth="1"/>
    <col min="11" max="11" width="13.85546875" style="146" customWidth="1"/>
    <col min="12" max="12" width="14.140625" style="147" customWidth="1"/>
    <col min="13" max="13" width="14.5703125" style="147" customWidth="1"/>
    <col min="14" max="14" width="12.85546875" style="12" customWidth="1"/>
    <col min="15" max="15" width="14.42578125" style="123" customWidth="1"/>
    <col min="16" max="16" width="10.85546875" style="3" customWidth="1"/>
    <col min="17" max="17" width="8.85546875" style="3" customWidth="1"/>
    <col min="18" max="18" width="8.140625" style="3" customWidth="1"/>
    <col min="19" max="19" width="8.42578125" style="3" customWidth="1"/>
    <col min="20" max="20" width="7.85546875" style="3" customWidth="1"/>
    <col min="21" max="21" width="8.140625" style="3" customWidth="1"/>
    <col min="22" max="22" width="7.85546875" style="3" customWidth="1"/>
    <col min="23" max="24" width="15.7109375" style="3" customWidth="1"/>
    <col min="25" max="25" width="15.7109375" style="39" customWidth="1"/>
    <col min="26" max="27" width="15.7109375" style="1" customWidth="1"/>
    <col min="28" max="28" width="15.7109375" style="39" customWidth="1"/>
    <col min="29" max="16384" width="9.28515625" style="3"/>
  </cols>
  <sheetData>
    <row r="1" spans="1:28" ht="24" customHeight="1" x14ac:dyDescent="0.25">
      <c r="A1" s="186" t="s">
        <v>4</v>
      </c>
      <c r="B1" s="186" t="s">
        <v>5</v>
      </c>
      <c r="C1" s="187" t="s">
        <v>6</v>
      </c>
      <c r="D1" s="187" t="s">
        <v>30</v>
      </c>
      <c r="E1" s="187" t="s">
        <v>7</v>
      </c>
      <c r="F1" s="186" t="s">
        <v>24</v>
      </c>
      <c r="G1" s="193" t="s">
        <v>43</v>
      </c>
      <c r="H1" s="196" t="s">
        <v>40</v>
      </c>
      <c r="I1" s="197"/>
      <c r="J1" s="186" t="s">
        <v>23</v>
      </c>
      <c r="K1" s="194" t="s">
        <v>8</v>
      </c>
      <c r="L1" s="195" t="s">
        <v>15</v>
      </c>
      <c r="M1" s="190" t="s">
        <v>12</v>
      </c>
      <c r="N1" s="192" t="s">
        <v>10</v>
      </c>
      <c r="O1" s="186" t="s">
        <v>11</v>
      </c>
      <c r="P1" s="186"/>
      <c r="Q1" s="186"/>
      <c r="R1" s="186"/>
      <c r="S1" s="186"/>
      <c r="T1" s="186"/>
      <c r="U1" s="186"/>
      <c r="V1" s="186"/>
      <c r="W1" s="1"/>
      <c r="X1" s="1"/>
      <c r="Y1" s="1"/>
    </row>
    <row r="2" spans="1:28" ht="24.75" customHeight="1" x14ac:dyDescent="0.25">
      <c r="A2" s="186"/>
      <c r="B2" s="186"/>
      <c r="C2" s="188"/>
      <c r="D2" s="188"/>
      <c r="E2" s="188"/>
      <c r="F2" s="186"/>
      <c r="G2" s="193"/>
      <c r="H2" s="103" t="s">
        <v>41</v>
      </c>
      <c r="I2" s="103" t="s">
        <v>42</v>
      </c>
      <c r="J2" s="186"/>
      <c r="K2" s="194"/>
      <c r="L2" s="195"/>
      <c r="M2" s="191"/>
      <c r="N2" s="192"/>
      <c r="O2" s="121">
        <v>2021</v>
      </c>
      <c r="P2" s="34">
        <v>2022</v>
      </c>
      <c r="Q2" s="34">
        <v>2023</v>
      </c>
      <c r="R2" s="34">
        <v>2024</v>
      </c>
      <c r="S2" s="34">
        <v>2025</v>
      </c>
      <c r="T2" s="34">
        <v>2026</v>
      </c>
      <c r="U2" s="34">
        <v>2027</v>
      </c>
      <c r="V2" s="34">
        <v>2028</v>
      </c>
      <c r="W2" s="1" t="s">
        <v>26</v>
      </c>
      <c r="X2" s="1" t="s">
        <v>27</v>
      </c>
      <c r="Y2" s="1" t="s">
        <v>28</v>
      </c>
      <c r="Z2" s="40" t="s">
        <v>29</v>
      </c>
      <c r="AA2" s="3"/>
      <c r="AB2" s="3"/>
    </row>
    <row r="3" spans="1:28" ht="30" customHeight="1" x14ac:dyDescent="0.25">
      <c r="A3" s="116" t="s">
        <v>52</v>
      </c>
      <c r="B3" s="165" t="s">
        <v>132</v>
      </c>
      <c r="C3" s="156" t="s">
        <v>87</v>
      </c>
      <c r="D3" s="156">
        <v>1603</v>
      </c>
      <c r="E3" s="156" t="s">
        <v>133</v>
      </c>
      <c r="F3" s="157" t="s">
        <v>45</v>
      </c>
      <c r="G3" s="158">
        <v>1</v>
      </c>
      <c r="H3" s="158">
        <v>0</v>
      </c>
      <c r="I3" s="158">
        <v>1</v>
      </c>
      <c r="J3" s="159" t="s">
        <v>134</v>
      </c>
      <c r="K3" s="164">
        <v>456469.19</v>
      </c>
      <c r="L3" s="136">
        <v>200000</v>
      </c>
      <c r="M3" s="137">
        <f>K3-L3</f>
        <v>256469.19</v>
      </c>
      <c r="N3" s="166">
        <v>0.8</v>
      </c>
      <c r="O3" s="126">
        <f>L3</f>
        <v>200000</v>
      </c>
      <c r="P3" s="126">
        <v>0</v>
      </c>
      <c r="Q3" s="126">
        <v>0</v>
      </c>
      <c r="R3" s="126">
        <v>0</v>
      </c>
      <c r="S3" s="126">
        <v>0</v>
      </c>
      <c r="T3" s="126">
        <v>0</v>
      </c>
      <c r="U3" s="126">
        <v>0</v>
      </c>
      <c r="V3" s="126">
        <v>0</v>
      </c>
      <c r="W3" s="1" t="b">
        <f t="shared" ref="W3:W17" si="0">L3=SUM(O3:V3)</f>
        <v>1</v>
      </c>
      <c r="X3" s="41">
        <f t="shared" ref="X3:X17" si="1">ROUND(L3/K3,4)</f>
        <v>0.43809999999999999</v>
      </c>
      <c r="Y3" s="42" t="b">
        <f t="shared" ref="Y3:Y16" si="2">X3=N3</f>
        <v>0</v>
      </c>
      <c r="Z3" s="42" t="b">
        <f t="shared" ref="Z3:Z17" si="3">K3=L3+M3</f>
        <v>1</v>
      </c>
      <c r="AA3" s="3"/>
      <c r="AB3" s="3"/>
    </row>
    <row r="4" spans="1:28" ht="35.25" customHeight="1" x14ac:dyDescent="0.25">
      <c r="A4" s="116" t="s">
        <v>53</v>
      </c>
      <c r="B4" s="165" t="s">
        <v>135</v>
      </c>
      <c r="C4" s="155" t="s">
        <v>44</v>
      </c>
      <c r="D4" s="155">
        <v>1607</v>
      </c>
      <c r="E4" s="155" t="s">
        <v>156</v>
      </c>
      <c r="F4" s="160" t="s">
        <v>45</v>
      </c>
      <c r="G4" s="161">
        <v>2</v>
      </c>
      <c r="H4" s="161">
        <v>0</v>
      </c>
      <c r="I4" s="161">
        <v>2</v>
      </c>
      <c r="J4" s="163" t="s">
        <v>136</v>
      </c>
      <c r="K4" s="162">
        <v>85250</v>
      </c>
      <c r="L4" s="136">
        <f t="shared" ref="L4:L16" si="4">ROUND(K4*N4,2)</f>
        <v>68200</v>
      </c>
      <c r="M4" s="137">
        <f t="shared" ref="M4:M16" si="5">K4-L4</f>
        <v>17050</v>
      </c>
      <c r="N4" s="117">
        <v>0.8</v>
      </c>
      <c r="O4" s="126">
        <f>L4</f>
        <v>68200</v>
      </c>
      <c r="P4" s="126">
        <v>0</v>
      </c>
      <c r="Q4" s="126">
        <v>0</v>
      </c>
      <c r="R4" s="126">
        <v>0</v>
      </c>
      <c r="S4" s="126">
        <v>0</v>
      </c>
      <c r="T4" s="126">
        <v>0</v>
      </c>
      <c r="U4" s="126">
        <v>0</v>
      </c>
      <c r="V4" s="126">
        <v>0</v>
      </c>
      <c r="W4" s="1" t="b">
        <f t="shared" si="0"/>
        <v>1</v>
      </c>
      <c r="X4" s="41">
        <f t="shared" si="1"/>
        <v>0.8</v>
      </c>
      <c r="Y4" s="42" t="b">
        <f t="shared" si="2"/>
        <v>1</v>
      </c>
      <c r="Z4" s="42" t="b">
        <f t="shared" si="3"/>
        <v>1</v>
      </c>
      <c r="AA4" s="3"/>
      <c r="AB4" s="3"/>
    </row>
    <row r="5" spans="1:28" ht="30" customHeight="1" x14ac:dyDescent="0.25">
      <c r="A5" s="116" t="s">
        <v>54</v>
      </c>
      <c r="B5" s="165" t="s">
        <v>137</v>
      </c>
      <c r="C5" s="155" t="s">
        <v>44</v>
      </c>
      <c r="D5" s="155">
        <v>1607</v>
      </c>
      <c r="E5" s="155" t="s">
        <v>138</v>
      </c>
      <c r="F5" s="160" t="s">
        <v>45</v>
      </c>
      <c r="G5" s="161">
        <v>1</v>
      </c>
      <c r="H5" s="161">
        <v>0</v>
      </c>
      <c r="I5" s="161">
        <v>1</v>
      </c>
      <c r="J5" s="163" t="s">
        <v>136</v>
      </c>
      <c r="K5" s="162">
        <v>62800</v>
      </c>
      <c r="L5" s="136">
        <f t="shared" si="4"/>
        <v>50240</v>
      </c>
      <c r="M5" s="137">
        <f t="shared" si="5"/>
        <v>12560</v>
      </c>
      <c r="N5" s="117">
        <v>0.8</v>
      </c>
      <c r="O5" s="126">
        <f>L5</f>
        <v>50240</v>
      </c>
      <c r="P5" s="126">
        <v>0</v>
      </c>
      <c r="Q5" s="126">
        <v>0</v>
      </c>
      <c r="R5" s="126">
        <v>0</v>
      </c>
      <c r="S5" s="126">
        <v>0</v>
      </c>
      <c r="T5" s="126">
        <v>0</v>
      </c>
      <c r="U5" s="126">
        <v>0</v>
      </c>
      <c r="V5" s="126">
        <v>0</v>
      </c>
      <c r="W5" s="1" t="b">
        <f t="shared" si="0"/>
        <v>1</v>
      </c>
      <c r="X5" s="41">
        <f t="shared" si="1"/>
        <v>0.8</v>
      </c>
      <c r="Y5" s="42" t="b">
        <f t="shared" si="2"/>
        <v>1</v>
      </c>
      <c r="Z5" s="42" t="b">
        <f t="shared" si="3"/>
        <v>1</v>
      </c>
      <c r="AA5" s="3"/>
      <c r="AB5" s="3"/>
    </row>
    <row r="6" spans="1:28" ht="31.5" customHeight="1" x14ac:dyDescent="0.25">
      <c r="A6" s="116" t="s">
        <v>55</v>
      </c>
      <c r="B6" s="165" t="s">
        <v>139</v>
      </c>
      <c r="C6" s="155" t="s">
        <v>87</v>
      </c>
      <c r="D6" s="155">
        <v>1603</v>
      </c>
      <c r="E6" s="155" t="s">
        <v>140</v>
      </c>
      <c r="F6" s="160" t="s">
        <v>45</v>
      </c>
      <c r="G6" s="161">
        <v>1</v>
      </c>
      <c r="H6" s="161">
        <v>0</v>
      </c>
      <c r="I6" s="161">
        <v>1</v>
      </c>
      <c r="J6" s="163" t="s">
        <v>134</v>
      </c>
      <c r="K6" s="162">
        <v>383480.64</v>
      </c>
      <c r="L6" s="136">
        <v>200000</v>
      </c>
      <c r="M6" s="137">
        <f>K6-L6</f>
        <v>183480.64</v>
      </c>
      <c r="N6" s="166">
        <v>0.8</v>
      </c>
      <c r="O6" s="126">
        <f>L6</f>
        <v>200000</v>
      </c>
      <c r="P6" s="126">
        <v>0</v>
      </c>
      <c r="Q6" s="126">
        <v>0</v>
      </c>
      <c r="R6" s="126">
        <v>0</v>
      </c>
      <c r="S6" s="126">
        <v>0</v>
      </c>
      <c r="T6" s="126">
        <v>0</v>
      </c>
      <c r="U6" s="126">
        <v>0</v>
      </c>
      <c r="V6" s="126">
        <v>0</v>
      </c>
      <c r="W6" s="1" t="b">
        <f t="shared" si="0"/>
        <v>1</v>
      </c>
      <c r="X6" s="41">
        <f>ROUND(L6/K6,4)</f>
        <v>0.52149999999999996</v>
      </c>
      <c r="Y6" s="42" t="b">
        <f t="shared" si="2"/>
        <v>0</v>
      </c>
      <c r="Z6" s="42" t="b">
        <f>K6=L6+M6</f>
        <v>1</v>
      </c>
      <c r="AA6" s="3"/>
      <c r="AB6" s="3"/>
    </row>
    <row r="7" spans="1:28" ht="30" customHeight="1" x14ac:dyDescent="0.25">
      <c r="A7" s="116" t="s">
        <v>56</v>
      </c>
      <c r="B7" s="165" t="s">
        <v>141</v>
      </c>
      <c r="C7" s="155" t="s">
        <v>47</v>
      </c>
      <c r="D7" s="155">
        <v>1606</v>
      </c>
      <c r="E7" s="155" t="s">
        <v>157</v>
      </c>
      <c r="F7" s="160" t="s">
        <v>48</v>
      </c>
      <c r="G7" s="161">
        <v>1</v>
      </c>
      <c r="H7" s="161">
        <v>0</v>
      </c>
      <c r="I7" s="161">
        <v>1</v>
      </c>
      <c r="J7" s="163" t="s">
        <v>142</v>
      </c>
      <c r="K7" s="162">
        <v>52275</v>
      </c>
      <c r="L7" s="136">
        <f>ROUND(K7*N7,2)</f>
        <v>41820</v>
      </c>
      <c r="M7" s="137">
        <f>K7-L7</f>
        <v>10455</v>
      </c>
      <c r="N7" s="117">
        <v>0.8</v>
      </c>
      <c r="O7" s="126">
        <f>L7</f>
        <v>41820</v>
      </c>
      <c r="P7" s="126">
        <v>0</v>
      </c>
      <c r="Q7" s="126">
        <v>0</v>
      </c>
      <c r="R7" s="126">
        <v>0</v>
      </c>
      <c r="S7" s="126">
        <v>0</v>
      </c>
      <c r="T7" s="126">
        <v>0</v>
      </c>
      <c r="U7" s="126">
        <v>0</v>
      </c>
      <c r="V7" s="126">
        <v>0</v>
      </c>
      <c r="W7" s="1" t="b">
        <f t="shared" si="0"/>
        <v>1</v>
      </c>
      <c r="X7" s="41">
        <f>ROUND(L7/K7,4)</f>
        <v>0.8</v>
      </c>
      <c r="Y7" s="42" t="b">
        <f t="shared" si="2"/>
        <v>1</v>
      </c>
      <c r="Z7" s="42" t="b">
        <f>K7=L7+M7</f>
        <v>1</v>
      </c>
      <c r="AA7" s="3"/>
      <c r="AB7" s="3"/>
    </row>
    <row r="8" spans="1:28" ht="30" customHeight="1" x14ac:dyDescent="0.25">
      <c r="A8" s="116" t="s">
        <v>57</v>
      </c>
      <c r="B8" s="165" t="s">
        <v>143</v>
      </c>
      <c r="C8" s="155" t="s">
        <v>87</v>
      </c>
      <c r="D8" s="155">
        <v>1603</v>
      </c>
      <c r="E8" s="155" t="s">
        <v>144</v>
      </c>
      <c r="F8" s="160" t="s">
        <v>45</v>
      </c>
      <c r="G8" s="161">
        <v>1</v>
      </c>
      <c r="H8" s="161">
        <v>0</v>
      </c>
      <c r="I8" s="161">
        <v>1</v>
      </c>
      <c r="J8" s="163" t="s">
        <v>134</v>
      </c>
      <c r="K8" s="162">
        <v>342850.75</v>
      </c>
      <c r="L8" s="136">
        <v>200000</v>
      </c>
      <c r="M8" s="137">
        <f>K8-L8</f>
        <v>142850.75</v>
      </c>
      <c r="N8" s="166">
        <v>0.8</v>
      </c>
      <c r="O8" s="126">
        <f t="shared" ref="O8:O16" si="6">L8</f>
        <v>200000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V8" s="126">
        <v>0</v>
      </c>
      <c r="W8" s="1" t="b">
        <f t="shared" si="0"/>
        <v>1</v>
      </c>
      <c r="X8" s="41">
        <f>ROUND(L8/K8,4)</f>
        <v>0.58330000000000004</v>
      </c>
      <c r="Y8" s="42" t="b">
        <f t="shared" si="2"/>
        <v>0</v>
      </c>
      <c r="Z8" s="42" t="b">
        <f>K8=L8+M8</f>
        <v>1</v>
      </c>
      <c r="AA8" s="3"/>
      <c r="AB8" s="3"/>
    </row>
    <row r="9" spans="1:28" ht="30" customHeight="1" x14ac:dyDescent="0.25">
      <c r="A9" s="116" t="s">
        <v>58</v>
      </c>
      <c r="B9" s="165" t="s">
        <v>145</v>
      </c>
      <c r="C9" s="155" t="s">
        <v>47</v>
      </c>
      <c r="D9" s="155">
        <v>1606</v>
      </c>
      <c r="E9" s="155" t="s">
        <v>158</v>
      </c>
      <c r="F9" s="160" t="s">
        <v>48</v>
      </c>
      <c r="G9" s="161">
        <v>1</v>
      </c>
      <c r="H9" s="161">
        <v>0</v>
      </c>
      <c r="I9" s="161">
        <v>1</v>
      </c>
      <c r="J9" s="163" t="s">
        <v>142</v>
      </c>
      <c r="K9" s="162">
        <v>59040</v>
      </c>
      <c r="L9" s="136">
        <f>ROUND(K9*N9,2)</f>
        <v>47232</v>
      </c>
      <c r="M9" s="137">
        <f>K9-L9</f>
        <v>11808</v>
      </c>
      <c r="N9" s="117">
        <v>0.8</v>
      </c>
      <c r="O9" s="126">
        <f t="shared" si="6"/>
        <v>47232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" t="b">
        <f t="shared" si="0"/>
        <v>1</v>
      </c>
      <c r="X9" s="41">
        <f>ROUND(L9/K9,4)</f>
        <v>0.8</v>
      </c>
      <c r="Y9" s="42" t="b">
        <f t="shared" si="2"/>
        <v>1</v>
      </c>
      <c r="Z9" s="42" t="b">
        <f>K9=L9+M9</f>
        <v>1</v>
      </c>
      <c r="AA9" s="3"/>
      <c r="AB9" s="3"/>
    </row>
    <row r="10" spans="1:28" ht="30" customHeight="1" x14ac:dyDescent="0.25">
      <c r="A10" s="116" t="s">
        <v>59</v>
      </c>
      <c r="B10" s="165" t="s">
        <v>146</v>
      </c>
      <c r="C10" s="155" t="s">
        <v>47</v>
      </c>
      <c r="D10" s="155">
        <v>1606</v>
      </c>
      <c r="E10" s="155" t="s">
        <v>159</v>
      </c>
      <c r="F10" s="160" t="s">
        <v>48</v>
      </c>
      <c r="G10" s="161">
        <v>2</v>
      </c>
      <c r="H10" s="161">
        <v>0</v>
      </c>
      <c r="I10" s="161">
        <v>2</v>
      </c>
      <c r="J10" s="163" t="s">
        <v>142</v>
      </c>
      <c r="K10" s="162">
        <v>115005</v>
      </c>
      <c r="L10" s="136">
        <f>ROUND(K10*N10,2)</f>
        <v>92004</v>
      </c>
      <c r="M10" s="137">
        <f>K10-L10</f>
        <v>23001</v>
      </c>
      <c r="N10" s="117">
        <v>0.8</v>
      </c>
      <c r="O10" s="126">
        <f t="shared" ref="O10" si="7">L10</f>
        <v>92004</v>
      </c>
      <c r="P10" s="126">
        <v>0</v>
      </c>
      <c r="Q10" s="126">
        <v>0</v>
      </c>
      <c r="R10" s="126">
        <v>0</v>
      </c>
      <c r="S10" s="126">
        <v>0</v>
      </c>
      <c r="T10" s="126">
        <v>0</v>
      </c>
      <c r="U10" s="126">
        <v>0</v>
      </c>
      <c r="V10" s="126">
        <v>0</v>
      </c>
      <c r="W10" s="1" t="b">
        <f t="shared" ref="W10" si="8">L10=SUM(O10:V10)</f>
        <v>1</v>
      </c>
      <c r="X10" s="41">
        <f>ROUND(L10/K10,4)</f>
        <v>0.8</v>
      </c>
      <c r="Y10" s="42" t="b">
        <f t="shared" ref="Y10" si="9">X10=N10</f>
        <v>1</v>
      </c>
      <c r="Z10" s="42" t="b">
        <f>K10=L10+M10</f>
        <v>1</v>
      </c>
      <c r="AA10" s="3"/>
      <c r="AB10" s="3"/>
    </row>
    <row r="11" spans="1:28" ht="39" customHeight="1" x14ac:dyDescent="0.25">
      <c r="A11" s="116" t="s">
        <v>60</v>
      </c>
      <c r="B11" s="165" t="s">
        <v>147</v>
      </c>
      <c r="C11" s="155" t="s">
        <v>44</v>
      </c>
      <c r="D11" s="155">
        <v>1607</v>
      </c>
      <c r="E11" s="155" t="s">
        <v>148</v>
      </c>
      <c r="F11" s="160" t="s">
        <v>45</v>
      </c>
      <c r="G11" s="161">
        <v>1</v>
      </c>
      <c r="H11" s="161">
        <v>0</v>
      </c>
      <c r="I11" s="161">
        <v>1</v>
      </c>
      <c r="J11" s="163" t="s">
        <v>136</v>
      </c>
      <c r="K11" s="162">
        <v>107150</v>
      </c>
      <c r="L11" s="136">
        <f t="shared" si="4"/>
        <v>85720</v>
      </c>
      <c r="M11" s="137">
        <f t="shared" si="5"/>
        <v>21430</v>
      </c>
      <c r="N11" s="117">
        <v>0.8</v>
      </c>
      <c r="O11" s="126">
        <f t="shared" si="6"/>
        <v>85720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" t="b">
        <f t="shared" si="0"/>
        <v>1</v>
      </c>
      <c r="X11" s="41">
        <f t="shared" si="1"/>
        <v>0.8</v>
      </c>
      <c r="Y11" s="42" t="b">
        <f t="shared" si="2"/>
        <v>1</v>
      </c>
      <c r="Z11" s="42" t="b">
        <f t="shared" si="3"/>
        <v>1</v>
      </c>
      <c r="AA11" s="3"/>
      <c r="AB11" s="3"/>
    </row>
    <row r="12" spans="1:28" ht="36.75" customHeight="1" x14ac:dyDescent="0.25">
      <c r="A12" s="116" t="s">
        <v>61</v>
      </c>
      <c r="B12" s="165" t="s">
        <v>149</v>
      </c>
      <c r="C12" s="155" t="s">
        <v>44</v>
      </c>
      <c r="D12" s="155">
        <v>1607</v>
      </c>
      <c r="E12" s="155" t="s">
        <v>150</v>
      </c>
      <c r="F12" s="160" t="s">
        <v>45</v>
      </c>
      <c r="G12" s="161">
        <v>4</v>
      </c>
      <c r="H12" s="161">
        <v>0</v>
      </c>
      <c r="I12" s="161">
        <v>4</v>
      </c>
      <c r="J12" s="163" t="s">
        <v>136</v>
      </c>
      <c r="K12" s="162">
        <v>163900</v>
      </c>
      <c r="L12" s="136">
        <f t="shared" si="4"/>
        <v>131120</v>
      </c>
      <c r="M12" s="137">
        <f t="shared" si="5"/>
        <v>32780</v>
      </c>
      <c r="N12" s="117">
        <v>0.8</v>
      </c>
      <c r="O12" s="126">
        <f t="shared" si="6"/>
        <v>131120</v>
      </c>
      <c r="P12" s="126">
        <v>0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" t="b">
        <f t="shared" ref="W12:W14" si="10">L12=SUM(O12:V12)</f>
        <v>1</v>
      </c>
      <c r="X12" s="41">
        <f t="shared" ref="X12:X14" si="11">ROUND(L12/K12,4)</f>
        <v>0.8</v>
      </c>
      <c r="Y12" s="42" t="b">
        <f t="shared" ref="Y12:Y14" si="12">X12=N12</f>
        <v>1</v>
      </c>
      <c r="Z12" s="42" t="b">
        <f t="shared" ref="Z12:Z14" si="13">K12=L12+M12</f>
        <v>1</v>
      </c>
      <c r="AA12" s="3"/>
      <c r="AB12" s="3"/>
    </row>
    <row r="13" spans="1:28" ht="36.75" customHeight="1" x14ac:dyDescent="0.25">
      <c r="A13" s="116" t="s">
        <v>62</v>
      </c>
      <c r="B13" s="165" t="s">
        <v>111</v>
      </c>
      <c r="C13" s="155" t="s">
        <v>73</v>
      </c>
      <c r="D13" s="155">
        <v>1608033</v>
      </c>
      <c r="E13" s="155" t="s">
        <v>112</v>
      </c>
      <c r="F13" s="160" t="s">
        <v>48</v>
      </c>
      <c r="G13" s="161">
        <v>1</v>
      </c>
      <c r="H13" s="161">
        <v>0</v>
      </c>
      <c r="I13" s="161">
        <v>1</v>
      </c>
      <c r="J13" s="163" t="s">
        <v>74</v>
      </c>
      <c r="K13" s="162">
        <v>20575</v>
      </c>
      <c r="L13" s="136">
        <f>ROUND(K13*N13,2)</f>
        <v>16460</v>
      </c>
      <c r="M13" s="137">
        <f t="shared" si="5"/>
        <v>4115</v>
      </c>
      <c r="N13" s="117">
        <v>0.8</v>
      </c>
      <c r="O13" s="126">
        <f t="shared" si="6"/>
        <v>16460</v>
      </c>
      <c r="P13" s="126">
        <v>0</v>
      </c>
      <c r="Q13" s="126">
        <v>0</v>
      </c>
      <c r="R13" s="126">
        <v>0</v>
      </c>
      <c r="S13" s="126">
        <v>0</v>
      </c>
      <c r="T13" s="126">
        <v>0</v>
      </c>
      <c r="U13" s="126">
        <v>0</v>
      </c>
      <c r="V13" s="126">
        <v>0</v>
      </c>
      <c r="W13" s="1" t="b">
        <f t="shared" si="10"/>
        <v>1</v>
      </c>
      <c r="X13" s="41">
        <f t="shared" si="11"/>
        <v>0.8</v>
      </c>
      <c r="Y13" s="42" t="b">
        <f t="shared" si="12"/>
        <v>1</v>
      </c>
      <c r="Z13" s="42" t="b">
        <f t="shared" si="13"/>
        <v>1</v>
      </c>
      <c r="AA13" s="3"/>
      <c r="AB13" s="3"/>
    </row>
    <row r="14" spans="1:28" ht="36.75" customHeight="1" x14ac:dyDescent="0.25">
      <c r="A14" s="116" t="s">
        <v>63</v>
      </c>
      <c r="B14" s="165" t="s">
        <v>118</v>
      </c>
      <c r="C14" s="155" t="s">
        <v>73</v>
      </c>
      <c r="D14" s="155">
        <v>1608033</v>
      </c>
      <c r="E14" s="155" t="s">
        <v>119</v>
      </c>
      <c r="F14" s="160" t="s">
        <v>48</v>
      </c>
      <c r="G14" s="161">
        <v>1</v>
      </c>
      <c r="H14" s="161">
        <v>0</v>
      </c>
      <c r="I14" s="161">
        <v>1</v>
      </c>
      <c r="J14" s="163" t="s">
        <v>74</v>
      </c>
      <c r="K14" s="162">
        <v>21067</v>
      </c>
      <c r="L14" s="136">
        <f t="shared" ref="L14" si="14">ROUND(K14*N14,2)</f>
        <v>16853.599999999999</v>
      </c>
      <c r="M14" s="137">
        <f t="shared" si="5"/>
        <v>4213.4000000000015</v>
      </c>
      <c r="N14" s="117">
        <v>0.8</v>
      </c>
      <c r="O14" s="126">
        <f t="shared" si="6"/>
        <v>16853.599999999999</v>
      </c>
      <c r="P14" s="126">
        <v>0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6">
        <v>0</v>
      </c>
      <c r="W14" s="1" t="b">
        <f t="shared" si="10"/>
        <v>1</v>
      </c>
      <c r="X14" s="41">
        <f t="shared" si="11"/>
        <v>0.8</v>
      </c>
      <c r="Y14" s="42" t="b">
        <f t="shared" si="12"/>
        <v>1</v>
      </c>
      <c r="Z14" s="42" t="b">
        <f t="shared" si="13"/>
        <v>1</v>
      </c>
      <c r="AA14" s="3"/>
      <c r="AB14" s="3"/>
    </row>
    <row r="15" spans="1:28" ht="30" customHeight="1" x14ac:dyDescent="0.25">
      <c r="A15" s="116" t="s">
        <v>64</v>
      </c>
      <c r="B15" s="165" t="s">
        <v>151</v>
      </c>
      <c r="C15" s="155" t="s">
        <v>50</v>
      </c>
      <c r="D15" s="155">
        <v>1608</v>
      </c>
      <c r="E15" s="155" t="s">
        <v>160</v>
      </c>
      <c r="F15" s="160" t="s">
        <v>45</v>
      </c>
      <c r="G15" s="161">
        <v>1</v>
      </c>
      <c r="H15" s="161">
        <v>0</v>
      </c>
      <c r="I15" s="161">
        <v>1</v>
      </c>
      <c r="J15" s="163" t="s">
        <v>51</v>
      </c>
      <c r="K15" s="162">
        <v>96000</v>
      </c>
      <c r="L15" s="136">
        <f t="shared" si="4"/>
        <v>76800</v>
      </c>
      <c r="M15" s="137">
        <f t="shared" si="5"/>
        <v>19200</v>
      </c>
      <c r="N15" s="117">
        <v>0.8</v>
      </c>
      <c r="O15" s="126">
        <f t="shared" si="6"/>
        <v>76800</v>
      </c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  <c r="W15" s="1" t="b">
        <f t="shared" si="0"/>
        <v>1</v>
      </c>
      <c r="X15" s="41">
        <f t="shared" si="1"/>
        <v>0.8</v>
      </c>
      <c r="Y15" s="42" t="b">
        <f t="shared" si="2"/>
        <v>1</v>
      </c>
      <c r="Z15" s="42" t="b">
        <f t="shared" si="3"/>
        <v>1</v>
      </c>
      <c r="AA15" s="3"/>
      <c r="AB15" s="3"/>
    </row>
    <row r="16" spans="1:28" ht="30" customHeight="1" x14ac:dyDescent="0.25">
      <c r="A16" s="116" t="s">
        <v>65</v>
      </c>
      <c r="B16" s="165" t="s">
        <v>152</v>
      </c>
      <c r="C16" s="155" t="s">
        <v>75</v>
      </c>
      <c r="D16" s="155">
        <v>1605</v>
      </c>
      <c r="E16" s="155" t="s">
        <v>153</v>
      </c>
      <c r="F16" s="160" t="s">
        <v>48</v>
      </c>
      <c r="G16" s="161">
        <v>2</v>
      </c>
      <c r="H16" s="161">
        <v>2</v>
      </c>
      <c r="I16" s="161">
        <v>0</v>
      </c>
      <c r="J16" s="163" t="s">
        <v>154</v>
      </c>
      <c r="K16" s="162">
        <v>144344.32000000001</v>
      </c>
      <c r="L16" s="136">
        <f t="shared" si="4"/>
        <v>115475.46</v>
      </c>
      <c r="M16" s="137">
        <f t="shared" si="5"/>
        <v>28868.86</v>
      </c>
      <c r="N16" s="117">
        <v>0.8</v>
      </c>
      <c r="O16" s="126">
        <f t="shared" si="6"/>
        <v>115475.46</v>
      </c>
      <c r="P16" s="126">
        <v>0</v>
      </c>
      <c r="Q16" s="126">
        <v>0</v>
      </c>
      <c r="R16" s="126">
        <v>0</v>
      </c>
      <c r="S16" s="126">
        <v>0</v>
      </c>
      <c r="T16" s="126">
        <v>0</v>
      </c>
      <c r="U16" s="126">
        <v>0</v>
      </c>
      <c r="V16" s="126">
        <v>0</v>
      </c>
      <c r="W16" s="1" t="b">
        <f t="shared" si="0"/>
        <v>1</v>
      </c>
      <c r="X16" s="41">
        <f t="shared" si="1"/>
        <v>0.8</v>
      </c>
      <c r="Y16" s="42" t="b">
        <f t="shared" si="2"/>
        <v>1</v>
      </c>
      <c r="Z16" s="42" t="b">
        <f t="shared" si="3"/>
        <v>1</v>
      </c>
      <c r="AA16" s="3"/>
      <c r="AB16" s="3"/>
    </row>
    <row r="17" spans="1:28" ht="20.100000000000001" customHeight="1" x14ac:dyDescent="0.25">
      <c r="A17" s="189" t="s">
        <v>34</v>
      </c>
      <c r="B17" s="189"/>
      <c r="C17" s="189"/>
      <c r="D17" s="189"/>
      <c r="E17" s="189"/>
      <c r="F17" s="189"/>
      <c r="G17" s="127">
        <f>SUM(G3:G16)</f>
        <v>20</v>
      </c>
      <c r="H17" s="127">
        <f>SUM(H3:H16)</f>
        <v>2</v>
      </c>
      <c r="I17" s="127">
        <f>SUM(I3:I16)</f>
        <v>18</v>
      </c>
      <c r="J17" s="128" t="s">
        <v>13</v>
      </c>
      <c r="K17" s="139">
        <f>SUM(K3:K16)</f>
        <v>2110206.9</v>
      </c>
      <c r="L17" s="139">
        <f>SUM(L3:L16)</f>
        <v>1341925.06</v>
      </c>
      <c r="M17" s="139">
        <f>SUM(M3:M16)</f>
        <v>768281.84000000008</v>
      </c>
      <c r="N17" s="140" t="s">
        <v>13</v>
      </c>
      <c r="O17" s="141">
        <f t="shared" ref="O17:V17" si="15">SUM(O3:O16)</f>
        <v>1341925.06</v>
      </c>
      <c r="P17" s="130">
        <f t="shared" si="15"/>
        <v>0</v>
      </c>
      <c r="Q17" s="130">
        <f t="shared" si="15"/>
        <v>0</v>
      </c>
      <c r="R17" s="130">
        <f t="shared" si="15"/>
        <v>0</v>
      </c>
      <c r="S17" s="130">
        <f t="shared" si="15"/>
        <v>0</v>
      </c>
      <c r="T17" s="130">
        <f t="shared" si="15"/>
        <v>0</v>
      </c>
      <c r="U17" s="130">
        <f t="shared" si="15"/>
        <v>0</v>
      </c>
      <c r="V17" s="130">
        <f t="shared" si="15"/>
        <v>0</v>
      </c>
      <c r="W17" s="1" t="b">
        <f t="shared" si="0"/>
        <v>1</v>
      </c>
      <c r="X17" s="41">
        <f t="shared" si="1"/>
        <v>0.63590000000000002</v>
      </c>
      <c r="Y17" s="42" t="s">
        <v>13</v>
      </c>
      <c r="Z17" s="42" t="b">
        <f t="shared" si="3"/>
        <v>1</v>
      </c>
      <c r="AA17" s="3"/>
      <c r="AB17" s="3"/>
    </row>
    <row r="18" spans="1:28" x14ac:dyDescent="0.25">
      <c r="A18" s="31"/>
      <c r="B18" s="31"/>
      <c r="C18" s="31"/>
      <c r="D18" s="31"/>
      <c r="E18" s="31"/>
      <c r="F18" s="124"/>
      <c r="G18" s="131"/>
      <c r="H18" s="131"/>
      <c r="I18" s="131"/>
      <c r="J18" s="131"/>
      <c r="K18" s="142"/>
      <c r="L18" s="143"/>
      <c r="M18" s="143"/>
      <c r="N18" s="135"/>
      <c r="O18" s="143"/>
      <c r="P18" s="131"/>
      <c r="Q18" s="131"/>
      <c r="R18" s="131"/>
      <c r="S18" s="131"/>
      <c r="T18" s="131"/>
      <c r="U18" s="131"/>
      <c r="V18" s="131"/>
    </row>
    <row r="19" spans="1:28" x14ac:dyDescent="0.25">
      <c r="A19" s="133" t="s">
        <v>36</v>
      </c>
      <c r="B19" s="133"/>
      <c r="C19" s="133"/>
      <c r="D19" s="133"/>
      <c r="E19" s="133"/>
      <c r="F19" s="134"/>
      <c r="G19" s="135"/>
      <c r="H19" s="135"/>
      <c r="I19" s="135"/>
      <c r="J19" s="135"/>
      <c r="K19" s="144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2"/>
      <c r="X19" s="12"/>
      <c r="Y19" s="1"/>
      <c r="AB19" s="42"/>
    </row>
    <row r="20" spans="1:28" x14ac:dyDescent="0.25">
      <c r="A20" s="32" t="s">
        <v>35</v>
      </c>
      <c r="B20" s="32"/>
      <c r="C20" s="32"/>
      <c r="D20" s="32"/>
      <c r="E20" s="32"/>
      <c r="F20" s="125"/>
      <c r="G20" s="131"/>
      <c r="H20" s="131"/>
      <c r="I20" s="131"/>
      <c r="J20" s="131"/>
      <c r="K20" s="145"/>
      <c r="L20" s="143"/>
      <c r="M20" s="143"/>
      <c r="N20" s="135"/>
      <c r="O20" s="143"/>
      <c r="P20" s="131"/>
      <c r="Q20" s="131"/>
      <c r="R20" s="131"/>
      <c r="S20" s="131"/>
      <c r="T20" s="131"/>
      <c r="U20" s="131"/>
      <c r="V20" s="131"/>
    </row>
  </sheetData>
  <mergeCells count="15">
    <mergeCell ref="O1:V1"/>
    <mergeCell ref="C1:C2"/>
    <mergeCell ref="D1:D2"/>
    <mergeCell ref="A17:F17"/>
    <mergeCell ref="A1:A2"/>
    <mergeCell ref="B1:B2"/>
    <mergeCell ref="E1:E2"/>
    <mergeCell ref="F1:F2"/>
    <mergeCell ref="M1:M2"/>
    <mergeCell ref="N1:N2"/>
    <mergeCell ref="G1:G2"/>
    <mergeCell ref="J1:J2"/>
    <mergeCell ref="K1:K2"/>
    <mergeCell ref="L1:L2"/>
    <mergeCell ref="H1:I1"/>
  </mergeCells>
  <conditionalFormatting sqref="W3:Z17">
    <cfRule type="cellIs" dxfId="23" priority="15" operator="equal">
      <formula>FALSE</formula>
    </cfRule>
  </conditionalFormatting>
  <conditionalFormatting sqref="W3:Y17">
    <cfRule type="containsText" dxfId="22" priority="13" operator="containsText" text="fałsz">
      <formula>NOT(ISERROR(SEARCH("fałsz",W3)))</formula>
    </cfRule>
  </conditionalFormatting>
  <conditionalFormatting sqref="AB19">
    <cfRule type="cellIs" dxfId="21" priority="12" operator="equal">
      <formula>FALSE</formula>
    </cfRule>
  </conditionalFormatting>
  <conditionalFormatting sqref="AB19">
    <cfRule type="cellIs" dxfId="20" priority="11" operator="equal">
      <formula>FALSE</formula>
    </cfRule>
  </conditionalFormatting>
  <dataValidations disablePrompts="1" count="1">
    <dataValidation type="list" allowBlank="1" showInputMessage="1" showErrorMessage="1" sqref="F3:F16" xr:uid="{00000000-0002-0000-01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74" fitToHeight="0" orientation="landscape" r:id="rId1"/>
  <headerFooter>
    <oddHeader>&amp;LWojewództwo &amp;KFF0000opolskie&amp;K000000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6"/>
  <sheetViews>
    <sheetView showGridLines="0" view="pageBreakPreview" zoomScaleNormal="100" zoomScaleSheetLayoutView="100" workbookViewId="0">
      <selection sqref="A1:A2"/>
    </sheetView>
  </sheetViews>
  <sheetFormatPr defaultColWidth="9.28515625" defaultRowHeight="15" x14ac:dyDescent="0.25"/>
  <cols>
    <col min="1" max="1" width="5" style="3" customWidth="1"/>
    <col min="2" max="2" width="14.42578125" style="3" customWidth="1"/>
    <col min="3" max="3" width="15.7109375" style="3" customWidth="1"/>
    <col min="4" max="4" width="10.140625" style="3" customWidth="1"/>
    <col min="5" max="5" width="15.7109375" style="3" customWidth="1"/>
    <col min="6" max="6" width="40.5703125" style="3" customWidth="1"/>
    <col min="7" max="7" width="7" style="39" customWidth="1"/>
    <col min="8" max="8" width="14.28515625" style="39" customWidth="1"/>
    <col min="9" max="9" width="23.140625" style="39" customWidth="1"/>
    <col min="10" max="10" width="14.5703125" style="39" customWidth="1"/>
    <col min="11" max="11" width="13.85546875" style="3" customWidth="1"/>
    <col min="12" max="12" width="11" style="4" customWidth="1"/>
    <col min="13" max="13" width="12.42578125" style="3" customWidth="1"/>
    <col min="14" max="14" width="11.5703125" style="3" customWidth="1"/>
    <col min="15" max="15" width="9.5703125" style="1" customWidth="1"/>
    <col min="16" max="16" width="12" style="3" customWidth="1"/>
    <col min="17" max="17" width="7.28515625" style="110" customWidth="1"/>
    <col min="18" max="19" width="7" style="110" customWidth="1"/>
    <col min="20" max="20" width="7.28515625" style="110" customWidth="1"/>
    <col min="21" max="21" width="6.7109375" style="110" customWidth="1"/>
    <col min="22" max="22" width="6.42578125" style="110" customWidth="1"/>
    <col min="23" max="23" width="6.5703125" style="110" customWidth="1"/>
    <col min="24" max="25" width="15.7109375" style="3" customWidth="1"/>
    <col min="26" max="28" width="15.7109375" style="12" customWidth="1"/>
    <col min="29" max="29" width="15.7109375" style="3" customWidth="1"/>
    <col min="30" max="16384" width="9.28515625" style="3"/>
  </cols>
  <sheetData>
    <row r="1" spans="1:28" ht="20.100000000000001" customHeight="1" x14ac:dyDescent="0.25">
      <c r="A1" s="186" t="s">
        <v>4</v>
      </c>
      <c r="B1" s="186" t="s">
        <v>5</v>
      </c>
      <c r="C1" s="187" t="s">
        <v>6</v>
      </c>
      <c r="D1" s="186" t="s">
        <v>30</v>
      </c>
      <c r="E1" s="187" t="s">
        <v>14</v>
      </c>
      <c r="F1" s="186" t="s">
        <v>7</v>
      </c>
      <c r="G1" s="186" t="s">
        <v>24</v>
      </c>
      <c r="H1" s="193" t="s">
        <v>43</v>
      </c>
      <c r="I1" s="196" t="s">
        <v>40</v>
      </c>
      <c r="J1" s="197"/>
      <c r="K1" s="186" t="s">
        <v>25</v>
      </c>
      <c r="L1" s="193" t="s">
        <v>8</v>
      </c>
      <c r="M1" s="186" t="s">
        <v>16</v>
      </c>
      <c r="N1" s="187" t="s">
        <v>12</v>
      </c>
      <c r="O1" s="186" t="s">
        <v>10</v>
      </c>
      <c r="P1" s="198" t="s">
        <v>11</v>
      </c>
      <c r="Q1" s="199"/>
      <c r="R1" s="199"/>
      <c r="S1" s="199"/>
      <c r="T1" s="199"/>
      <c r="U1" s="199"/>
      <c r="V1" s="199"/>
      <c r="W1" s="200"/>
      <c r="X1" s="12"/>
      <c r="Y1" s="12"/>
    </row>
    <row r="2" spans="1:28" ht="27.75" customHeight="1" x14ac:dyDescent="0.25">
      <c r="A2" s="186"/>
      <c r="B2" s="186"/>
      <c r="C2" s="188"/>
      <c r="D2" s="186"/>
      <c r="E2" s="188"/>
      <c r="F2" s="186"/>
      <c r="G2" s="186"/>
      <c r="H2" s="193"/>
      <c r="I2" s="122" t="s">
        <v>41</v>
      </c>
      <c r="J2" s="122" t="s">
        <v>42</v>
      </c>
      <c r="K2" s="186"/>
      <c r="L2" s="193"/>
      <c r="M2" s="186"/>
      <c r="N2" s="188"/>
      <c r="O2" s="186"/>
      <c r="P2" s="121">
        <v>2021</v>
      </c>
      <c r="Q2" s="111">
        <v>2022</v>
      </c>
      <c r="R2" s="111">
        <v>2023</v>
      </c>
      <c r="S2" s="111">
        <v>2024</v>
      </c>
      <c r="T2" s="111">
        <v>2025</v>
      </c>
      <c r="U2" s="111">
        <v>2026</v>
      </c>
      <c r="V2" s="111">
        <v>2027</v>
      </c>
      <c r="W2" s="111">
        <v>2028</v>
      </c>
      <c r="X2" s="1" t="s">
        <v>26</v>
      </c>
      <c r="Y2" s="1" t="s">
        <v>27</v>
      </c>
      <c r="Z2" s="1" t="s">
        <v>28</v>
      </c>
      <c r="AA2" s="40" t="s">
        <v>29</v>
      </c>
      <c r="AB2" s="3"/>
    </row>
    <row r="3" spans="1:28" s="4" customFormat="1" ht="30" customHeight="1" x14ac:dyDescent="0.25">
      <c r="A3" s="115" t="s">
        <v>52</v>
      </c>
      <c r="B3" s="154" t="s">
        <v>80</v>
      </c>
      <c r="C3" s="155" t="s">
        <v>81</v>
      </c>
      <c r="D3" s="155">
        <v>1604023</v>
      </c>
      <c r="E3" s="156" t="s">
        <v>49</v>
      </c>
      <c r="F3" s="156" t="s">
        <v>82</v>
      </c>
      <c r="G3" s="157" t="s">
        <v>45</v>
      </c>
      <c r="H3" s="158">
        <v>1</v>
      </c>
      <c r="I3" s="158">
        <v>0</v>
      </c>
      <c r="J3" s="158">
        <v>1</v>
      </c>
      <c r="K3" s="159" t="s">
        <v>72</v>
      </c>
      <c r="L3" s="164">
        <v>21000</v>
      </c>
      <c r="M3" s="119">
        <f>ROUND(L3*O3,2)</f>
        <v>16800</v>
      </c>
      <c r="N3" s="120">
        <f>L3-M3</f>
        <v>4200</v>
      </c>
      <c r="O3" s="117">
        <v>0.8</v>
      </c>
      <c r="P3" s="118">
        <f>M3</f>
        <v>16800</v>
      </c>
      <c r="Q3" s="118">
        <v>0</v>
      </c>
      <c r="R3" s="118">
        <v>0</v>
      </c>
      <c r="S3" s="138">
        <v>0</v>
      </c>
      <c r="T3" s="138">
        <v>0</v>
      </c>
      <c r="U3" s="138">
        <v>0</v>
      </c>
      <c r="V3" s="138">
        <v>0</v>
      </c>
      <c r="W3" s="138">
        <v>0</v>
      </c>
      <c r="X3" s="112" t="b">
        <f t="shared" ref="X3:X23" si="0">M3=SUM(P3:W3)</f>
        <v>1</v>
      </c>
      <c r="Y3" s="113">
        <f t="shared" ref="Y3:Y23" si="1">ROUND(M3/L3,4)</f>
        <v>0.8</v>
      </c>
      <c r="Z3" s="114" t="b">
        <f t="shared" ref="Z3:Z9" si="2">Y3=O3</f>
        <v>1</v>
      </c>
      <c r="AA3" s="114" t="b">
        <f t="shared" ref="AA3:AA23" si="3">L3=M3+N3</f>
        <v>1</v>
      </c>
    </row>
    <row r="4" spans="1:28" s="4" customFormat="1" ht="30" customHeight="1" x14ac:dyDescent="0.25">
      <c r="A4" s="115" t="s">
        <v>53</v>
      </c>
      <c r="B4" s="154" t="s">
        <v>83</v>
      </c>
      <c r="C4" s="155" t="s">
        <v>81</v>
      </c>
      <c r="D4" s="155">
        <v>1604023</v>
      </c>
      <c r="E4" s="156" t="s">
        <v>49</v>
      </c>
      <c r="F4" s="155" t="s">
        <v>84</v>
      </c>
      <c r="G4" s="160" t="s">
        <v>45</v>
      </c>
      <c r="H4" s="161">
        <v>2</v>
      </c>
      <c r="I4" s="161">
        <v>0</v>
      </c>
      <c r="J4" s="161">
        <v>2</v>
      </c>
      <c r="K4" s="163" t="s">
        <v>72</v>
      </c>
      <c r="L4" s="162">
        <v>42000</v>
      </c>
      <c r="M4" s="119">
        <f t="shared" ref="M4:M22" si="4">ROUND(L4*O4,2)</f>
        <v>33600</v>
      </c>
      <c r="N4" s="120">
        <f t="shared" ref="N4:N22" si="5">L4-M4</f>
        <v>8400</v>
      </c>
      <c r="O4" s="117">
        <v>0.8</v>
      </c>
      <c r="P4" s="118">
        <f t="shared" ref="P4:P22" si="6">M4</f>
        <v>33600</v>
      </c>
      <c r="Q4" s="118">
        <v>0</v>
      </c>
      <c r="R4" s="118">
        <v>0</v>
      </c>
      <c r="S4" s="138">
        <v>0</v>
      </c>
      <c r="T4" s="138">
        <v>0</v>
      </c>
      <c r="U4" s="138">
        <v>0</v>
      </c>
      <c r="V4" s="138">
        <v>0</v>
      </c>
      <c r="W4" s="138">
        <v>0</v>
      </c>
      <c r="X4" s="112" t="b">
        <f t="shared" si="0"/>
        <v>1</v>
      </c>
      <c r="Y4" s="113">
        <f t="shared" si="1"/>
        <v>0.8</v>
      </c>
      <c r="Z4" s="114" t="b">
        <f t="shared" si="2"/>
        <v>1</v>
      </c>
      <c r="AA4" s="114" t="b">
        <f t="shared" si="3"/>
        <v>1</v>
      </c>
    </row>
    <row r="5" spans="1:28" ht="45.75" customHeight="1" x14ac:dyDescent="0.25">
      <c r="A5" s="115" t="s">
        <v>54</v>
      </c>
      <c r="B5" s="154" t="s">
        <v>85</v>
      </c>
      <c r="C5" s="155" t="s">
        <v>86</v>
      </c>
      <c r="D5" s="155">
        <v>1603011</v>
      </c>
      <c r="E5" s="155" t="s">
        <v>87</v>
      </c>
      <c r="F5" s="155" t="s">
        <v>88</v>
      </c>
      <c r="G5" s="160" t="s">
        <v>48</v>
      </c>
      <c r="H5" s="161">
        <v>1</v>
      </c>
      <c r="I5" s="161">
        <v>0</v>
      </c>
      <c r="J5" s="161">
        <v>1</v>
      </c>
      <c r="K5" s="163" t="s">
        <v>89</v>
      </c>
      <c r="L5" s="162">
        <v>115780.8</v>
      </c>
      <c r="M5" s="119">
        <f t="shared" si="4"/>
        <v>92624.639999999999</v>
      </c>
      <c r="N5" s="120">
        <f t="shared" si="5"/>
        <v>23156.160000000003</v>
      </c>
      <c r="O5" s="117">
        <v>0.8</v>
      </c>
      <c r="P5" s="118">
        <f t="shared" si="6"/>
        <v>92624.639999999999</v>
      </c>
      <c r="Q5" s="118">
        <v>0</v>
      </c>
      <c r="R5" s="118">
        <v>0</v>
      </c>
      <c r="S5" s="138">
        <v>0</v>
      </c>
      <c r="T5" s="138">
        <v>0</v>
      </c>
      <c r="U5" s="138">
        <v>0</v>
      </c>
      <c r="V5" s="138">
        <v>0</v>
      </c>
      <c r="W5" s="138">
        <v>0</v>
      </c>
      <c r="X5" s="1" t="b">
        <f t="shared" si="0"/>
        <v>1</v>
      </c>
      <c r="Y5" s="41">
        <f t="shared" si="1"/>
        <v>0.8</v>
      </c>
      <c r="Z5" s="42" t="b">
        <f t="shared" si="2"/>
        <v>1</v>
      </c>
      <c r="AA5" s="42" t="b">
        <f t="shared" si="3"/>
        <v>1</v>
      </c>
      <c r="AB5" s="3"/>
    </row>
    <row r="6" spans="1:28" s="4" customFormat="1" ht="45.75" customHeight="1" x14ac:dyDescent="0.25">
      <c r="A6" s="115" t="s">
        <v>55</v>
      </c>
      <c r="B6" s="154" t="s">
        <v>90</v>
      </c>
      <c r="C6" s="155" t="s">
        <v>81</v>
      </c>
      <c r="D6" s="155">
        <v>1604023</v>
      </c>
      <c r="E6" s="156" t="s">
        <v>49</v>
      </c>
      <c r="F6" s="155" t="s">
        <v>91</v>
      </c>
      <c r="G6" s="160" t="s">
        <v>45</v>
      </c>
      <c r="H6" s="161">
        <v>2</v>
      </c>
      <c r="I6" s="161">
        <v>0</v>
      </c>
      <c r="J6" s="161">
        <v>2</v>
      </c>
      <c r="K6" s="163" t="s">
        <v>72</v>
      </c>
      <c r="L6" s="162">
        <v>50000</v>
      </c>
      <c r="M6" s="119">
        <f t="shared" si="4"/>
        <v>40000</v>
      </c>
      <c r="N6" s="120">
        <f t="shared" si="5"/>
        <v>10000</v>
      </c>
      <c r="O6" s="117">
        <v>0.8</v>
      </c>
      <c r="P6" s="118">
        <f t="shared" si="6"/>
        <v>40000</v>
      </c>
      <c r="Q6" s="118">
        <v>0</v>
      </c>
      <c r="R6" s="118">
        <v>0</v>
      </c>
      <c r="S6" s="138">
        <v>0</v>
      </c>
      <c r="T6" s="138">
        <v>0</v>
      </c>
      <c r="U6" s="138">
        <v>0</v>
      </c>
      <c r="V6" s="138">
        <v>0</v>
      </c>
      <c r="W6" s="138">
        <v>0</v>
      </c>
      <c r="X6" s="112" t="b">
        <f t="shared" si="0"/>
        <v>1</v>
      </c>
      <c r="Y6" s="113">
        <f t="shared" si="1"/>
        <v>0.8</v>
      </c>
      <c r="Z6" s="114" t="b">
        <f t="shared" si="2"/>
        <v>1</v>
      </c>
      <c r="AA6" s="114" t="b">
        <f t="shared" si="3"/>
        <v>1</v>
      </c>
    </row>
    <row r="7" spans="1:28" s="4" customFormat="1" ht="30" customHeight="1" x14ac:dyDescent="0.25">
      <c r="A7" s="115" t="s">
        <v>56</v>
      </c>
      <c r="B7" s="154" t="s">
        <v>92</v>
      </c>
      <c r="C7" s="155" t="s">
        <v>81</v>
      </c>
      <c r="D7" s="155">
        <v>1604023</v>
      </c>
      <c r="E7" s="156" t="s">
        <v>49</v>
      </c>
      <c r="F7" s="155" t="s">
        <v>93</v>
      </c>
      <c r="G7" s="160" t="s">
        <v>45</v>
      </c>
      <c r="H7" s="161">
        <v>2</v>
      </c>
      <c r="I7" s="161">
        <v>0</v>
      </c>
      <c r="J7" s="161">
        <v>2</v>
      </c>
      <c r="K7" s="163" t="s">
        <v>72</v>
      </c>
      <c r="L7" s="162">
        <v>42000</v>
      </c>
      <c r="M7" s="119">
        <f t="shared" si="4"/>
        <v>33600</v>
      </c>
      <c r="N7" s="120">
        <f t="shared" si="5"/>
        <v>8400</v>
      </c>
      <c r="O7" s="117">
        <v>0.8</v>
      </c>
      <c r="P7" s="118">
        <f t="shared" si="6"/>
        <v>33600</v>
      </c>
      <c r="Q7" s="118">
        <v>0</v>
      </c>
      <c r="R7" s="118">
        <v>0</v>
      </c>
      <c r="S7" s="138">
        <v>0</v>
      </c>
      <c r="T7" s="138">
        <v>0</v>
      </c>
      <c r="U7" s="138">
        <v>0</v>
      </c>
      <c r="V7" s="138">
        <v>0</v>
      </c>
      <c r="W7" s="138">
        <v>0</v>
      </c>
      <c r="X7" s="112" t="b">
        <f t="shared" si="0"/>
        <v>1</v>
      </c>
      <c r="Y7" s="113">
        <f t="shared" si="1"/>
        <v>0.8</v>
      </c>
      <c r="Z7" s="114" t="b">
        <f t="shared" si="2"/>
        <v>1</v>
      </c>
      <c r="AA7" s="114" t="b">
        <f t="shared" si="3"/>
        <v>1</v>
      </c>
    </row>
    <row r="8" spans="1:28" ht="41.25" customHeight="1" x14ac:dyDescent="0.25">
      <c r="A8" s="115" t="s">
        <v>57</v>
      </c>
      <c r="B8" s="154" t="s">
        <v>94</v>
      </c>
      <c r="C8" s="155" t="s">
        <v>95</v>
      </c>
      <c r="D8" s="155">
        <v>1607073</v>
      </c>
      <c r="E8" s="155" t="s">
        <v>44</v>
      </c>
      <c r="F8" s="155" t="s">
        <v>96</v>
      </c>
      <c r="G8" s="160" t="s">
        <v>45</v>
      </c>
      <c r="H8" s="161">
        <v>1</v>
      </c>
      <c r="I8" s="161">
        <v>0</v>
      </c>
      <c r="J8" s="161">
        <v>1</v>
      </c>
      <c r="K8" s="163" t="s">
        <v>46</v>
      </c>
      <c r="L8" s="162">
        <v>20000</v>
      </c>
      <c r="M8" s="119">
        <f t="shared" si="4"/>
        <v>16000</v>
      </c>
      <c r="N8" s="120">
        <f t="shared" si="5"/>
        <v>4000</v>
      </c>
      <c r="O8" s="117">
        <v>0.8</v>
      </c>
      <c r="P8" s="118">
        <f t="shared" si="6"/>
        <v>16000</v>
      </c>
      <c r="Q8" s="118">
        <v>0</v>
      </c>
      <c r="R8" s="118">
        <v>0</v>
      </c>
      <c r="S8" s="138">
        <v>0</v>
      </c>
      <c r="T8" s="138">
        <v>0</v>
      </c>
      <c r="U8" s="138">
        <v>0</v>
      </c>
      <c r="V8" s="138">
        <v>0</v>
      </c>
      <c r="W8" s="138">
        <v>0</v>
      </c>
      <c r="X8" s="1" t="b">
        <f t="shared" si="0"/>
        <v>1</v>
      </c>
      <c r="Y8" s="41">
        <f t="shared" si="1"/>
        <v>0.8</v>
      </c>
      <c r="Z8" s="42" t="b">
        <f t="shared" si="2"/>
        <v>1</v>
      </c>
      <c r="AA8" s="42" t="b">
        <f t="shared" si="3"/>
        <v>1</v>
      </c>
      <c r="AB8" s="3"/>
    </row>
    <row r="9" spans="1:28" ht="47.25" customHeight="1" x14ac:dyDescent="0.25">
      <c r="A9" s="115" t="s">
        <v>58</v>
      </c>
      <c r="B9" s="154" t="s">
        <v>97</v>
      </c>
      <c r="C9" s="155" t="s">
        <v>86</v>
      </c>
      <c r="D9" s="155">
        <v>1603011</v>
      </c>
      <c r="E9" s="155" t="s">
        <v>87</v>
      </c>
      <c r="F9" s="155" t="s">
        <v>98</v>
      </c>
      <c r="G9" s="160" t="s">
        <v>99</v>
      </c>
      <c r="H9" s="161">
        <v>1</v>
      </c>
      <c r="I9" s="161">
        <v>1</v>
      </c>
      <c r="J9" s="161">
        <v>0</v>
      </c>
      <c r="K9" s="163" t="s">
        <v>100</v>
      </c>
      <c r="L9" s="162">
        <v>124750</v>
      </c>
      <c r="M9" s="119">
        <f t="shared" si="4"/>
        <v>99800</v>
      </c>
      <c r="N9" s="120">
        <f t="shared" si="5"/>
        <v>24950</v>
      </c>
      <c r="O9" s="117">
        <v>0.8</v>
      </c>
      <c r="P9" s="118">
        <f t="shared" si="6"/>
        <v>99800</v>
      </c>
      <c r="Q9" s="118">
        <v>0</v>
      </c>
      <c r="R9" s="118">
        <v>0</v>
      </c>
      <c r="S9" s="138">
        <v>0</v>
      </c>
      <c r="T9" s="138">
        <v>0</v>
      </c>
      <c r="U9" s="138">
        <v>0</v>
      </c>
      <c r="V9" s="138">
        <v>0</v>
      </c>
      <c r="W9" s="138">
        <v>0</v>
      </c>
      <c r="X9" s="1" t="b">
        <f t="shared" si="0"/>
        <v>1</v>
      </c>
      <c r="Y9" s="41">
        <f t="shared" si="1"/>
        <v>0.8</v>
      </c>
      <c r="Z9" s="42" t="b">
        <f t="shared" si="2"/>
        <v>1</v>
      </c>
      <c r="AA9" s="42" t="b">
        <f t="shared" si="3"/>
        <v>1</v>
      </c>
      <c r="AB9" s="3"/>
    </row>
    <row r="10" spans="1:28" ht="30" customHeight="1" x14ac:dyDescent="0.25">
      <c r="A10" s="115" t="s">
        <v>59</v>
      </c>
      <c r="B10" s="154" t="s">
        <v>101</v>
      </c>
      <c r="C10" s="155" t="s">
        <v>86</v>
      </c>
      <c r="D10" s="155">
        <v>1603011</v>
      </c>
      <c r="E10" s="155" t="s">
        <v>87</v>
      </c>
      <c r="F10" s="155" t="s">
        <v>102</v>
      </c>
      <c r="G10" s="160" t="s">
        <v>48</v>
      </c>
      <c r="H10" s="161">
        <v>1</v>
      </c>
      <c r="I10" s="161">
        <v>0</v>
      </c>
      <c r="J10" s="161">
        <v>1</v>
      </c>
      <c r="K10" s="163" t="s">
        <v>89</v>
      </c>
      <c r="L10" s="162">
        <v>222684.9</v>
      </c>
      <c r="M10" s="119">
        <f t="shared" si="4"/>
        <v>178147.92</v>
      </c>
      <c r="N10" s="120">
        <f t="shared" si="5"/>
        <v>44536.979999999981</v>
      </c>
      <c r="O10" s="117">
        <v>0.8</v>
      </c>
      <c r="P10" s="118">
        <f t="shared" si="6"/>
        <v>178147.92</v>
      </c>
      <c r="Q10" s="118">
        <v>0</v>
      </c>
      <c r="R10" s="118">
        <v>0</v>
      </c>
      <c r="S10" s="138">
        <v>0</v>
      </c>
      <c r="T10" s="138">
        <v>0</v>
      </c>
      <c r="U10" s="138">
        <v>0</v>
      </c>
      <c r="V10" s="138">
        <v>0</v>
      </c>
      <c r="W10" s="138">
        <v>0</v>
      </c>
      <c r="X10" s="1" t="b">
        <f t="shared" ref="X10:X17" si="7">M10=SUM(P10:W10)</f>
        <v>1</v>
      </c>
      <c r="Y10" s="41">
        <f t="shared" ref="Y10:Y17" si="8">ROUND(M10/L10,4)</f>
        <v>0.8</v>
      </c>
      <c r="Z10" s="42" t="b">
        <f t="shared" ref="Z10:Z17" si="9">Y10=O10</f>
        <v>1</v>
      </c>
      <c r="AA10" s="42" t="b">
        <f t="shared" ref="AA10:AA17" si="10">L10=M10+N10</f>
        <v>1</v>
      </c>
      <c r="AB10" s="3"/>
    </row>
    <row r="11" spans="1:28" ht="35.25" customHeight="1" x14ac:dyDescent="0.25">
      <c r="A11" s="115" t="s">
        <v>60</v>
      </c>
      <c r="B11" s="154" t="s">
        <v>103</v>
      </c>
      <c r="C11" s="155" t="s">
        <v>86</v>
      </c>
      <c r="D11" s="155">
        <v>1603011</v>
      </c>
      <c r="E11" s="155" t="s">
        <v>87</v>
      </c>
      <c r="F11" s="155" t="s">
        <v>104</v>
      </c>
      <c r="G11" s="160" t="s">
        <v>48</v>
      </c>
      <c r="H11" s="161">
        <v>1</v>
      </c>
      <c r="I11" s="161">
        <v>0</v>
      </c>
      <c r="J11" s="161">
        <v>1</v>
      </c>
      <c r="K11" s="163" t="s">
        <v>89</v>
      </c>
      <c r="L11" s="162">
        <v>73575.539999999994</v>
      </c>
      <c r="M11" s="119">
        <f t="shared" si="4"/>
        <v>58860.43</v>
      </c>
      <c r="N11" s="120">
        <f t="shared" si="5"/>
        <v>14715.109999999993</v>
      </c>
      <c r="O11" s="117">
        <v>0.8</v>
      </c>
      <c r="P11" s="118">
        <f t="shared" si="6"/>
        <v>58860.43</v>
      </c>
      <c r="Q11" s="118">
        <v>0</v>
      </c>
      <c r="R11" s="118">
        <v>0</v>
      </c>
      <c r="S11" s="138">
        <v>0</v>
      </c>
      <c r="T11" s="138">
        <v>0</v>
      </c>
      <c r="U11" s="138">
        <v>0</v>
      </c>
      <c r="V11" s="138">
        <v>0</v>
      </c>
      <c r="W11" s="138">
        <v>0</v>
      </c>
      <c r="X11" s="1" t="b">
        <f t="shared" si="7"/>
        <v>1</v>
      </c>
      <c r="Y11" s="41">
        <f t="shared" si="8"/>
        <v>0.8</v>
      </c>
      <c r="Z11" s="42" t="b">
        <f t="shared" si="9"/>
        <v>1</v>
      </c>
      <c r="AA11" s="42" t="b">
        <f t="shared" si="10"/>
        <v>1</v>
      </c>
      <c r="AB11" s="3"/>
    </row>
    <row r="12" spans="1:28" s="4" customFormat="1" ht="30" customHeight="1" x14ac:dyDescent="0.25">
      <c r="A12" s="115" t="s">
        <v>61</v>
      </c>
      <c r="B12" s="154" t="s">
        <v>105</v>
      </c>
      <c r="C12" s="155" t="s">
        <v>81</v>
      </c>
      <c r="D12" s="155">
        <v>1604023</v>
      </c>
      <c r="E12" s="156" t="s">
        <v>49</v>
      </c>
      <c r="F12" s="155" t="s">
        <v>106</v>
      </c>
      <c r="G12" s="160" t="s">
        <v>45</v>
      </c>
      <c r="H12" s="161">
        <v>2</v>
      </c>
      <c r="I12" s="161">
        <v>0</v>
      </c>
      <c r="J12" s="161">
        <v>2</v>
      </c>
      <c r="K12" s="163" t="s">
        <v>72</v>
      </c>
      <c r="L12" s="162">
        <v>42000</v>
      </c>
      <c r="M12" s="119">
        <f t="shared" si="4"/>
        <v>33600</v>
      </c>
      <c r="N12" s="120">
        <f t="shared" si="5"/>
        <v>8400</v>
      </c>
      <c r="O12" s="117">
        <v>0.8</v>
      </c>
      <c r="P12" s="118">
        <f t="shared" si="6"/>
        <v>33600</v>
      </c>
      <c r="Q12" s="118">
        <v>0</v>
      </c>
      <c r="R12" s="118">
        <v>0</v>
      </c>
      <c r="S12" s="138">
        <v>0</v>
      </c>
      <c r="T12" s="138">
        <v>0</v>
      </c>
      <c r="U12" s="138">
        <v>0</v>
      </c>
      <c r="V12" s="138">
        <v>0</v>
      </c>
      <c r="W12" s="138">
        <v>0</v>
      </c>
      <c r="X12" s="112" t="b">
        <f t="shared" si="7"/>
        <v>1</v>
      </c>
      <c r="Y12" s="113">
        <f t="shared" si="8"/>
        <v>0.8</v>
      </c>
      <c r="Z12" s="114" t="b">
        <f t="shared" si="9"/>
        <v>1</v>
      </c>
      <c r="AA12" s="114" t="b">
        <f t="shared" si="10"/>
        <v>1</v>
      </c>
    </row>
    <row r="13" spans="1:28" ht="40.5" customHeight="1" x14ac:dyDescent="0.25">
      <c r="A13" s="115" t="s">
        <v>62</v>
      </c>
      <c r="B13" s="154" t="s">
        <v>107</v>
      </c>
      <c r="C13" s="155" t="s">
        <v>81</v>
      </c>
      <c r="D13" s="155">
        <v>1604023</v>
      </c>
      <c r="E13" s="156" t="s">
        <v>49</v>
      </c>
      <c r="F13" s="155" t="s">
        <v>108</v>
      </c>
      <c r="G13" s="160" t="s">
        <v>45</v>
      </c>
      <c r="H13" s="161">
        <v>3</v>
      </c>
      <c r="I13" s="161">
        <v>0</v>
      </c>
      <c r="J13" s="161">
        <v>3</v>
      </c>
      <c r="K13" s="163" t="s">
        <v>72</v>
      </c>
      <c r="L13" s="162">
        <v>63000</v>
      </c>
      <c r="M13" s="119">
        <f t="shared" si="4"/>
        <v>50400</v>
      </c>
      <c r="N13" s="120">
        <f t="shared" si="5"/>
        <v>12600</v>
      </c>
      <c r="O13" s="117">
        <v>0.8</v>
      </c>
      <c r="P13" s="118">
        <f t="shared" si="6"/>
        <v>50400</v>
      </c>
      <c r="Q13" s="118">
        <v>0</v>
      </c>
      <c r="R13" s="118">
        <v>0</v>
      </c>
      <c r="S13" s="138">
        <v>0</v>
      </c>
      <c r="T13" s="138">
        <v>0</v>
      </c>
      <c r="U13" s="138">
        <v>0</v>
      </c>
      <c r="V13" s="138">
        <v>0</v>
      </c>
      <c r="W13" s="138">
        <v>0</v>
      </c>
      <c r="X13" s="1" t="b">
        <f t="shared" si="7"/>
        <v>1</v>
      </c>
      <c r="Y13" s="41">
        <f t="shared" si="8"/>
        <v>0.8</v>
      </c>
      <c r="Z13" s="42" t="b">
        <f t="shared" si="9"/>
        <v>1</v>
      </c>
      <c r="AA13" s="42" t="b">
        <f t="shared" si="10"/>
        <v>1</v>
      </c>
      <c r="AB13" s="3"/>
    </row>
    <row r="14" spans="1:28" ht="42.75" customHeight="1" x14ac:dyDescent="0.25">
      <c r="A14" s="115" t="s">
        <v>63</v>
      </c>
      <c r="B14" s="154" t="s">
        <v>109</v>
      </c>
      <c r="C14" s="155" t="s">
        <v>95</v>
      </c>
      <c r="D14" s="155">
        <v>1607073</v>
      </c>
      <c r="E14" s="155" t="s">
        <v>44</v>
      </c>
      <c r="F14" s="155" t="s">
        <v>110</v>
      </c>
      <c r="G14" s="160" t="s">
        <v>45</v>
      </c>
      <c r="H14" s="161">
        <v>1</v>
      </c>
      <c r="I14" s="161">
        <v>0</v>
      </c>
      <c r="J14" s="161">
        <v>1</v>
      </c>
      <c r="K14" s="163" t="s">
        <v>46</v>
      </c>
      <c r="L14" s="162">
        <v>24000</v>
      </c>
      <c r="M14" s="119">
        <f t="shared" si="4"/>
        <v>19200</v>
      </c>
      <c r="N14" s="120">
        <f t="shared" si="5"/>
        <v>4800</v>
      </c>
      <c r="O14" s="117">
        <v>0.8</v>
      </c>
      <c r="P14" s="118">
        <f t="shared" si="6"/>
        <v>19200</v>
      </c>
      <c r="Q14" s="118">
        <v>0</v>
      </c>
      <c r="R14" s="11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" t="b">
        <f t="shared" si="7"/>
        <v>1</v>
      </c>
      <c r="Y14" s="41">
        <f t="shared" si="8"/>
        <v>0.8</v>
      </c>
      <c r="Z14" s="42" t="b">
        <f t="shared" si="9"/>
        <v>1</v>
      </c>
      <c r="AA14" s="42" t="b">
        <f t="shared" si="10"/>
        <v>1</v>
      </c>
      <c r="AB14" s="3"/>
    </row>
    <row r="15" spans="1:28" s="4" customFormat="1" ht="32.25" customHeight="1" x14ac:dyDescent="0.25">
      <c r="A15" s="115" t="s">
        <v>64</v>
      </c>
      <c r="B15" s="154" t="s">
        <v>113</v>
      </c>
      <c r="C15" s="155" t="s">
        <v>81</v>
      </c>
      <c r="D15" s="155">
        <v>1604023</v>
      </c>
      <c r="E15" s="156" t="s">
        <v>49</v>
      </c>
      <c r="F15" s="155" t="s">
        <v>114</v>
      </c>
      <c r="G15" s="160" t="s">
        <v>45</v>
      </c>
      <c r="H15" s="161">
        <v>4</v>
      </c>
      <c r="I15" s="161">
        <v>0</v>
      </c>
      <c r="J15" s="161">
        <v>4</v>
      </c>
      <c r="K15" s="163" t="s">
        <v>72</v>
      </c>
      <c r="L15" s="162">
        <v>84000</v>
      </c>
      <c r="M15" s="119">
        <f t="shared" si="4"/>
        <v>67200</v>
      </c>
      <c r="N15" s="120">
        <f t="shared" si="5"/>
        <v>16800</v>
      </c>
      <c r="O15" s="117">
        <v>0.8</v>
      </c>
      <c r="P15" s="118">
        <f t="shared" si="6"/>
        <v>67200</v>
      </c>
      <c r="Q15" s="118">
        <v>0</v>
      </c>
      <c r="R15" s="11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12" t="b">
        <f t="shared" si="7"/>
        <v>1</v>
      </c>
      <c r="Y15" s="113">
        <f t="shared" si="8"/>
        <v>0.8</v>
      </c>
      <c r="Z15" s="114" t="b">
        <f t="shared" si="9"/>
        <v>1</v>
      </c>
      <c r="AA15" s="114" t="b">
        <f t="shared" si="10"/>
        <v>1</v>
      </c>
    </row>
    <row r="16" spans="1:28" ht="30" customHeight="1" x14ac:dyDescent="0.25">
      <c r="A16" s="115" t="s">
        <v>65</v>
      </c>
      <c r="B16" s="154" t="s">
        <v>115</v>
      </c>
      <c r="C16" s="155" t="s">
        <v>81</v>
      </c>
      <c r="D16" s="155">
        <v>1604023</v>
      </c>
      <c r="E16" s="156" t="s">
        <v>49</v>
      </c>
      <c r="F16" s="155" t="s">
        <v>116</v>
      </c>
      <c r="G16" s="160" t="s">
        <v>45</v>
      </c>
      <c r="H16" s="161">
        <v>3</v>
      </c>
      <c r="I16" s="161">
        <v>0</v>
      </c>
      <c r="J16" s="161">
        <v>3</v>
      </c>
      <c r="K16" s="163" t="s">
        <v>72</v>
      </c>
      <c r="L16" s="162">
        <v>63000</v>
      </c>
      <c r="M16" s="119">
        <f t="shared" si="4"/>
        <v>50400</v>
      </c>
      <c r="N16" s="120">
        <f t="shared" si="5"/>
        <v>12600</v>
      </c>
      <c r="O16" s="117">
        <v>0.8</v>
      </c>
      <c r="P16" s="118">
        <f t="shared" si="6"/>
        <v>50400</v>
      </c>
      <c r="Q16" s="118">
        <v>0</v>
      </c>
      <c r="R16" s="118">
        <v>0</v>
      </c>
      <c r="S16" s="138">
        <v>0</v>
      </c>
      <c r="T16" s="138">
        <v>0</v>
      </c>
      <c r="U16" s="138">
        <v>0</v>
      </c>
      <c r="V16" s="138">
        <v>0</v>
      </c>
      <c r="W16" s="138">
        <v>0</v>
      </c>
      <c r="X16" s="1" t="b">
        <f t="shared" si="7"/>
        <v>1</v>
      </c>
      <c r="Y16" s="41">
        <f t="shared" si="8"/>
        <v>0.8</v>
      </c>
      <c r="Z16" s="42" t="b">
        <f t="shared" si="9"/>
        <v>1</v>
      </c>
      <c r="AA16" s="42" t="b">
        <f t="shared" si="10"/>
        <v>1</v>
      </c>
      <c r="AB16" s="3"/>
    </row>
    <row r="17" spans="1:28" ht="33" customHeight="1" x14ac:dyDescent="0.25">
      <c r="A17" s="115" t="s">
        <v>66</v>
      </c>
      <c r="B17" s="154" t="s">
        <v>117</v>
      </c>
      <c r="C17" s="155" t="s">
        <v>81</v>
      </c>
      <c r="D17" s="155">
        <v>1604023</v>
      </c>
      <c r="E17" s="156" t="s">
        <v>49</v>
      </c>
      <c r="F17" s="155" t="s">
        <v>161</v>
      </c>
      <c r="G17" s="160" t="s">
        <v>45</v>
      </c>
      <c r="H17" s="161">
        <v>1</v>
      </c>
      <c r="I17" s="161">
        <v>0</v>
      </c>
      <c r="J17" s="161">
        <v>1</v>
      </c>
      <c r="K17" s="163" t="s">
        <v>72</v>
      </c>
      <c r="L17" s="162">
        <v>21000</v>
      </c>
      <c r="M17" s="119">
        <f t="shared" si="4"/>
        <v>16800</v>
      </c>
      <c r="N17" s="120">
        <f t="shared" si="5"/>
        <v>4200</v>
      </c>
      <c r="O17" s="117">
        <v>0.8</v>
      </c>
      <c r="P17" s="118">
        <f t="shared" si="6"/>
        <v>16800</v>
      </c>
      <c r="Q17" s="118">
        <v>0</v>
      </c>
      <c r="R17" s="11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" t="b">
        <f t="shared" si="7"/>
        <v>1</v>
      </c>
      <c r="Y17" s="41">
        <f t="shared" si="8"/>
        <v>0.8</v>
      </c>
      <c r="Z17" s="42" t="b">
        <f t="shared" si="9"/>
        <v>1</v>
      </c>
      <c r="AA17" s="42" t="b">
        <f t="shared" si="10"/>
        <v>1</v>
      </c>
      <c r="AB17" s="3"/>
    </row>
    <row r="18" spans="1:28" ht="30" customHeight="1" x14ac:dyDescent="0.25">
      <c r="A18" s="115" t="s">
        <v>67</v>
      </c>
      <c r="B18" s="154" t="s">
        <v>120</v>
      </c>
      <c r="C18" s="155" t="s">
        <v>81</v>
      </c>
      <c r="D18" s="155">
        <v>1604023</v>
      </c>
      <c r="E18" s="156" t="s">
        <v>49</v>
      </c>
      <c r="F18" s="155" t="s">
        <v>121</v>
      </c>
      <c r="G18" s="160" t="s">
        <v>45</v>
      </c>
      <c r="H18" s="161">
        <v>1</v>
      </c>
      <c r="I18" s="161">
        <v>0</v>
      </c>
      <c r="J18" s="161">
        <v>1</v>
      </c>
      <c r="K18" s="163" t="s">
        <v>72</v>
      </c>
      <c r="L18" s="162">
        <v>21000</v>
      </c>
      <c r="M18" s="119">
        <f t="shared" si="4"/>
        <v>16800</v>
      </c>
      <c r="N18" s="120">
        <f t="shared" si="5"/>
        <v>4200</v>
      </c>
      <c r="O18" s="117">
        <v>0.8</v>
      </c>
      <c r="P18" s="118">
        <f t="shared" si="6"/>
        <v>16800</v>
      </c>
      <c r="Q18" s="118">
        <v>0</v>
      </c>
      <c r="R18" s="118">
        <v>0</v>
      </c>
      <c r="S18" s="138">
        <v>0</v>
      </c>
      <c r="T18" s="138">
        <v>0</v>
      </c>
      <c r="U18" s="138">
        <v>0</v>
      </c>
      <c r="V18" s="138">
        <v>0</v>
      </c>
      <c r="W18" s="138">
        <v>0</v>
      </c>
      <c r="X18" s="1" t="b">
        <f t="shared" ref="X18:X22" si="11">M18=SUM(P18:W18)</f>
        <v>1</v>
      </c>
      <c r="Y18" s="41">
        <f t="shared" ref="Y18:Y22" si="12">ROUND(M18/L18,4)</f>
        <v>0.8</v>
      </c>
      <c r="Z18" s="42" t="b">
        <f t="shared" ref="Z18:Z22" si="13">Y18=O18</f>
        <v>1</v>
      </c>
      <c r="AA18" s="42" t="b">
        <f t="shared" ref="AA18:AA22" si="14">L18=M18+N18</f>
        <v>1</v>
      </c>
      <c r="AB18" s="3"/>
    </row>
    <row r="19" spans="1:28" ht="30" customHeight="1" x14ac:dyDescent="0.25">
      <c r="A19" s="115" t="s">
        <v>68</v>
      </c>
      <c r="B19" s="154" t="s">
        <v>122</v>
      </c>
      <c r="C19" s="155" t="s">
        <v>123</v>
      </c>
      <c r="D19" s="155">
        <v>1611053</v>
      </c>
      <c r="E19" s="155" t="s">
        <v>76</v>
      </c>
      <c r="F19" s="155" t="s">
        <v>124</v>
      </c>
      <c r="G19" s="160" t="s">
        <v>48</v>
      </c>
      <c r="H19" s="161">
        <v>1</v>
      </c>
      <c r="I19" s="161">
        <v>0</v>
      </c>
      <c r="J19" s="161">
        <v>1</v>
      </c>
      <c r="K19" s="163" t="s">
        <v>125</v>
      </c>
      <c r="L19" s="162">
        <v>30000</v>
      </c>
      <c r="M19" s="119">
        <f t="shared" si="4"/>
        <v>24000</v>
      </c>
      <c r="N19" s="120">
        <f t="shared" si="5"/>
        <v>6000</v>
      </c>
      <c r="O19" s="117">
        <v>0.8</v>
      </c>
      <c r="P19" s="118">
        <f t="shared" si="6"/>
        <v>24000</v>
      </c>
      <c r="Q19" s="118">
        <v>0</v>
      </c>
      <c r="R19" s="11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" t="b">
        <f t="shared" si="11"/>
        <v>1</v>
      </c>
      <c r="Y19" s="41">
        <f t="shared" si="12"/>
        <v>0.8</v>
      </c>
      <c r="Z19" s="42" t="b">
        <f t="shared" si="13"/>
        <v>1</v>
      </c>
      <c r="AA19" s="42" t="b">
        <f t="shared" si="14"/>
        <v>1</v>
      </c>
      <c r="AB19" s="3"/>
    </row>
    <row r="20" spans="1:28" ht="30" customHeight="1" x14ac:dyDescent="0.25">
      <c r="A20" s="115" t="s">
        <v>69</v>
      </c>
      <c r="B20" s="154" t="s">
        <v>126</v>
      </c>
      <c r="C20" s="155" t="s">
        <v>123</v>
      </c>
      <c r="D20" s="155">
        <v>1611053</v>
      </c>
      <c r="E20" s="155" t="s">
        <v>76</v>
      </c>
      <c r="F20" s="155" t="s">
        <v>127</v>
      </c>
      <c r="G20" s="160" t="s">
        <v>48</v>
      </c>
      <c r="H20" s="161">
        <v>1</v>
      </c>
      <c r="I20" s="161">
        <v>0</v>
      </c>
      <c r="J20" s="161">
        <v>1</v>
      </c>
      <c r="K20" s="163" t="s">
        <v>125</v>
      </c>
      <c r="L20" s="162">
        <v>30000</v>
      </c>
      <c r="M20" s="119">
        <f t="shared" si="4"/>
        <v>24000</v>
      </c>
      <c r="N20" s="120">
        <f t="shared" si="5"/>
        <v>6000</v>
      </c>
      <c r="O20" s="117">
        <v>0.8</v>
      </c>
      <c r="P20" s="118">
        <f t="shared" si="6"/>
        <v>24000</v>
      </c>
      <c r="Q20" s="118">
        <v>0</v>
      </c>
      <c r="R20" s="118">
        <v>0</v>
      </c>
      <c r="S20" s="138">
        <v>0</v>
      </c>
      <c r="T20" s="138">
        <v>0</v>
      </c>
      <c r="U20" s="138">
        <v>0</v>
      </c>
      <c r="V20" s="138">
        <v>0</v>
      </c>
      <c r="W20" s="138">
        <v>0</v>
      </c>
      <c r="X20" s="1" t="b">
        <f t="shared" si="11"/>
        <v>1</v>
      </c>
      <c r="Y20" s="41">
        <f t="shared" si="12"/>
        <v>0.8</v>
      </c>
      <c r="Z20" s="42" t="b">
        <f t="shared" si="13"/>
        <v>1</v>
      </c>
      <c r="AA20" s="42" t="b">
        <f t="shared" si="14"/>
        <v>1</v>
      </c>
      <c r="AB20" s="3"/>
    </row>
    <row r="21" spans="1:28" ht="30" customHeight="1" x14ac:dyDescent="0.25">
      <c r="A21" s="115" t="s">
        <v>70</v>
      </c>
      <c r="B21" s="154" t="s">
        <v>128</v>
      </c>
      <c r="C21" s="155" t="s">
        <v>77</v>
      </c>
      <c r="D21" s="155">
        <v>1608013</v>
      </c>
      <c r="E21" s="155" t="s">
        <v>50</v>
      </c>
      <c r="F21" s="155" t="s">
        <v>129</v>
      </c>
      <c r="G21" s="160" t="s">
        <v>48</v>
      </c>
      <c r="H21" s="161">
        <v>1</v>
      </c>
      <c r="I21" s="161">
        <v>1</v>
      </c>
      <c r="J21" s="161">
        <v>0</v>
      </c>
      <c r="K21" s="163" t="s">
        <v>51</v>
      </c>
      <c r="L21" s="162">
        <v>200000</v>
      </c>
      <c r="M21" s="119">
        <f t="shared" si="4"/>
        <v>160000</v>
      </c>
      <c r="N21" s="120">
        <f t="shared" si="5"/>
        <v>40000</v>
      </c>
      <c r="O21" s="117">
        <v>0.8</v>
      </c>
      <c r="P21" s="118">
        <f t="shared" si="6"/>
        <v>160000</v>
      </c>
      <c r="Q21" s="118">
        <v>0</v>
      </c>
      <c r="R21" s="118">
        <v>0</v>
      </c>
      <c r="S21" s="138">
        <v>0</v>
      </c>
      <c r="T21" s="138">
        <v>0</v>
      </c>
      <c r="U21" s="138">
        <v>0</v>
      </c>
      <c r="V21" s="138">
        <v>0</v>
      </c>
      <c r="W21" s="138">
        <v>0</v>
      </c>
      <c r="X21" s="1" t="b">
        <f t="shared" si="11"/>
        <v>1</v>
      </c>
      <c r="Y21" s="41">
        <f t="shared" si="12"/>
        <v>0.8</v>
      </c>
      <c r="Z21" s="42" t="b">
        <f t="shared" si="13"/>
        <v>1</v>
      </c>
      <c r="AA21" s="42" t="b">
        <f t="shared" si="14"/>
        <v>1</v>
      </c>
      <c r="AB21" s="3"/>
    </row>
    <row r="22" spans="1:28" ht="30" customHeight="1" x14ac:dyDescent="0.25">
      <c r="A22" s="115" t="s">
        <v>71</v>
      </c>
      <c r="B22" s="154" t="s">
        <v>130</v>
      </c>
      <c r="C22" s="155" t="s">
        <v>77</v>
      </c>
      <c r="D22" s="155">
        <v>1608013</v>
      </c>
      <c r="E22" s="155" t="s">
        <v>50</v>
      </c>
      <c r="F22" s="155" t="s">
        <v>131</v>
      </c>
      <c r="G22" s="160" t="s">
        <v>48</v>
      </c>
      <c r="H22" s="161">
        <v>1</v>
      </c>
      <c r="I22" s="161">
        <v>1</v>
      </c>
      <c r="J22" s="161">
        <v>0</v>
      </c>
      <c r="K22" s="163" t="s">
        <v>51</v>
      </c>
      <c r="L22" s="162">
        <v>200000</v>
      </c>
      <c r="M22" s="119">
        <f t="shared" si="4"/>
        <v>160000</v>
      </c>
      <c r="N22" s="120">
        <f t="shared" si="5"/>
        <v>40000</v>
      </c>
      <c r="O22" s="117">
        <v>0.8</v>
      </c>
      <c r="P22" s="118">
        <f t="shared" si="6"/>
        <v>160000</v>
      </c>
      <c r="Q22" s="118">
        <v>0</v>
      </c>
      <c r="R22" s="11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" t="b">
        <f t="shared" si="11"/>
        <v>1</v>
      </c>
      <c r="Y22" s="41">
        <f t="shared" si="12"/>
        <v>0.8</v>
      </c>
      <c r="Z22" s="42" t="b">
        <f t="shared" si="13"/>
        <v>1</v>
      </c>
      <c r="AA22" s="42" t="b">
        <f t="shared" si="14"/>
        <v>1</v>
      </c>
      <c r="AB22" s="3"/>
    </row>
    <row r="23" spans="1:28" ht="20.100000000000001" customHeight="1" x14ac:dyDescent="0.25">
      <c r="A23" s="198" t="s">
        <v>34</v>
      </c>
      <c r="B23" s="199"/>
      <c r="C23" s="199"/>
      <c r="D23" s="199"/>
      <c r="E23" s="199"/>
      <c r="F23" s="199"/>
      <c r="G23" s="200"/>
      <c r="H23" s="127">
        <f>SUM(H3:H22)</f>
        <v>31</v>
      </c>
      <c r="I23" s="127">
        <f>SUM(I3:I22)</f>
        <v>3</v>
      </c>
      <c r="J23" s="127">
        <f>SUM(J3:J22)</f>
        <v>28</v>
      </c>
      <c r="K23" s="128" t="s">
        <v>13</v>
      </c>
      <c r="L23" s="148">
        <f>SUM(L3:L22)</f>
        <v>1489791.24</v>
      </c>
      <c r="M23" s="149">
        <f>SUM(M3:M22)</f>
        <v>1191832.9900000002</v>
      </c>
      <c r="N23" s="149">
        <f>SUM(N3:N22)</f>
        <v>297958.25</v>
      </c>
      <c r="O23" s="129" t="s">
        <v>13</v>
      </c>
      <c r="P23" s="130">
        <f t="shared" ref="P23:W23" si="15">SUM(P3:P22)</f>
        <v>1191832.9900000002</v>
      </c>
      <c r="Q23" s="130">
        <f t="shared" si="15"/>
        <v>0</v>
      </c>
      <c r="R23" s="130">
        <f t="shared" si="15"/>
        <v>0</v>
      </c>
      <c r="S23" s="130">
        <f t="shared" si="15"/>
        <v>0</v>
      </c>
      <c r="T23" s="130">
        <f t="shared" si="15"/>
        <v>0</v>
      </c>
      <c r="U23" s="130">
        <f t="shared" si="15"/>
        <v>0</v>
      </c>
      <c r="V23" s="130">
        <f t="shared" si="15"/>
        <v>0</v>
      </c>
      <c r="W23" s="130">
        <f t="shared" si="15"/>
        <v>0</v>
      </c>
      <c r="X23" s="1" t="b">
        <f t="shared" si="0"/>
        <v>1</v>
      </c>
      <c r="Y23" s="41">
        <f t="shared" si="1"/>
        <v>0.8</v>
      </c>
      <c r="Z23" s="42" t="s">
        <v>13</v>
      </c>
      <c r="AA23" s="42" t="b">
        <f t="shared" si="3"/>
        <v>1</v>
      </c>
      <c r="AB23" s="3"/>
    </row>
    <row r="24" spans="1:28" x14ac:dyDescent="0.25">
      <c r="A24" s="150"/>
      <c r="B24" s="131"/>
      <c r="C24" s="131"/>
      <c r="D24" s="131"/>
      <c r="E24" s="131"/>
      <c r="F24" s="131"/>
      <c r="G24" s="151"/>
      <c r="H24" s="151"/>
      <c r="I24" s="151"/>
      <c r="J24" s="151"/>
      <c r="K24" s="131"/>
      <c r="L24" s="5"/>
      <c r="M24" s="131"/>
      <c r="N24" s="131"/>
      <c r="O24" s="132"/>
      <c r="P24" s="131"/>
      <c r="Q24" s="152"/>
      <c r="R24" s="152"/>
      <c r="S24" s="152"/>
      <c r="T24" s="152"/>
      <c r="U24" s="152"/>
      <c r="V24" s="152"/>
      <c r="W24" s="152"/>
    </row>
    <row r="25" spans="1:28" x14ac:dyDescent="0.25">
      <c r="A25" s="133" t="s">
        <v>36</v>
      </c>
      <c r="B25" s="131"/>
      <c r="C25" s="131"/>
      <c r="D25" s="131"/>
      <c r="E25" s="131"/>
      <c r="F25" s="131"/>
      <c r="G25" s="151"/>
      <c r="H25" s="151"/>
      <c r="I25" s="151"/>
      <c r="J25" s="151"/>
      <c r="K25" s="131"/>
      <c r="L25" s="153"/>
      <c r="M25" s="131"/>
      <c r="N25" s="131"/>
      <c r="O25" s="132"/>
      <c r="P25" s="131"/>
      <c r="Q25" s="152"/>
      <c r="R25" s="152"/>
      <c r="S25" s="152"/>
      <c r="T25" s="152"/>
      <c r="U25" s="152"/>
      <c r="V25" s="152"/>
      <c r="W25" s="152"/>
    </row>
    <row r="26" spans="1:28" x14ac:dyDescent="0.25">
      <c r="A26" s="32" t="s">
        <v>35</v>
      </c>
      <c r="B26" s="131"/>
      <c r="C26" s="131"/>
      <c r="D26" s="131"/>
      <c r="E26" s="131"/>
      <c r="F26" s="131"/>
      <c r="G26" s="151"/>
      <c r="H26" s="151"/>
      <c r="I26" s="151"/>
      <c r="J26" s="151"/>
      <c r="K26" s="131"/>
      <c r="L26" s="153"/>
      <c r="M26" s="131"/>
      <c r="N26" s="131"/>
      <c r="O26" s="132"/>
      <c r="P26" s="131"/>
      <c r="Q26" s="152"/>
      <c r="R26" s="152"/>
      <c r="S26" s="152"/>
      <c r="T26" s="152"/>
      <c r="U26" s="152"/>
      <c r="V26" s="152"/>
      <c r="W26" s="152"/>
    </row>
  </sheetData>
  <mergeCells count="16">
    <mergeCell ref="P1:W1"/>
    <mergeCell ref="A23:G23"/>
    <mergeCell ref="G1:G2"/>
    <mergeCell ref="H1:H2"/>
    <mergeCell ref="K1:K2"/>
    <mergeCell ref="L1:L2"/>
    <mergeCell ref="A1:A2"/>
    <mergeCell ref="B1:B2"/>
    <mergeCell ref="E1:E2"/>
    <mergeCell ref="F1:F2"/>
    <mergeCell ref="C1:C2"/>
    <mergeCell ref="D1:D2"/>
    <mergeCell ref="O1:O2"/>
    <mergeCell ref="I1:J1"/>
    <mergeCell ref="M1:M2"/>
    <mergeCell ref="N1:N2"/>
  </mergeCells>
  <conditionalFormatting sqref="X3:AA23">
    <cfRule type="cellIs" dxfId="19" priority="15" operator="equal">
      <formula>FALSE</formula>
    </cfRule>
  </conditionalFormatting>
  <conditionalFormatting sqref="X3:Z23">
    <cfRule type="containsText" dxfId="18" priority="13" operator="containsText" text="fałsz">
      <formula>NOT(ISERROR(SEARCH("fałsz",X3)))</formula>
    </cfRule>
  </conditionalFormatting>
  <dataValidations disablePrompts="1" count="1">
    <dataValidation type="list" allowBlank="1" showInputMessage="1" showErrorMessage="1" sqref="G3:G22" xr:uid="{00000000-0002-0000-02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73" fitToHeight="0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showGridLines="0" view="pageBreakPreview" zoomScale="85" zoomScaleNormal="78" zoomScaleSheetLayoutView="85" workbookViewId="0">
      <selection activeCell="H35" sqref="H35"/>
    </sheetView>
  </sheetViews>
  <sheetFormatPr defaultColWidth="9.28515625" defaultRowHeight="15" x14ac:dyDescent="0.25"/>
  <cols>
    <col min="1" max="7" width="15.7109375" style="12" customWidth="1"/>
    <col min="8" max="10" width="17.85546875" style="12" customWidth="1"/>
    <col min="11" max="11" width="15.7109375" style="12" customWidth="1"/>
    <col min="12" max="12" width="15.7109375" style="35" customWidth="1"/>
    <col min="13" max="14" width="15.7109375" style="12" customWidth="1"/>
    <col min="15" max="15" width="15.7109375" style="1" customWidth="1"/>
    <col min="16" max="27" width="15.7109375" style="12" customWidth="1"/>
    <col min="28" max="16384" width="9.28515625" style="12"/>
  </cols>
  <sheetData>
    <row r="1" spans="1:27" ht="20.100000000000001" customHeight="1" x14ac:dyDescent="0.25">
      <c r="A1" s="186" t="s">
        <v>4</v>
      </c>
      <c r="B1" s="186" t="s">
        <v>5</v>
      </c>
      <c r="C1" s="187" t="s">
        <v>6</v>
      </c>
      <c r="D1" s="187" t="s">
        <v>30</v>
      </c>
      <c r="E1" s="187" t="s">
        <v>14</v>
      </c>
      <c r="F1" s="186" t="s">
        <v>7</v>
      </c>
      <c r="G1" s="186" t="s">
        <v>24</v>
      </c>
      <c r="H1" s="193" t="s">
        <v>43</v>
      </c>
      <c r="I1" s="196" t="s">
        <v>40</v>
      </c>
      <c r="J1" s="197"/>
      <c r="K1" s="186" t="s">
        <v>25</v>
      </c>
      <c r="L1" s="193" t="s">
        <v>8</v>
      </c>
      <c r="M1" s="186" t="s">
        <v>9</v>
      </c>
      <c r="N1" s="187" t="s">
        <v>12</v>
      </c>
      <c r="O1" s="186" t="s">
        <v>10</v>
      </c>
      <c r="P1" s="198" t="s">
        <v>11</v>
      </c>
      <c r="Q1" s="199"/>
      <c r="R1" s="199"/>
      <c r="S1" s="199"/>
      <c r="T1" s="199"/>
      <c r="U1" s="199"/>
      <c r="V1" s="199"/>
      <c r="W1" s="200"/>
    </row>
    <row r="2" spans="1:27" ht="20.100000000000001" customHeight="1" x14ac:dyDescent="0.25">
      <c r="A2" s="186"/>
      <c r="B2" s="186"/>
      <c r="C2" s="188"/>
      <c r="D2" s="188"/>
      <c r="E2" s="188"/>
      <c r="F2" s="186"/>
      <c r="G2" s="186"/>
      <c r="H2" s="193"/>
      <c r="I2" s="103" t="s">
        <v>41</v>
      </c>
      <c r="J2" s="103" t="s">
        <v>42</v>
      </c>
      <c r="K2" s="186"/>
      <c r="L2" s="193"/>
      <c r="M2" s="186"/>
      <c r="N2" s="188"/>
      <c r="O2" s="186"/>
      <c r="P2" s="34">
        <v>2021</v>
      </c>
      <c r="Q2" s="34">
        <v>2022</v>
      </c>
      <c r="R2" s="34">
        <v>2023</v>
      </c>
      <c r="S2" s="34">
        <v>2024</v>
      </c>
      <c r="T2" s="34">
        <v>2025</v>
      </c>
      <c r="U2" s="34">
        <v>2026</v>
      </c>
      <c r="V2" s="34">
        <v>2027</v>
      </c>
      <c r="W2" s="34">
        <v>2028</v>
      </c>
      <c r="X2" s="1" t="s">
        <v>26</v>
      </c>
      <c r="Y2" s="1" t="s">
        <v>27</v>
      </c>
      <c r="Z2" s="1" t="s">
        <v>28</v>
      </c>
      <c r="AA2" s="40" t="s">
        <v>29</v>
      </c>
    </row>
    <row r="3" spans="1:27" ht="30" customHeight="1" x14ac:dyDescent="0.25">
      <c r="A3" s="47"/>
      <c r="B3" s="49"/>
      <c r="C3" s="50"/>
      <c r="D3" s="50"/>
      <c r="E3" s="49"/>
      <c r="F3" s="49"/>
      <c r="G3" s="49"/>
      <c r="H3" s="51"/>
      <c r="I3" s="51"/>
      <c r="J3" s="51"/>
      <c r="K3" s="52"/>
      <c r="L3" s="46"/>
      <c r="M3" s="45"/>
      <c r="N3" s="53"/>
      <c r="O3" s="54"/>
      <c r="P3" s="47"/>
      <c r="Q3" s="47"/>
      <c r="R3" s="47"/>
      <c r="S3" s="47"/>
      <c r="T3" s="47"/>
      <c r="U3" s="47"/>
      <c r="V3" s="47"/>
      <c r="W3" s="47"/>
      <c r="X3" s="1" t="b">
        <f>M3=SUM(P3:W3)</f>
        <v>1</v>
      </c>
      <c r="Y3" s="41" t="e">
        <f>ROUND(M3/L3,4)</f>
        <v>#DIV/0!</v>
      </c>
      <c r="Z3" s="42" t="e">
        <f>Y3=O3</f>
        <v>#DIV/0!</v>
      </c>
      <c r="AA3" s="42" t="b">
        <f>L3=M3+N3</f>
        <v>1</v>
      </c>
    </row>
    <row r="4" spans="1:27" ht="30" customHeight="1" x14ac:dyDescent="0.25">
      <c r="A4" s="55"/>
      <c r="B4" s="49"/>
      <c r="C4" s="50"/>
      <c r="D4" s="50"/>
      <c r="E4" s="49"/>
      <c r="F4" s="49"/>
      <c r="G4" s="49"/>
      <c r="H4" s="51"/>
      <c r="I4" s="51"/>
      <c r="J4" s="51"/>
      <c r="K4" s="52"/>
      <c r="L4" s="46"/>
      <c r="M4" s="46"/>
      <c r="N4" s="46"/>
      <c r="O4" s="54"/>
      <c r="P4" s="48"/>
      <c r="Q4" s="48"/>
      <c r="R4" s="48"/>
      <c r="S4" s="48"/>
      <c r="T4" s="48"/>
      <c r="U4" s="48"/>
      <c r="V4" s="48"/>
      <c r="W4" s="48"/>
      <c r="X4" s="1" t="b">
        <f>M4=SUM(P4:W4)</f>
        <v>1</v>
      </c>
      <c r="Y4" s="41" t="e">
        <f>ROUND(M4/L4,4)</f>
        <v>#DIV/0!</v>
      </c>
      <c r="Z4" s="42" t="e">
        <f>Y4=O4</f>
        <v>#DIV/0!</v>
      </c>
      <c r="AA4" s="42" t="b">
        <f>L4=M4+N4</f>
        <v>1</v>
      </c>
    </row>
    <row r="5" spans="1:27" ht="30" customHeight="1" x14ac:dyDescent="0.25">
      <c r="A5" s="55"/>
      <c r="B5" s="49"/>
      <c r="C5" s="50"/>
      <c r="D5" s="50"/>
      <c r="E5" s="49"/>
      <c r="F5" s="49"/>
      <c r="G5" s="49"/>
      <c r="H5" s="51"/>
      <c r="I5" s="51"/>
      <c r="J5" s="51"/>
      <c r="K5" s="52"/>
      <c r="L5" s="46"/>
      <c r="M5" s="46"/>
      <c r="N5" s="46"/>
      <c r="O5" s="54"/>
      <c r="P5" s="48"/>
      <c r="Q5" s="48"/>
      <c r="R5" s="48"/>
      <c r="S5" s="48"/>
      <c r="T5" s="48"/>
      <c r="U5" s="48"/>
      <c r="V5" s="48"/>
      <c r="W5" s="48"/>
      <c r="X5" s="1" t="b">
        <f>M5=SUM(P5:W5)</f>
        <v>1</v>
      </c>
      <c r="Y5" s="41" t="e">
        <f>ROUND(M5/L5,4)</f>
        <v>#DIV/0!</v>
      </c>
      <c r="Z5" s="42" t="e">
        <f>Y5=O5</f>
        <v>#DIV/0!</v>
      </c>
      <c r="AA5" s="42" t="b">
        <f>L5=M5+N5</f>
        <v>1</v>
      </c>
    </row>
    <row r="6" spans="1:27" ht="20.100000000000001" customHeight="1" x14ac:dyDescent="0.25">
      <c r="A6" s="201" t="s">
        <v>34</v>
      </c>
      <c r="B6" s="201"/>
      <c r="C6" s="201"/>
      <c r="D6" s="201"/>
      <c r="E6" s="201"/>
      <c r="F6" s="201"/>
      <c r="G6" s="201"/>
      <c r="H6" s="108">
        <f>SUM(H3:H5)</f>
        <v>0</v>
      </c>
      <c r="I6" s="108">
        <f t="shared" ref="I6:J6" si="0">SUM(I3:I5)</f>
        <v>0</v>
      </c>
      <c r="J6" s="108">
        <f t="shared" si="0"/>
        <v>0</v>
      </c>
      <c r="K6" s="65" t="s">
        <v>13</v>
      </c>
      <c r="L6" s="66">
        <f t="shared" ref="L6:N6" si="1">SUM(L3:L5)</f>
        <v>0</v>
      </c>
      <c r="M6" s="67">
        <f t="shared" si="1"/>
        <v>0</v>
      </c>
      <c r="N6" s="67">
        <f t="shared" si="1"/>
        <v>0</v>
      </c>
      <c r="O6" s="68" t="s">
        <v>13</v>
      </c>
      <c r="P6" s="77">
        <f t="shared" ref="P6:W6" si="2">SUM(P3:P5)</f>
        <v>0</v>
      </c>
      <c r="Q6" s="77">
        <f t="shared" si="2"/>
        <v>0</v>
      </c>
      <c r="R6" s="77">
        <f t="shared" si="2"/>
        <v>0</v>
      </c>
      <c r="S6" s="77">
        <f t="shared" si="2"/>
        <v>0</v>
      </c>
      <c r="T6" s="77">
        <f t="shared" si="2"/>
        <v>0</v>
      </c>
      <c r="U6" s="77">
        <f t="shared" si="2"/>
        <v>0</v>
      </c>
      <c r="V6" s="77">
        <f t="shared" si="2"/>
        <v>0</v>
      </c>
      <c r="W6" s="77">
        <f t="shared" si="2"/>
        <v>0</v>
      </c>
      <c r="X6" s="1" t="b">
        <f>M6=SUM(P6:W6)</f>
        <v>1</v>
      </c>
      <c r="Y6" s="41" t="e">
        <f>ROUND(M6/L6,4)</f>
        <v>#DIV/0!</v>
      </c>
      <c r="Z6" s="42" t="s">
        <v>13</v>
      </c>
      <c r="AA6" s="42" t="b">
        <f>L6=M6+N6</f>
        <v>1</v>
      </c>
    </row>
    <row r="7" spans="1:27" x14ac:dyDescent="0.25">
      <c r="A7" s="36"/>
      <c r="AA7" s="33"/>
    </row>
    <row r="8" spans="1:27" x14ac:dyDescent="0.25">
      <c r="A8" s="30" t="s">
        <v>36</v>
      </c>
    </row>
    <row r="9" spans="1:27" x14ac:dyDescent="0.2">
      <c r="A9" s="32" t="s">
        <v>35</v>
      </c>
    </row>
    <row r="10" spans="1:27" x14ac:dyDescent="0.25">
      <c r="A10" s="37"/>
    </row>
  </sheetData>
  <mergeCells count="16">
    <mergeCell ref="P1:W1"/>
    <mergeCell ref="A6:G6"/>
    <mergeCell ref="H1:H2"/>
    <mergeCell ref="K1:K2"/>
    <mergeCell ref="L1:L2"/>
    <mergeCell ref="M1:M2"/>
    <mergeCell ref="A1:A2"/>
    <mergeCell ref="B1:B2"/>
    <mergeCell ref="E1:E2"/>
    <mergeCell ref="F1:F2"/>
    <mergeCell ref="G1:G2"/>
    <mergeCell ref="C1:C2"/>
    <mergeCell ref="D1:D2"/>
    <mergeCell ref="I1:J1"/>
    <mergeCell ref="N1:N2"/>
    <mergeCell ref="O1:O2"/>
  </mergeCells>
  <conditionalFormatting sqref="AA7">
    <cfRule type="cellIs" dxfId="17" priority="20" operator="equal">
      <formula>FALSE</formula>
    </cfRule>
  </conditionalFormatting>
  <conditionalFormatting sqref="X3:Z6">
    <cfRule type="containsText" dxfId="16" priority="13" operator="containsText" text="fałsz">
      <formula>NOT(ISERROR(SEARCH("fałsz",X3)))</formula>
    </cfRule>
  </conditionalFormatting>
  <conditionalFormatting sqref="Y3:Z6">
    <cfRule type="cellIs" dxfId="15" priority="15" operator="equal">
      <formula>FALSE</formula>
    </cfRule>
  </conditionalFormatting>
  <conditionalFormatting sqref="X3:X6">
    <cfRule type="cellIs" dxfId="14" priority="14" operator="equal">
      <formula>FALSE</formula>
    </cfRule>
  </conditionalFormatting>
  <conditionalFormatting sqref="AA3:AA6">
    <cfRule type="cellIs" dxfId="13" priority="12" operator="equal">
      <formula>FALSE</formula>
    </cfRule>
  </conditionalFormatting>
  <conditionalFormatting sqref="AA3:AA6">
    <cfRule type="cellIs" dxfId="12" priority="11" operator="equal">
      <formula>FALSE</formula>
    </cfRule>
  </conditionalFormatting>
  <dataValidations disablePrompts="1" count="1">
    <dataValidation type="list" allowBlank="1" showInputMessage="1" showErrorMessage="1" sqref="F3:F5" xr:uid="{00000000-0002-0000-03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&amp;KFF0000opolskie&amp;K01+000 - zadania gminne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6" width="15.7109375" style="12" customWidth="1"/>
    <col min="7" max="9" width="17.85546875" style="12" customWidth="1"/>
    <col min="10" max="11" width="15.7109375" style="12" customWidth="1"/>
    <col min="12" max="12" width="15.7109375" style="35" customWidth="1"/>
    <col min="13" max="14" width="15.7109375" style="12" customWidth="1"/>
    <col min="15" max="15" width="15.7109375" style="1" customWidth="1"/>
    <col min="16" max="29" width="15.7109375" style="12" customWidth="1"/>
    <col min="30" max="16384" width="9.28515625" style="12"/>
  </cols>
  <sheetData>
    <row r="1" spans="1:27" ht="20.100000000000001" customHeight="1" x14ac:dyDescent="0.25">
      <c r="A1" s="186" t="s">
        <v>4</v>
      </c>
      <c r="B1" s="186" t="s">
        <v>5</v>
      </c>
      <c r="C1" s="187" t="s">
        <v>6</v>
      </c>
      <c r="D1" s="205" t="s">
        <v>30</v>
      </c>
      <c r="E1" s="187" t="s">
        <v>7</v>
      </c>
      <c r="F1" s="186" t="s">
        <v>24</v>
      </c>
      <c r="G1" s="193" t="s">
        <v>43</v>
      </c>
      <c r="H1" s="196" t="s">
        <v>40</v>
      </c>
      <c r="I1" s="197"/>
      <c r="J1" s="186" t="s">
        <v>23</v>
      </c>
      <c r="K1" s="193" t="s">
        <v>8</v>
      </c>
      <c r="L1" s="186" t="s">
        <v>9</v>
      </c>
      <c r="M1" s="187" t="s">
        <v>12</v>
      </c>
      <c r="N1" s="186" t="s">
        <v>10</v>
      </c>
      <c r="O1" s="198" t="s">
        <v>11</v>
      </c>
      <c r="P1" s="199"/>
      <c r="Q1" s="199"/>
      <c r="R1" s="199"/>
      <c r="S1" s="199"/>
      <c r="T1" s="199"/>
      <c r="U1" s="199"/>
      <c r="V1" s="200"/>
    </row>
    <row r="2" spans="1:27" ht="20.100000000000001" customHeight="1" x14ac:dyDescent="0.25">
      <c r="A2" s="186"/>
      <c r="B2" s="186"/>
      <c r="C2" s="188"/>
      <c r="D2" s="206"/>
      <c r="E2" s="188"/>
      <c r="F2" s="186"/>
      <c r="G2" s="193"/>
      <c r="H2" s="103" t="s">
        <v>41</v>
      </c>
      <c r="I2" s="103" t="s">
        <v>42</v>
      </c>
      <c r="J2" s="186"/>
      <c r="K2" s="193"/>
      <c r="L2" s="186"/>
      <c r="M2" s="188"/>
      <c r="N2" s="186"/>
      <c r="O2" s="34">
        <v>2021</v>
      </c>
      <c r="P2" s="34">
        <v>2022</v>
      </c>
      <c r="Q2" s="34">
        <v>2023</v>
      </c>
      <c r="R2" s="34">
        <v>2024</v>
      </c>
      <c r="S2" s="34">
        <v>2025</v>
      </c>
      <c r="T2" s="34">
        <v>2026</v>
      </c>
      <c r="U2" s="34">
        <v>2027</v>
      </c>
      <c r="V2" s="34">
        <v>2028</v>
      </c>
      <c r="W2" s="1" t="s">
        <v>26</v>
      </c>
      <c r="X2" s="1" t="s">
        <v>27</v>
      </c>
      <c r="Y2" s="1" t="s">
        <v>28</v>
      </c>
      <c r="Z2" s="40" t="s">
        <v>29</v>
      </c>
    </row>
    <row r="3" spans="1:27" s="43" customFormat="1" ht="30" customHeight="1" x14ac:dyDescent="0.25">
      <c r="A3" s="59"/>
      <c r="B3" s="59"/>
      <c r="C3" s="60"/>
      <c r="D3" s="60"/>
      <c r="E3" s="59"/>
      <c r="F3" s="59"/>
      <c r="G3" s="61"/>
      <c r="H3" s="61"/>
      <c r="I3" s="61"/>
      <c r="J3" s="62"/>
      <c r="K3" s="56"/>
      <c r="L3" s="57"/>
      <c r="M3" s="58"/>
      <c r="N3" s="63"/>
      <c r="O3" s="64"/>
      <c r="P3" s="64"/>
      <c r="Q3" s="64"/>
      <c r="R3" s="64"/>
      <c r="S3" s="64"/>
      <c r="T3" s="64"/>
      <c r="U3" s="64"/>
      <c r="V3" s="64"/>
      <c r="W3" s="1" t="b">
        <f>L3=SUM(O3:V3)</f>
        <v>1</v>
      </c>
      <c r="X3" s="41" t="e">
        <f>ROUND(L3/K3,4)</f>
        <v>#DIV/0!</v>
      </c>
      <c r="Y3" s="42" t="e">
        <f>X3=N3</f>
        <v>#DIV/0!</v>
      </c>
      <c r="Z3" s="42" t="b">
        <f>K3=L3+M3</f>
        <v>1</v>
      </c>
      <c r="AA3" s="44"/>
    </row>
    <row r="4" spans="1:27" s="43" customFormat="1" ht="30" customHeight="1" x14ac:dyDescent="0.25">
      <c r="A4" s="69"/>
      <c r="B4" s="69"/>
      <c r="C4" s="70"/>
      <c r="D4" s="70"/>
      <c r="E4" s="69"/>
      <c r="F4" s="69"/>
      <c r="G4" s="71"/>
      <c r="H4" s="71"/>
      <c r="I4" s="71"/>
      <c r="J4" s="72"/>
      <c r="K4" s="73"/>
      <c r="L4" s="74"/>
      <c r="M4" s="73"/>
      <c r="N4" s="75"/>
      <c r="O4" s="76"/>
      <c r="P4" s="76"/>
      <c r="Q4" s="76"/>
      <c r="R4" s="76"/>
      <c r="S4" s="76"/>
      <c r="T4" s="76"/>
      <c r="U4" s="76"/>
      <c r="V4" s="76"/>
      <c r="W4" s="1" t="b">
        <f>L4=SUM(O4:V4)</f>
        <v>1</v>
      </c>
      <c r="X4" s="41" t="e">
        <f>ROUND(L4/K4,4)</f>
        <v>#DIV/0!</v>
      </c>
      <c r="Y4" s="42" t="e">
        <f>X4=N4</f>
        <v>#DIV/0!</v>
      </c>
      <c r="Z4" s="42" t="b">
        <f>K4=L4+M4</f>
        <v>1</v>
      </c>
      <c r="AA4" s="44"/>
    </row>
    <row r="5" spans="1:27" s="43" customFormat="1" ht="30" customHeight="1" x14ac:dyDescent="0.25">
      <c r="A5" s="69"/>
      <c r="B5" s="69"/>
      <c r="C5" s="70"/>
      <c r="D5" s="70"/>
      <c r="E5" s="69"/>
      <c r="F5" s="69"/>
      <c r="G5" s="71"/>
      <c r="H5" s="71"/>
      <c r="I5" s="71"/>
      <c r="J5" s="72"/>
      <c r="K5" s="73"/>
      <c r="L5" s="73"/>
      <c r="M5" s="73"/>
      <c r="N5" s="75"/>
      <c r="O5" s="76"/>
      <c r="P5" s="76"/>
      <c r="Q5" s="76"/>
      <c r="R5" s="76"/>
      <c r="S5" s="76"/>
      <c r="T5" s="76"/>
      <c r="U5" s="76"/>
      <c r="V5" s="76"/>
      <c r="W5" s="1" t="b">
        <f>L5=SUM(O5:V5)</f>
        <v>1</v>
      </c>
      <c r="X5" s="41" t="e">
        <f>ROUND(L5/K5,4)</f>
        <v>#DIV/0!</v>
      </c>
      <c r="Y5" s="42" t="e">
        <f>X5=N5</f>
        <v>#DIV/0!</v>
      </c>
      <c r="Z5" s="42" t="b">
        <f>K5=L5+M5</f>
        <v>1</v>
      </c>
      <c r="AA5" s="44"/>
    </row>
    <row r="6" spans="1:27" ht="20.100000000000001" customHeight="1" x14ac:dyDescent="0.25">
      <c r="A6" s="202" t="s">
        <v>34</v>
      </c>
      <c r="B6" s="203"/>
      <c r="C6" s="203"/>
      <c r="D6" s="203"/>
      <c r="E6" s="203"/>
      <c r="F6" s="204"/>
      <c r="G6" s="109">
        <f>SUM(G3:G5)</f>
        <v>0</v>
      </c>
      <c r="H6" s="109">
        <f>SUM(H3:H5)</f>
        <v>0</v>
      </c>
      <c r="I6" s="109">
        <f>SUM(I3:I5)</f>
        <v>0</v>
      </c>
      <c r="J6" s="65" t="s">
        <v>13</v>
      </c>
      <c r="K6" s="66">
        <f>SUM(K3:K5)</f>
        <v>0</v>
      </c>
      <c r="L6" s="67">
        <f>SUM(L3:L5)</f>
        <v>0</v>
      </c>
      <c r="M6" s="67">
        <f>SUM(M3:M5)</f>
        <v>0</v>
      </c>
      <c r="N6" s="77">
        <f>SUM(N3:N5)</f>
        <v>0</v>
      </c>
      <c r="O6" s="77">
        <f t="shared" ref="O6:V6" si="0">SUM(O3:O5)</f>
        <v>0</v>
      </c>
      <c r="P6" s="77">
        <f t="shared" si="0"/>
        <v>0</v>
      </c>
      <c r="Q6" s="77">
        <f t="shared" si="0"/>
        <v>0</v>
      </c>
      <c r="R6" s="77">
        <f t="shared" si="0"/>
        <v>0</v>
      </c>
      <c r="S6" s="77">
        <f t="shared" si="0"/>
        <v>0</v>
      </c>
      <c r="T6" s="77">
        <f t="shared" si="0"/>
        <v>0</v>
      </c>
      <c r="U6" s="77">
        <f t="shared" si="0"/>
        <v>0</v>
      </c>
      <c r="V6" s="77">
        <f t="shared" si="0"/>
        <v>0</v>
      </c>
      <c r="W6" s="1" t="b">
        <f>L6=SUM(O6:V6)</f>
        <v>1</v>
      </c>
      <c r="X6" s="41" t="e">
        <f>ROUND(L6/K6,4)</f>
        <v>#DIV/0!</v>
      </c>
      <c r="Y6" s="42" t="s">
        <v>13</v>
      </c>
      <c r="Z6" s="42" t="b">
        <f>K6=L6+M6</f>
        <v>1</v>
      </c>
      <c r="AA6" s="33"/>
    </row>
    <row r="7" spans="1:27" x14ac:dyDescent="0.25">
      <c r="A7" s="36"/>
    </row>
    <row r="8" spans="1:27" x14ac:dyDescent="0.25">
      <c r="A8" s="30" t="s">
        <v>36</v>
      </c>
    </row>
    <row r="9" spans="1:27" x14ac:dyDescent="0.2">
      <c r="A9" s="32" t="s">
        <v>35</v>
      </c>
    </row>
    <row r="10" spans="1:27" x14ac:dyDescent="0.25">
      <c r="A10" s="37"/>
    </row>
  </sheetData>
  <mergeCells count="15">
    <mergeCell ref="O1:V1"/>
    <mergeCell ref="A6:F6"/>
    <mergeCell ref="J1:J2"/>
    <mergeCell ref="A1:A2"/>
    <mergeCell ref="B1:B2"/>
    <mergeCell ref="E1:E2"/>
    <mergeCell ref="F1:F2"/>
    <mergeCell ref="G1:G2"/>
    <mergeCell ref="C1:C2"/>
    <mergeCell ref="D1:D2"/>
    <mergeCell ref="H1:I1"/>
    <mergeCell ref="K1:K2"/>
    <mergeCell ref="L1:L2"/>
    <mergeCell ref="M1:M2"/>
    <mergeCell ref="N1:N2"/>
  </mergeCells>
  <conditionalFormatting sqref="W3:W5 Z3:Z5">
    <cfRule type="cellIs" dxfId="11" priority="19" operator="equal">
      <formula>FALSE</formula>
    </cfRule>
  </conditionalFormatting>
  <conditionalFormatting sqref="AA3:AA5">
    <cfRule type="cellIs" dxfId="10" priority="24" operator="equal">
      <formula>FALSE</formula>
    </cfRule>
  </conditionalFormatting>
  <conditionalFormatting sqref="AA3:AA5">
    <cfRule type="cellIs" dxfId="9" priority="23" operator="equal">
      <formula>FALSE</formula>
    </cfRule>
  </conditionalFormatting>
  <conditionalFormatting sqref="X3:Y5">
    <cfRule type="cellIs" dxfId="8" priority="22" operator="equal">
      <formula>FALSE</formula>
    </cfRule>
  </conditionalFormatting>
  <conditionalFormatting sqref="W3:Y5">
    <cfRule type="containsText" dxfId="7" priority="20" operator="containsText" text="fałsz">
      <formula>NOT(ISERROR(SEARCH("fałsz",W3)))</formula>
    </cfRule>
  </conditionalFormatting>
  <conditionalFormatting sqref="AA6">
    <cfRule type="cellIs" dxfId="6" priority="17" operator="equal">
      <formula>FALSE</formula>
    </cfRule>
  </conditionalFormatting>
  <conditionalFormatting sqref="AA6">
    <cfRule type="cellIs" dxfId="5" priority="16" operator="equal">
      <formula>FALSE</formula>
    </cfRule>
  </conditionalFormatting>
  <conditionalFormatting sqref="X6:Y6">
    <cfRule type="cellIs" dxfId="4" priority="5" operator="equal">
      <formula>FALSE</formula>
    </cfRule>
  </conditionalFormatting>
  <conditionalFormatting sqref="W6:Y6">
    <cfRule type="containsText" dxfId="3" priority="3" operator="containsText" text="fałsz">
      <formula>NOT(ISERROR(SEARCH("fałsz",W6)))</formula>
    </cfRule>
  </conditionalFormatting>
  <conditionalFormatting sqref="W6">
    <cfRule type="cellIs" dxfId="2" priority="4" operator="equal">
      <formula>FALSE</formula>
    </cfRule>
  </conditionalFormatting>
  <conditionalFormatting sqref="Z6">
    <cfRule type="cellIs" dxfId="1" priority="2" operator="equal">
      <formula>FALSE</formula>
    </cfRule>
  </conditionalFormatting>
  <conditionalFormatting sqref="Z6">
    <cfRule type="cellIs" dxfId="0" priority="1" operator="equal">
      <formula>FALSE</formula>
    </cfRule>
  </conditionalFormatting>
  <dataValidations disablePrompts="1" count="1">
    <dataValidation type="list" allowBlank="1" showInputMessage="1" showErrorMessage="1" sqref="F3:F5" xr:uid="{00000000-0002-0000-0400-000000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&amp;KFF0000opolskie&amp;K01+000 - zadania powiatowe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gm rez</vt:lpstr>
      <vt:lpstr>pow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2021-09-24T12:48:35Z</cp:lastPrinted>
  <dcterms:created xsi:type="dcterms:W3CDTF">2019-02-25T10:53:14Z</dcterms:created>
  <dcterms:modified xsi:type="dcterms:W3CDTF">2021-10-08T11:16:48Z</dcterms:modified>
</cp:coreProperties>
</file>