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678E4355-F2F9-4B54-8029-3B44105C0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85" i="7" l="1"/>
  <c r="A66" i="7"/>
  <c r="A1" i="7"/>
  <c r="A29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<sst xmlns="http://schemas.openxmlformats.org/spreadsheetml/2006/main" count="97" uniqueCount="81">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</sst>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III Kwartały 2024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4417512126.16</f>
        <v>4417512126.1599998</v>
      </c>
      <c r="C13" s="20">
        <f>2586559935.02</f>
        <v>2586559935.02</v>
      </c>
      <c r="D13" s="20">
        <f>159444456.45</f>
        <v>159444456.44999999</v>
      </c>
      <c r="E13" s="20">
        <f>158000000</f>
        <v>158000000</v>
      </c>
      <c r="F13" s="20">
        <f>0</f>
        <v>0</v>
      </c>
      <c r="G13" s="20">
        <f>1444456.45</f>
        <v>1444456.45</v>
      </c>
      <c r="H13" s="20">
        <f>0</f>
        <v>0</v>
      </c>
      <c r="I13" s="20">
        <f>0</f>
        <v>0</v>
      </c>
      <c r="J13" s="20">
        <f>2262401100.11</f>
        <v>2262401100.1100001</v>
      </c>
      <c r="K13" s="20">
        <f>0</f>
        <v>0</v>
      </c>
      <c r="L13" s="20">
        <f>164370586.46</f>
        <v>164370586.46000001</v>
      </c>
      <c r="M13" s="20">
        <f>336472.73</f>
        <v>336472.73</v>
      </c>
      <c r="N13" s="20">
        <f>7319.27</f>
        <v>7319.27</v>
      </c>
      <c r="O13" s="20">
        <f>1830952191.14</f>
        <v>1830952191.1400001</v>
      </c>
      <c r="P13" s="20">
        <f>1830952191.14</f>
        <v>1830952191.1400001</v>
      </c>
      <c r="Q13" s="20">
        <f>0</f>
        <v>0</v>
      </c>
    </row>
    <row r="14" spans="1:17" ht="28.5" customHeight="1" x14ac:dyDescent="0.2">
      <c r="A14" s="19" t="s">
        <v>45</v>
      </c>
      <c r="B14" s="20">
        <f>202950000</f>
        <v>202950000</v>
      </c>
      <c r="C14" s="20">
        <f>202950000</f>
        <v>202950000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202950000</f>
        <v>202950000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202950000</f>
        <v>202950000</v>
      </c>
      <c r="C16" s="21">
        <f>202950000</f>
        <v>202950000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202950000</f>
        <v>202950000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4214093155.7</f>
        <v>4214093155.6999998</v>
      </c>
      <c r="C17" s="20">
        <f>2383140964.56</f>
        <v>2383140964.5599999</v>
      </c>
      <c r="D17" s="20">
        <f>159416264.45</f>
        <v>159416264.44999999</v>
      </c>
      <c r="E17" s="20">
        <f>158000000</f>
        <v>158000000</v>
      </c>
      <c r="F17" s="20">
        <f>0</f>
        <v>0</v>
      </c>
      <c r="G17" s="20">
        <f>1416264.45</f>
        <v>1416264.45</v>
      </c>
      <c r="H17" s="20">
        <f>0</f>
        <v>0</v>
      </c>
      <c r="I17" s="20">
        <f>0</f>
        <v>0</v>
      </c>
      <c r="J17" s="20">
        <f>2059451100.11</f>
        <v>2059451100.1099999</v>
      </c>
      <c r="K17" s="20">
        <f>0</f>
        <v>0</v>
      </c>
      <c r="L17" s="20">
        <f>164273600</f>
        <v>164273600</v>
      </c>
      <c r="M17" s="20">
        <f>0</f>
        <v>0</v>
      </c>
      <c r="N17" s="20">
        <f>0</f>
        <v>0</v>
      </c>
      <c r="O17" s="20">
        <f>1830952191.14</f>
        <v>1830952191.1400001</v>
      </c>
      <c r="P17" s="20">
        <f>1830952191.14</f>
        <v>1830952191.1400001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4214093155.7</f>
        <v>4214093155.6999998</v>
      </c>
      <c r="C19" s="21">
        <f>2383140964.56</f>
        <v>2383140964.5599999</v>
      </c>
      <c r="D19" s="21">
        <f>159416264.45</f>
        <v>159416264.44999999</v>
      </c>
      <c r="E19" s="21">
        <f>158000000</f>
        <v>158000000</v>
      </c>
      <c r="F19" s="21">
        <f>0</f>
        <v>0</v>
      </c>
      <c r="G19" s="21">
        <f>1416264.45</f>
        <v>1416264.45</v>
      </c>
      <c r="H19" s="21">
        <f>0</f>
        <v>0</v>
      </c>
      <c r="I19" s="21">
        <f>0</f>
        <v>0</v>
      </c>
      <c r="J19" s="21">
        <f>2059451100.11</f>
        <v>2059451100.1099999</v>
      </c>
      <c r="K19" s="21">
        <f>0</f>
        <v>0</v>
      </c>
      <c r="L19" s="21">
        <f>164273600</f>
        <v>164273600</v>
      </c>
      <c r="M19" s="21">
        <f>0</f>
        <v>0</v>
      </c>
      <c r="N19" s="21">
        <f>0</f>
        <v>0</v>
      </c>
      <c r="O19" s="21">
        <f>1830952191.14</f>
        <v>1830952191.1400001</v>
      </c>
      <c r="P19" s="21">
        <f>1830952191.14</f>
        <v>1830952191.1400001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468970.46</f>
        <v>468970.46</v>
      </c>
      <c r="C21" s="20">
        <f>468970.46</f>
        <v>468970.46</v>
      </c>
      <c r="D21" s="20">
        <f>28192</f>
        <v>28192</v>
      </c>
      <c r="E21" s="20">
        <f>0</f>
        <v>0</v>
      </c>
      <c r="F21" s="20">
        <f>0</f>
        <v>0</v>
      </c>
      <c r="G21" s="20">
        <f>28192</f>
        <v>28192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96986.46</f>
        <v>96986.46</v>
      </c>
      <c r="M21" s="20">
        <f>336472.73</f>
        <v>336472.73</v>
      </c>
      <c r="N21" s="20">
        <f>7319.27</f>
        <v>7319.27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192316.06</f>
        <v>192316.06</v>
      </c>
      <c r="C22" s="21">
        <f>192316.06</f>
        <v>192316.06</v>
      </c>
      <c r="D22" s="21">
        <f>27792</f>
        <v>27792</v>
      </c>
      <c r="E22" s="21">
        <f>0</f>
        <v>0</v>
      </c>
      <c r="F22" s="21">
        <f>0</f>
        <v>0</v>
      </c>
      <c r="G22" s="21">
        <f>27792</f>
        <v>27792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96986.46</f>
        <v>96986.46</v>
      </c>
      <c r="M22" s="21">
        <f>60218.33</f>
        <v>60218.33</v>
      </c>
      <c r="N22" s="21">
        <f>7319.27</f>
        <v>7319.27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276654.4</f>
        <v>276654.40000000002</v>
      </c>
      <c r="C23" s="21">
        <f>276654.4</f>
        <v>276654.40000000002</v>
      </c>
      <c r="D23" s="21">
        <f>400</f>
        <v>400</v>
      </c>
      <c r="E23" s="21">
        <f>0</f>
        <v>0</v>
      </c>
      <c r="F23" s="21">
        <f>0</f>
        <v>0</v>
      </c>
      <c r="G23" s="21">
        <f>400</f>
        <v>400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0</f>
        <v>0</v>
      </c>
      <c r="M23" s="21">
        <f>276254.4</f>
        <v>276254.40000000002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III Kwartały 2024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532989965.39</f>
        <v>532989965.38999999</v>
      </c>
      <c r="C43" s="22">
        <f>532989965.39</f>
        <v>532989965.38999999</v>
      </c>
      <c r="D43" s="22">
        <f>474798076.09</f>
        <v>474798076.08999997</v>
      </c>
      <c r="E43" s="22">
        <f>84115.96</f>
        <v>84115.96</v>
      </c>
      <c r="F43" s="22">
        <f>8561.64</f>
        <v>8561.64</v>
      </c>
      <c r="G43" s="22">
        <f>474705398.49</f>
        <v>474705398.49000001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53237440.82</f>
        <v>53237440.82</v>
      </c>
      <c r="M43" s="22">
        <f>4349490.17</f>
        <v>4349490.17</v>
      </c>
      <c r="N43" s="22">
        <f>604958.31</f>
        <v>604958.31000000006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30552461.94</f>
        <v>30552461.940000001</v>
      </c>
      <c r="C44" s="23">
        <f>30552461.94</f>
        <v>30552461.940000001</v>
      </c>
      <c r="D44" s="23">
        <f>30469440.32</f>
        <v>30469440.32</v>
      </c>
      <c r="E44" s="23">
        <f>0</f>
        <v>0</v>
      </c>
      <c r="F44" s="23">
        <f>0</f>
        <v>0</v>
      </c>
      <c r="G44" s="23">
        <f>30469440.32</f>
        <v>30469440.32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502437503.45</f>
        <v>502437503.44999999</v>
      </c>
      <c r="C45" s="23">
        <f>502437503.45</f>
        <v>502437503.44999999</v>
      </c>
      <c r="D45" s="23">
        <f>444328635.77</f>
        <v>444328635.76999998</v>
      </c>
      <c r="E45" s="23">
        <f>84115.96</f>
        <v>84115.96</v>
      </c>
      <c r="F45" s="23">
        <f>8561.64</f>
        <v>8561.64</v>
      </c>
      <c r="G45" s="23">
        <f>444235958.17</f>
        <v>444235958.17000002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53154419.2</f>
        <v>53154419.200000003</v>
      </c>
      <c r="M45" s="23">
        <f>4349490.17</f>
        <v>4349490.17</v>
      </c>
      <c r="N45" s="23">
        <f>604958.31</f>
        <v>604958.31000000006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11587364367.38</f>
        <v>11587364367.379999</v>
      </c>
      <c r="C46" s="22">
        <f>11587097883.5</f>
        <v>11587097883.5</v>
      </c>
      <c r="D46" s="22">
        <f>438779.91</f>
        <v>438779.91</v>
      </c>
      <c r="E46" s="22">
        <f>600</f>
        <v>600</v>
      </c>
      <c r="F46" s="22">
        <f>16265.52</f>
        <v>16265.52</v>
      </c>
      <c r="G46" s="22">
        <f>421914.39</f>
        <v>421914.39</v>
      </c>
      <c r="H46" s="22">
        <f>0</f>
        <v>0</v>
      </c>
      <c r="I46" s="22">
        <f>0</f>
        <v>0</v>
      </c>
      <c r="J46" s="22">
        <f>11583041721.62</f>
        <v>11583041721.620001</v>
      </c>
      <c r="K46" s="22">
        <f>0</f>
        <v>0</v>
      </c>
      <c r="L46" s="22">
        <f>3608318.34</f>
        <v>3608318.34</v>
      </c>
      <c r="M46" s="22">
        <f>9063.63</f>
        <v>9063.6299999999992</v>
      </c>
      <c r="N46" s="22">
        <f>0</f>
        <v>0</v>
      </c>
      <c r="O46" s="22">
        <f>266483.88</f>
        <v>266483.88</v>
      </c>
      <c r="P46" s="22">
        <f>266483.88</f>
        <v>266483.88</v>
      </c>
      <c r="Q46" s="22">
        <f>0</f>
        <v>0</v>
      </c>
    </row>
    <row r="47" spans="1:17" ht="24" customHeight="1" x14ac:dyDescent="0.2">
      <c r="A47" s="18" t="s">
        <v>33</v>
      </c>
      <c r="B47" s="23">
        <f>421914.39</f>
        <v>421914.39</v>
      </c>
      <c r="C47" s="23">
        <f>421914.39</f>
        <v>421914.39</v>
      </c>
      <c r="D47" s="23">
        <f>421914.39</f>
        <v>421914.39</v>
      </c>
      <c r="E47" s="23">
        <f>0</f>
        <v>0</v>
      </c>
      <c r="F47" s="23">
        <f>0</f>
        <v>0</v>
      </c>
      <c r="G47" s="23">
        <f>421914.39</f>
        <v>421914.39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7222616848.16</f>
        <v>7222616848.1599998</v>
      </c>
      <c r="C48" s="23">
        <f>7222616848.16</f>
        <v>7222616848.1599998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7219032205.93</f>
        <v>7219032205.9300003</v>
      </c>
      <c r="K48" s="23">
        <f>0</f>
        <v>0</v>
      </c>
      <c r="L48" s="23">
        <f>3574978.6</f>
        <v>3574978.6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4364325604.83</f>
        <v>4364325604.8299999</v>
      </c>
      <c r="C49" s="23">
        <f>4364059120.95</f>
        <v>4364059120.9499998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4364009515.69</f>
        <v>4364009515.6899996</v>
      </c>
      <c r="K49" s="23">
        <f>0</f>
        <v>0</v>
      </c>
      <c r="L49" s="23">
        <f>33339.74</f>
        <v>33339.74</v>
      </c>
      <c r="M49" s="23">
        <f>0</f>
        <v>0</v>
      </c>
      <c r="N49" s="23">
        <f>0</f>
        <v>0</v>
      </c>
      <c r="O49" s="23">
        <f>266483.88</f>
        <v>266483.88</v>
      </c>
      <c r="P49" s="23">
        <f>266483.88</f>
        <v>266483.88</v>
      </c>
      <c r="Q49" s="23">
        <f>0</f>
        <v>0</v>
      </c>
    </row>
    <row r="50" spans="1:17" ht="30.75" customHeight="1" x14ac:dyDescent="0.2">
      <c r="A50" s="24" t="s">
        <v>43</v>
      </c>
      <c r="B50" s="22">
        <f>5112159228.39</f>
        <v>5112159228.3900003</v>
      </c>
      <c r="C50" s="22">
        <f>5109761403.58</f>
        <v>5109761403.5799999</v>
      </c>
      <c r="D50" s="22">
        <f>17118510.3</f>
        <v>17118510.300000001</v>
      </c>
      <c r="E50" s="22">
        <f>53530.21</f>
        <v>53530.21</v>
      </c>
      <c r="F50" s="22">
        <f>76471.79</f>
        <v>76471.789999999994</v>
      </c>
      <c r="G50" s="22">
        <f>16988507.8</f>
        <v>16988507.800000001</v>
      </c>
      <c r="H50" s="22">
        <f>0.5</f>
        <v>0.5</v>
      </c>
      <c r="I50" s="22">
        <f>0</f>
        <v>0</v>
      </c>
      <c r="J50" s="22">
        <f>18164.52</f>
        <v>18164.52</v>
      </c>
      <c r="K50" s="22">
        <f>15771427.59</f>
        <v>15771427.59</v>
      </c>
      <c r="L50" s="22">
        <f>2096528698.98</f>
        <v>2096528698.98</v>
      </c>
      <c r="M50" s="22">
        <f>2951396463.64</f>
        <v>2951396463.6399999</v>
      </c>
      <c r="N50" s="22">
        <f>28928138.55</f>
        <v>28928138.550000001</v>
      </c>
      <c r="O50" s="22">
        <f>2397824.81</f>
        <v>2397824.81</v>
      </c>
      <c r="P50" s="22">
        <f>1862160.95</f>
        <v>1862160.95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90147184.01</f>
        <v>90147184.010000005</v>
      </c>
      <c r="C51" s="23">
        <f>90139876.39</f>
        <v>90139876.390000001</v>
      </c>
      <c r="D51" s="23">
        <f>491525.66</f>
        <v>491525.66</v>
      </c>
      <c r="E51" s="23">
        <f>0</f>
        <v>0</v>
      </c>
      <c r="F51" s="23">
        <f>0</f>
        <v>0</v>
      </c>
      <c r="G51" s="23">
        <f>491525.66</f>
        <v>491525.66</v>
      </c>
      <c r="H51" s="23">
        <f>0</f>
        <v>0</v>
      </c>
      <c r="I51" s="23">
        <f>0</f>
        <v>0</v>
      </c>
      <c r="J51" s="23">
        <f>998.91</f>
        <v>998.91</v>
      </c>
      <c r="K51" s="23">
        <f>0</f>
        <v>0</v>
      </c>
      <c r="L51" s="23">
        <f>81400807.77</f>
        <v>81400807.769999996</v>
      </c>
      <c r="M51" s="23">
        <f>7650477.97</f>
        <v>7650477.9699999997</v>
      </c>
      <c r="N51" s="23">
        <f>596066.08</f>
        <v>596066.07999999996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5022012044.38</f>
        <v>5022012044.3800001</v>
      </c>
      <c r="C52" s="23">
        <f>5019621527.19</f>
        <v>5019621527.1899996</v>
      </c>
      <c r="D52" s="23">
        <f>16626984.64</f>
        <v>16626984.640000001</v>
      </c>
      <c r="E52" s="23">
        <f>53530.21</f>
        <v>53530.21</v>
      </c>
      <c r="F52" s="23">
        <f>76471.79</f>
        <v>76471.789999999994</v>
      </c>
      <c r="G52" s="23">
        <f>16496982.14</f>
        <v>16496982.140000001</v>
      </c>
      <c r="H52" s="23">
        <f>0.5</f>
        <v>0.5</v>
      </c>
      <c r="I52" s="23">
        <f>0</f>
        <v>0</v>
      </c>
      <c r="J52" s="23">
        <f>17165.61</f>
        <v>17165.61</v>
      </c>
      <c r="K52" s="23">
        <f>15771427.59</f>
        <v>15771427.59</v>
      </c>
      <c r="L52" s="23">
        <f>2015127891.21</f>
        <v>2015127891.21</v>
      </c>
      <c r="M52" s="23">
        <f>2943745985.67</f>
        <v>2943745985.6700001</v>
      </c>
      <c r="N52" s="23">
        <f>28332072.47</f>
        <v>28332072.469999999</v>
      </c>
      <c r="O52" s="23">
        <f>2390517.19</f>
        <v>2390517.19</v>
      </c>
      <c r="P52" s="23">
        <f>1854853.33</f>
        <v>1854853.33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1303609338.7</f>
        <v>1303609338.7</v>
      </c>
      <c r="C53" s="22">
        <f>1300002172.9</f>
        <v>1300002172.9000001</v>
      </c>
      <c r="D53" s="22">
        <f>157974043.5</f>
        <v>157974043.5</v>
      </c>
      <c r="E53" s="22">
        <f>25734791.42</f>
        <v>25734791.420000002</v>
      </c>
      <c r="F53" s="22">
        <f>540776.54</f>
        <v>540776.54</v>
      </c>
      <c r="G53" s="22">
        <f>131290400.87</f>
        <v>131290400.87</v>
      </c>
      <c r="H53" s="22">
        <f>408074.67</f>
        <v>408074.67</v>
      </c>
      <c r="I53" s="22">
        <f>0</f>
        <v>0</v>
      </c>
      <c r="J53" s="22">
        <f>466504.82</f>
        <v>466504.82</v>
      </c>
      <c r="K53" s="22">
        <f>14266.06</f>
        <v>14266.06</v>
      </c>
      <c r="L53" s="22">
        <f>946237623.35</f>
        <v>946237623.35000002</v>
      </c>
      <c r="M53" s="22">
        <f>180777395.38</f>
        <v>180777395.38</v>
      </c>
      <c r="N53" s="22">
        <f>14532339.79</f>
        <v>14532339.789999999</v>
      </c>
      <c r="O53" s="22">
        <f>3607165.8</f>
        <v>3607165.8</v>
      </c>
      <c r="P53" s="22">
        <f>2579478.41</f>
        <v>2579478.41</v>
      </c>
      <c r="Q53" s="22">
        <f>1027687.39</f>
        <v>1027687.39</v>
      </c>
    </row>
    <row r="54" spans="1:17" ht="30" customHeight="1" x14ac:dyDescent="0.2">
      <c r="A54" s="18" t="s">
        <v>38</v>
      </c>
      <c r="B54" s="23">
        <f>49785572.77</f>
        <v>49785572.770000003</v>
      </c>
      <c r="C54" s="23">
        <f>49707796.35</f>
        <v>49707796.350000001</v>
      </c>
      <c r="D54" s="23">
        <f>3791054.13</f>
        <v>3791054.13</v>
      </c>
      <c r="E54" s="23">
        <f>918312.37</f>
        <v>918312.37</v>
      </c>
      <c r="F54" s="23">
        <f>74910.01</f>
        <v>74910.009999999995</v>
      </c>
      <c r="G54" s="23">
        <f>2797831.75</f>
        <v>2797831.75</v>
      </c>
      <c r="H54" s="23">
        <f>0</f>
        <v>0</v>
      </c>
      <c r="I54" s="23">
        <f>0</f>
        <v>0</v>
      </c>
      <c r="J54" s="23">
        <f>0</f>
        <v>0</v>
      </c>
      <c r="K54" s="23">
        <f>360.27</f>
        <v>360.27</v>
      </c>
      <c r="L54" s="23">
        <f>42341763.51</f>
        <v>42341763.509999998</v>
      </c>
      <c r="M54" s="23">
        <f>2851708.61</f>
        <v>2851708.61</v>
      </c>
      <c r="N54" s="23">
        <f>722909.83</f>
        <v>722909.83</v>
      </c>
      <c r="O54" s="23">
        <f>77776.42</f>
        <v>77776.42</v>
      </c>
      <c r="P54" s="23">
        <f>71384.03</f>
        <v>71384.03</v>
      </c>
      <c r="Q54" s="23">
        <f>6392.39</f>
        <v>6392.39</v>
      </c>
    </row>
    <row r="55" spans="1:17" ht="33" customHeight="1" x14ac:dyDescent="0.2">
      <c r="A55" s="18" t="s">
        <v>80</v>
      </c>
      <c r="B55" s="23">
        <f>0</f>
        <v>0</v>
      </c>
      <c r="C55" s="23">
        <f>0</f>
        <v>0</v>
      </c>
      <c r="D55" s="23">
        <f>0</f>
        <v>0</v>
      </c>
      <c r="E55" s="23">
        <f>0</f>
        <v>0</v>
      </c>
      <c r="F55" s="23">
        <f>0</f>
        <v>0</v>
      </c>
      <c r="G55" s="23">
        <f>0</f>
        <v>0</v>
      </c>
      <c r="H55" s="23">
        <f>0</f>
        <v>0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1253823765.93</f>
        <v>1253823765.9300001</v>
      </c>
      <c r="C56" s="23">
        <f>1250294376.55</f>
        <v>1250294376.55</v>
      </c>
      <c r="D56" s="23">
        <f>154182989.37</f>
        <v>154182989.37</v>
      </c>
      <c r="E56" s="23">
        <f>24816479.05</f>
        <v>24816479.050000001</v>
      </c>
      <c r="F56" s="23">
        <f>465866.53</f>
        <v>465866.53</v>
      </c>
      <c r="G56" s="23">
        <f>128492569.12</f>
        <v>128492569.12</v>
      </c>
      <c r="H56" s="23">
        <f>408074.67</f>
        <v>408074.67</v>
      </c>
      <c r="I56" s="23">
        <f>0</f>
        <v>0</v>
      </c>
      <c r="J56" s="23">
        <f>466504.82</f>
        <v>466504.82</v>
      </c>
      <c r="K56" s="23">
        <f>13905.79</f>
        <v>13905.79</v>
      </c>
      <c r="L56" s="23">
        <f>903895859.84</f>
        <v>903895859.84000003</v>
      </c>
      <c r="M56" s="23">
        <f>177925686.77</f>
        <v>177925686.77000001</v>
      </c>
      <c r="N56" s="23">
        <f>13809429.96</f>
        <v>13809429.960000001</v>
      </c>
      <c r="O56" s="23">
        <f>3529389.38</f>
        <v>3529389.38</v>
      </c>
      <c r="P56" s="23">
        <f>2508094.38</f>
        <v>2508094.38</v>
      </c>
      <c r="Q56" s="23">
        <f>1021295</f>
        <v>1021295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III Kwartały 2024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1175539047.95</f>
        <v>1175539047.95</v>
      </c>
      <c r="G76" s="25">
        <f>322893389.52</f>
        <v>322893389.51999998</v>
      </c>
      <c r="H76" s="25">
        <f>0</f>
        <v>0</v>
      </c>
      <c r="I76" s="25">
        <f>0</f>
        <v>0</v>
      </c>
      <c r="J76" s="25">
        <f>322893389.52</f>
        <v>322893389.51999998</v>
      </c>
      <c r="K76" s="25">
        <f>0</f>
        <v>0</v>
      </c>
      <c r="L76" s="25">
        <f>852645658.43</f>
        <v>852645658.42999995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71411428.4</f>
        <v>71411428.400000006</v>
      </c>
      <c r="G78" s="25">
        <f>46811428.4</f>
        <v>46811428.399999999</v>
      </c>
      <c r="H78" s="25">
        <f>0</f>
        <v>0</v>
      </c>
      <c r="I78" s="25">
        <f>0</f>
        <v>0</v>
      </c>
      <c r="J78" s="25">
        <f>46811428.4</f>
        <v>46811428.399999999</v>
      </c>
      <c r="K78" s="25">
        <f>0</f>
        <v>0</v>
      </c>
      <c r="L78" s="25">
        <f>24600000</f>
        <v>24600000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15614064.03</f>
        <v>15614064.029999999</v>
      </c>
      <c r="G79" s="25">
        <f>10838415.09</f>
        <v>10838415.09</v>
      </c>
      <c r="H79" s="25">
        <f>0</f>
        <v>0</v>
      </c>
      <c r="I79" s="25">
        <f>0</f>
        <v>0</v>
      </c>
      <c r="J79" s="25">
        <f>10838415.09</f>
        <v>10838415.09</v>
      </c>
      <c r="K79" s="25">
        <f>0</f>
        <v>0</v>
      </c>
      <c r="L79" s="25">
        <f>4775648.94</f>
        <v>4775648.9400000004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609755.65</f>
        <v>609755.65</v>
      </c>
      <c r="G80" s="25">
        <f>386790.95</f>
        <v>386790.95</v>
      </c>
      <c r="H80" s="25">
        <f>0</f>
        <v>0</v>
      </c>
      <c r="I80" s="25">
        <f>0</f>
        <v>0</v>
      </c>
      <c r="J80" s="25">
        <f>386790.95</f>
        <v>386790.95</v>
      </c>
      <c r="K80" s="25">
        <f>0</f>
        <v>0</v>
      </c>
      <c r="L80" s="25">
        <f>222964.7</f>
        <v>222964.7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17023165.85</f>
        <v>17023165.850000001</v>
      </c>
      <c r="G81" s="25">
        <f>12247516.91</f>
        <v>12247516.91</v>
      </c>
      <c r="H81" s="25">
        <f>0</f>
        <v>0</v>
      </c>
      <c r="I81" s="25">
        <f>0</f>
        <v>0</v>
      </c>
      <c r="J81" s="25">
        <f>12247516.91</f>
        <v>12247516.91</v>
      </c>
      <c r="K81" s="25">
        <f>0</f>
        <v>0</v>
      </c>
      <c r="L81" s="25">
        <f>4775648.94</f>
        <v>4775648.9400000004</v>
      </c>
    </row>
    <row r="82" spans="1:13" ht="33" customHeight="1" x14ac:dyDescent="0.2">
      <c r="B82" s="35" t="s">
        <v>61</v>
      </c>
      <c r="C82" s="36"/>
      <c r="D82" s="36"/>
      <c r="E82" s="37"/>
      <c r="F82" s="25">
        <f>1037048.65</f>
        <v>1037048.65</v>
      </c>
      <c r="G82" s="25">
        <f>1037048.65</f>
        <v>1037048.65</v>
      </c>
      <c r="H82" s="25">
        <f>0</f>
        <v>0</v>
      </c>
      <c r="I82" s="25">
        <f>0</f>
        <v>0</v>
      </c>
      <c r="J82" s="25">
        <f>1037048.65</f>
        <v>1037048.65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III Kwartały 2024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6373268194.77</f>
        <v>6373268194.7700005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">
      <c r="A94" s="8" t="s">
        <v>9</v>
      </c>
      <c r="B94" s="8">
        <f>2024</f>
        <v>2024</v>
      </c>
      <c r="C94" s="9"/>
    </row>
    <row r="95" spans="1:13" ht="13.5" customHeight="1" x14ac:dyDescent="0.2">
      <c r="A95" s="8" t="s">
        <v>10</v>
      </c>
      <c r="B95" s="10" t="str">
        <f>"Nov 14 2024 12:00AM"</f>
        <v>Nov 14 2024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2024-12-09T09:24:54Z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2024-12-09T10:24:48.4417505+01:00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GRN-37143ce4-ea6a-4bac-ac56-2d254a8c896d</vt:lpwstr>
  </property>
  <property fmtid="{D5CDD505-2E9C-101B-9397-08002B2CF9AE}" pid="7" name="MFHash">
    <vt:lpwstr>08MDNAz2X/vH56RThkqiJH+aC2DvToiWCSPrycYiBUo=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