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31 maj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" l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H35" i="2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AK60" i="1"/>
  <c r="AL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<sst xmlns="http://schemas.openxmlformats.org/spreadsheetml/2006/main" count="334" uniqueCount="234">
  <si>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</si>
  <si>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</si>
  <si>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</si>
  <si>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</si>
  <si>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</si>
  <si>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</si>
  <si>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</si>
  <si>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</si>
  <si>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</si>
  <si>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</si>
  <si>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</si>
  <si>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</si>
  <si>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</si>
  <si>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</si>
  <si>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</si>
  <si>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</si>
  <si>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</si>
  <si>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</si>
  <si>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</si>
  <si>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</si>
  <si>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</si>
  <si>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</si>
  <si>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</si>
  <si>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</si>
  <si>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</si>
  <si>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</si>
  <si>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</si>
  <si>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</si>
  <si>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</si>
  <si>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</si>
  <si>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</si>
  <si>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</si>
  <si>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</si>
  <si>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</si>
  <si>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</si>
  <si>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</si>
  <si>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</si>
  <si>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</si>
  <si>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</si>
  <si>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</si>
  <si>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</si>
  <si>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</si>
  <si>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</si>
  <si>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</si>
  <si>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</si>
  <si>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</si>
  <si>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</si>
  <si>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</si>
  <si>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</si>
  <si>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</si>
  <si>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</si>
  <si>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</si>
  <si>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</si>
  <si>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</si>
  <si>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</si>
  <si>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</si>
  <si>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</si>
  <si>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</si>
  <si>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</si>
  <si>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</si>
  <si>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</si>
  <si>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</si>
  <si>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</si>
  <si>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</si>
  <si>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</si>
  <si>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</si>
  <si>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</si>
  <si>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</si>
  <si>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</si>
  <si>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</si>
  <si>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</si>
  <si>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</si>
  <si>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</si>
  <si>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</si>
  <si>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</si>
  <si>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</si>
  <si>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</si>
  <si>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</si>
  <si>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</si>
  <si>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</si>
  <si>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</si>
  <si>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</si>
  <si>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</si>
  <si>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</si>
  <si>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</si>
  <si>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</si>
  <si>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</si>
  <si>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</si>
  <si>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</si>
  <si>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</si>
  <si>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</si>
  <si>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</si>
  <si>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</si>
  <si>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</si>
  <si>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</si>
  <si>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</si>
  <si>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</si>
  <si>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</si>
  <si>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</si>
  <si>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</si>
  <si>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</si>
  <si>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</si>
  <si>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</si>
  <si>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</si>
  <si>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</si>
  <si>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</si>
  <si>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</si>
  <si>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</si>
  <si>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</si>
  <si>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</si>
  <si>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</si>
  <si>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</si>
  <si>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</si>
  <si>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</si>
  <si>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</si>
  <si>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</si>
  <si>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</si>
  <si>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</si>
  <si>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</si>
  <si>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</si>
  <si>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</si>
  <si>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</si>
  <si>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</si>
  <si>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</si>
  <si>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</si>
  <si>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</si>
  <si>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</si>
  <si>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</si>
  <si>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</si>
  <si>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</si>
  <si>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</si>
  <si>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</si>
  <si>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</si>
  <si>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</si>
  <si>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</si>
  <si>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</si>
  <si>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</si>
  <si>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</si>
  <si>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</si>
  <si>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</si>
  <si>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</si>
  <si>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</si>
  <si>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</si>
  <si>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</si>
  <si>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</si>
  <si>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</si>
  <si>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</si>
  <si>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</si>
  <si>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</si>
  <si>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</si>
  <si>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</si>
  <si>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</si>
  <si>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</si>
  <si>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</si>
  <si>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</si>
  <si>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</si>
  <si>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</si>
  <si>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</si>
  <si>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</si>
  <si>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</si>
  <si>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</si>
  <si>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</si>
  <si>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</si>
  <si>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</si>
  <si>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</si>
  <si>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</si>
  <si>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</si>
  <si>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</si>
  <si>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</si>
  <si>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</si>
  <si>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</si>
  <si>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</si>
  <si>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</si>
  <si>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</si>
  <si>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</si>
  <si>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</si>
  <si>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</si>
  <si>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</si>
  <si>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</si>
  <si>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</si>
  <si>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</si>
  <si>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</si>
  <si>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</si>
  <si>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</si>
  <si>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</si>
  <si>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</si>
  <si>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</si>
  <si>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</si>
  <si>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</si>
  <si>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</si>
  <si>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</si>
  <si>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</si>
  <si>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</si>
  <si>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</si>
  <si>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</si>
  <si>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</si>
  <si>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</si>
  <si>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</si>
  <si>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</si>
  <si>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</si>
  <si>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</si>
  <si>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</si>
  <si>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</si>
  <si>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</si>
  <si>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</si>
  <si>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</si>
  <si>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</si>
  <si>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</si>
  <si>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</si>
  <si>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</si>
  <si>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</si>
  <si>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</si>
  <si>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</si>
  <si>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</si>
  <si>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</si>
  <si>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</si>
  <si>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</si>
  <si>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</si>
  <si>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</si>
  <si>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</si>
  <si>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</si>
  <si>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</si>
  <si>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</si>
  <si>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</si>
  <si>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</si>
  <si>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</si>
  <si>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</si>
  <si>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</si>
  <si>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</si>
  <si>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</si>
  <si>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</si>
  <si>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</si>
  <si>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 xml:space="preserve">Limit finansowy zgodny z arkuszem kalkulacyjnym z dnia 05.06.2022, kurs 1 EUR= 4,5855 PLN   </t>
  </si>
  <si>
    <t>dane na dzień  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</si>
</sst>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74" sqref="E74"/>
    </sheetView>
  </sheetViews>
  <sheetFormatPr defaultRowHeight="12.75" outlineLevelRow="1" x14ac:dyDescent="0.2"/>
  <cols>
    <col min="1" max="1" width="59.5703125" style="75" customWidth="1"/>
    <col min="2" max="2" width="25.7109375" style="75" customWidth="1"/>
    <col min="3" max="3" width="14.7109375" style="82" bestFit="1" customWidth="1"/>
    <col min="4" max="4" width="26.28515625" style="83" customWidth="1"/>
    <col min="5" max="5" width="26.85546875" style="59" customWidth="1"/>
    <col min="6" max="6" width="23" style="75" customWidth="1"/>
    <col min="7" max="7" width="10.140625" style="58" customWidth="1"/>
    <col min="8" max="8" width="26.28515625" style="58" customWidth="1"/>
    <col min="9" max="9" width="24.42578125" style="58" customWidth="1"/>
    <col min="10" max="10" width="21.85546875" style="58" customWidth="1"/>
    <col min="11" max="11" width="17.28515625" style="75" customWidth="1"/>
    <col min="12" max="12" width="25.5703125" style="75" customWidth="1"/>
    <col min="13" max="13" width="22.140625" style="75" customWidth="1"/>
    <col min="14" max="14" width="9.42578125" style="57" customWidth="1"/>
    <col min="15" max="15" width="26.5703125" style="57" customWidth="1"/>
    <col min="16" max="16" width="24.42578125" style="57" customWidth="1"/>
    <col min="17" max="17" width="23" style="57" customWidth="1"/>
    <col min="18" max="18" width="21.140625" style="57" customWidth="1"/>
    <col min="19" max="19" width="26" style="75" customWidth="1"/>
    <col min="20" max="20" width="23.85546875" style="75" customWidth="1"/>
    <col min="21" max="21" width="19" style="75" customWidth="1"/>
    <col min="22" max="22" width="24.85546875" style="75" customWidth="1"/>
    <col min="23" max="23" width="20.85546875" style="75" customWidth="1"/>
    <col min="24" max="24" width="19.85546875" style="75" customWidth="1"/>
    <col min="25" max="25" width="25.28515625" style="75" customWidth="1"/>
    <col min="26" max="26" width="24" style="75" customWidth="1"/>
    <col min="27" max="27" width="23" style="75" customWidth="1"/>
    <col min="28" max="28" width="24.85546875" style="75" bestFit="1" customWidth="1"/>
    <col min="29" max="29" width="16.140625" style="75" customWidth="1"/>
    <col min="30" max="30" width="26.140625" style="75" customWidth="1"/>
    <col min="31" max="31" width="20.140625" style="75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26.5703125" style="76" bestFit="1" customWidth="1"/>
    <col min="38" max="38" width="23.7109375" style="76" customWidth="1"/>
    <col min="39" max="39" width="23.85546875" style="76" customWidth="1"/>
    <col min="40" max="40" width="21.5703125" style="76" customWidth="1"/>
    <col min="41" max="41" width="13.42578125" style="76" customWidth="1"/>
    <col min="42" max="42" width="25.85546875" style="84" customWidth="1"/>
    <col min="43" max="43" width="24.425781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64</v>
      </c>
      <c r="B1" s="63"/>
      <c r="C1" s="47"/>
      <c r="D1" s="48"/>
      <c r="E1" s="48"/>
      <c r="F1" s="49"/>
      <c r="G1" s="50"/>
      <c r="H1" s="50"/>
      <c r="I1" s="50"/>
      <c r="J1" s="50"/>
      <c r="K1" s="253"/>
      <c r="L1" s="253"/>
      <c r="M1" s="253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232</v>
      </c>
      <c r="B3" s="125">
        <v>4.5854999999999997</v>
      </c>
      <c r="C3" s="255"/>
      <c r="D3" s="255"/>
      <c r="E3" s="55"/>
      <c r="F3" s="256"/>
      <c r="G3" s="256"/>
      <c r="H3" s="256"/>
      <c r="I3" s="256"/>
      <c r="J3" s="256"/>
      <c r="K3" s="65"/>
      <c r="L3" s="65"/>
      <c r="M3" s="66"/>
      <c r="N3" s="67"/>
      <c r="O3" s="68" t="s">
        <v>233</v>
      </c>
      <c r="P3" s="262"/>
      <c r="Q3" s="262"/>
      <c r="R3" s="257"/>
      <c r="S3" s="257"/>
      <c r="T3" s="257"/>
      <c r="U3" s="65"/>
      <c r="V3" s="65"/>
      <c r="W3" s="65"/>
      <c r="X3" s="219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63" t="s">
        <v>230</v>
      </c>
      <c r="B4" s="264" t="s">
        <v>0</v>
      </c>
      <c r="C4" s="251" t="s">
        <v>175</v>
      </c>
      <c r="D4" s="251"/>
      <c r="E4" s="251"/>
      <c r="F4" s="265"/>
      <c r="G4" s="266" t="s">
        <v>174</v>
      </c>
      <c r="H4" s="267"/>
      <c r="I4" s="267"/>
      <c r="J4" s="268"/>
      <c r="K4" s="258" t="s">
        <v>176</v>
      </c>
      <c r="L4" s="258"/>
      <c r="M4" s="258"/>
      <c r="N4" s="258" t="s">
        <v>1</v>
      </c>
      <c r="O4" s="258"/>
      <c r="P4" s="258"/>
      <c r="Q4" s="259"/>
      <c r="R4" s="260"/>
      <c r="S4" s="260"/>
      <c r="T4" s="260"/>
      <c r="U4" s="258" t="s">
        <v>2</v>
      </c>
      <c r="V4" s="258"/>
      <c r="W4" s="258"/>
      <c r="X4" s="258" t="s">
        <v>216</v>
      </c>
      <c r="Y4" s="258"/>
      <c r="Z4" s="258"/>
      <c r="AA4" s="259"/>
      <c r="AB4" s="251" t="s">
        <v>3</v>
      </c>
      <c r="AC4" s="261"/>
      <c r="AD4" s="261"/>
      <c r="AE4" s="261"/>
      <c r="AF4" s="252"/>
      <c r="AG4" s="261"/>
      <c r="AH4" s="261"/>
      <c r="AI4" s="251" t="s">
        <v>218</v>
      </c>
      <c r="AJ4" s="251"/>
      <c r="AK4" s="251"/>
      <c r="AL4" s="251"/>
      <c r="AM4" s="251"/>
      <c r="AN4" s="252"/>
      <c r="AO4" s="251" t="s">
        <v>221</v>
      </c>
      <c r="AP4" s="251"/>
      <c r="AQ4" s="251"/>
      <c r="AR4" s="252"/>
    </row>
    <row r="5" spans="1:44" s="69" customFormat="1" ht="60.75" thickBot="1" x14ac:dyDescent="0.3">
      <c r="A5" s="263"/>
      <c r="B5" s="264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169</v>
      </c>
      <c r="L5" s="107" t="s">
        <v>170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171</v>
      </c>
      <c r="S5" s="107" t="s">
        <v>172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173</v>
      </c>
      <c r="AH5" s="107" t="s">
        <v>177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8" t="s">
        <v>178</v>
      </c>
      <c r="B6" s="129">
        <v>1069317961</v>
      </c>
      <c r="C6" s="139">
        <v>6569</v>
      </c>
      <c r="D6" s="140">
        <v>1738654403.48</v>
      </c>
      <c r="E6" s="140">
        <v>1246796455.9100001</v>
      </c>
      <c r="F6" s="235">
        <f>D6/B6</f>
        <v>1.625947068030217</v>
      </c>
      <c r="G6" s="236">
        <v>5505</v>
      </c>
      <c r="H6" s="237">
        <v>1035054766.62</v>
      </c>
      <c r="I6" s="237">
        <v>719096729.44000006</v>
      </c>
      <c r="J6" s="235">
        <f>H6/B6</f>
        <v>0.96795789874514226</v>
      </c>
      <c r="K6" s="236">
        <v>703</v>
      </c>
      <c r="L6" s="237">
        <v>395165594.63</v>
      </c>
      <c r="M6" s="237">
        <v>292145817.07999998</v>
      </c>
      <c r="N6" s="236">
        <v>5405</v>
      </c>
      <c r="O6" s="237">
        <v>1167934404.45</v>
      </c>
      <c r="P6" s="237">
        <v>823569884.13999999</v>
      </c>
      <c r="Q6" s="235">
        <f>O6/B6</f>
        <v>1.0922236856077647</v>
      </c>
      <c r="R6" s="236">
        <v>88</v>
      </c>
      <c r="S6" s="237">
        <v>208062009</v>
      </c>
      <c r="T6" s="237">
        <v>155141154.81</v>
      </c>
      <c r="U6" s="236">
        <v>123</v>
      </c>
      <c r="V6" s="237">
        <v>3746602.39</v>
      </c>
      <c r="W6" s="237">
        <v>2809951.78</v>
      </c>
      <c r="X6" s="236">
        <v>5317</v>
      </c>
      <c r="Y6" s="237">
        <v>956125793.05999994</v>
      </c>
      <c r="Z6" s="140">
        <v>665618777.54999995</v>
      </c>
      <c r="AA6" s="188">
        <f>Y6/B6</f>
        <v>0.89414545339335227</v>
      </c>
      <c r="AB6" s="248">
        <v>5064</v>
      </c>
      <c r="AC6" s="248">
        <v>5236</v>
      </c>
      <c r="AD6" s="140">
        <v>702763420.94000006</v>
      </c>
      <c r="AE6" s="140">
        <v>478243921.85000002</v>
      </c>
      <c r="AF6" s="188">
        <f>AD6/B6</f>
        <v>0.65720716061179119</v>
      </c>
      <c r="AG6" s="139">
        <v>22</v>
      </c>
      <c r="AH6" s="140">
        <v>1845408.14</v>
      </c>
      <c r="AI6" s="139">
        <v>5221</v>
      </c>
      <c r="AJ6" s="140">
        <v>743864156.64000022</v>
      </c>
      <c r="AK6" s="140">
        <v>506749891.42000002</v>
      </c>
      <c r="AL6" s="140">
        <v>348548548.13999999</v>
      </c>
      <c r="AM6" s="140">
        <v>261411409.99000001</v>
      </c>
      <c r="AN6" s="188">
        <f>AJ6/B6</f>
        <v>0.69564356325255838</v>
      </c>
      <c r="AO6" s="139">
        <v>5043</v>
      </c>
      <c r="AP6" s="140">
        <v>663529347.17999995</v>
      </c>
      <c r="AQ6" s="140">
        <v>446498784.81999999</v>
      </c>
      <c r="AR6" s="188">
        <f>AP6/B6</f>
        <v>0.62051641455595075</v>
      </c>
    </row>
    <row r="7" spans="1:44" x14ac:dyDescent="0.2">
      <c r="A7" s="159" t="s">
        <v>14</v>
      </c>
      <c r="B7" s="168">
        <v>9053244</v>
      </c>
      <c r="C7" s="133">
        <v>3</v>
      </c>
      <c r="D7" s="134">
        <v>9954416.0800000001</v>
      </c>
      <c r="E7" s="135">
        <v>7465812.0599999996</v>
      </c>
      <c r="F7" s="187">
        <f t="shared" ref="F7:F60" si="0">D7/B7</f>
        <v>1.0995413445169488</v>
      </c>
      <c r="G7" s="149">
        <v>1</v>
      </c>
      <c r="H7" s="148">
        <v>8181268.0800000001</v>
      </c>
      <c r="I7" s="148">
        <v>6135951.0599999996</v>
      </c>
      <c r="J7" s="201">
        <f t="shared" ref="J7:J60" si="1">H7/B7</f>
        <v>0.90368359452147762</v>
      </c>
      <c r="K7" s="149">
        <v>2</v>
      </c>
      <c r="L7" s="148">
        <v>1773148</v>
      </c>
      <c r="M7" s="150">
        <v>1329861</v>
      </c>
      <c r="N7" s="149">
        <v>1</v>
      </c>
      <c r="O7" s="148">
        <v>8180770.6500000004</v>
      </c>
      <c r="P7" s="148">
        <v>6135577.9800000004</v>
      </c>
      <c r="Q7" s="201">
        <f>O7/$B7</f>
        <v>0.90362864957577638</v>
      </c>
      <c r="R7" s="149">
        <v>0</v>
      </c>
      <c r="S7" s="148">
        <v>0</v>
      </c>
      <c r="T7" s="150">
        <v>0</v>
      </c>
      <c r="U7" s="149">
        <v>0</v>
      </c>
      <c r="V7" s="148">
        <v>0</v>
      </c>
      <c r="W7" s="150">
        <v>0</v>
      </c>
      <c r="X7" s="149">
        <v>1</v>
      </c>
      <c r="Y7" s="134">
        <v>8180770.6500000004</v>
      </c>
      <c r="Z7" s="134">
        <v>6135577.9800000004</v>
      </c>
      <c r="AA7" s="187">
        <f t="shared" ref="AA7:AA60" si="2">Y7/B7</f>
        <v>0.90362864957577638</v>
      </c>
      <c r="AB7" s="136">
        <v>1</v>
      </c>
      <c r="AC7" s="138">
        <v>1</v>
      </c>
      <c r="AD7" s="134">
        <v>755343.71</v>
      </c>
      <c r="AE7" s="134">
        <v>566507.78</v>
      </c>
      <c r="AF7" s="187">
        <f t="shared" ref="AF7:AF60" si="3">AD7/B7</f>
        <v>8.343348638344443E-2</v>
      </c>
      <c r="AG7" s="138">
        <v>0</v>
      </c>
      <c r="AH7" s="137">
        <v>0</v>
      </c>
      <c r="AI7" s="136">
        <v>1</v>
      </c>
      <c r="AJ7" s="134">
        <v>2810000</v>
      </c>
      <c r="AK7" s="134">
        <v>2107500</v>
      </c>
      <c r="AL7" s="134">
        <v>2810000</v>
      </c>
      <c r="AM7" s="134">
        <v>2107500</v>
      </c>
      <c r="AN7" s="187">
        <f t="shared" ref="AN7:AN60" si="4">AJ7/B7</f>
        <v>0.31038597877180818</v>
      </c>
      <c r="AO7" s="136">
        <v>0</v>
      </c>
      <c r="AP7" s="134">
        <v>0</v>
      </c>
      <c r="AQ7" s="134">
        <v>0</v>
      </c>
      <c r="AR7" s="187">
        <f t="shared" ref="AR7:AR60" si="5">AP7/B7</f>
        <v>0</v>
      </c>
    </row>
    <row r="8" spans="1:44" x14ac:dyDescent="0.2">
      <c r="A8" s="160" t="s">
        <v>15</v>
      </c>
      <c r="B8" s="169">
        <v>16361042</v>
      </c>
      <c r="C8" s="70">
        <v>370</v>
      </c>
      <c r="D8" s="71">
        <v>23277761.059999999</v>
      </c>
      <c r="E8" s="86">
        <v>17458320.68</v>
      </c>
      <c r="F8" s="187">
        <f t="shared" si="0"/>
        <v>1.4227554125220141</v>
      </c>
      <c r="G8" s="111">
        <v>270</v>
      </c>
      <c r="H8" s="110">
        <v>16579367.529999999</v>
      </c>
      <c r="I8" s="110">
        <v>12434525.58</v>
      </c>
      <c r="J8" s="201">
        <f t="shared" si="1"/>
        <v>1.0133442313759722</v>
      </c>
      <c r="K8" s="111">
        <v>80</v>
      </c>
      <c r="L8" s="110">
        <v>5565657.0800000001</v>
      </c>
      <c r="M8" s="112">
        <v>4174242.77</v>
      </c>
      <c r="N8" s="111">
        <v>290</v>
      </c>
      <c r="O8" s="110">
        <v>16854324.68</v>
      </c>
      <c r="P8" s="110">
        <v>12640743.470000001</v>
      </c>
      <c r="Q8" s="201">
        <f t="shared" ref="Q8:Q27" si="6">O8/$B8</f>
        <v>1.0301498327551508</v>
      </c>
      <c r="R8" s="111">
        <v>20</v>
      </c>
      <c r="S8" s="110">
        <v>1020113.88</v>
      </c>
      <c r="T8" s="112">
        <v>765085.41</v>
      </c>
      <c r="U8" s="111">
        <v>16</v>
      </c>
      <c r="V8" s="110">
        <v>43459.32</v>
      </c>
      <c r="W8" s="112">
        <v>32594.5</v>
      </c>
      <c r="X8" s="111">
        <v>270</v>
      </c>
      <c r="Y8" s="71">
        <v>15790751.48</v>
      </c>
      <c r="Z8" s="71">
        <v>11843063.560000001</v>
      </c>
      <c r="AA8" s="187">
        <f t="shared" si="2"/>
        <v>0.96514338634421948</v>
      </c>
      <c r="AB8" s="111">
        <v>269</v>
      </c>
      <c r="AC8" s="74">
        <v>278</v>
      </c>
      <c r="AD8" s="71">
        <v>15397909.42</v>
      </c>
      <c r="AE8" s="71">
        <v>11548432.01</v>
      </c>
      <c r="AF8" s="187">
        <f t="shared" si="3"/>
        <v>0.9411325647840767</v>
      </c>
      <c r="AG8" s="74">
        <v>5</v>
      </c>
      <c r="AH8" s="72">
        <v>260536.08</v>
      </c>
      <c r="AI8" s="73">
        <v>270</v>
      </c>
      <c r="AJ8" s="71">
        <v>16031854.699999999</v>
      </c>
      <c r="AK8" s="71">
        <v>12023890.890000001</v>
      </c>
      <c r="AL8" s="71">
        <v>13547732.220000001</v>
      </c>
      <c r="AM8" s="71">
        <v>10160799.16</v>
      </c>
      <c r="AN8" s="187">
        <f t="shared" si="4"/>
        <v>0.97987980838873212</v>
      </c>
      <c r="AO8" s="73">
        <v>260</v>
      </c>
      <c r="AP8" s="71">
        <v>14407455.85</v>
      </c>
      <c r="AQ8" s="71">
        <v>10805591.76</v>
      </c>
      <c r="AR8" s="187">
        <f t="shared" si="5"/>
        <v>0.88059524876227324</v>
      </c>
    </row>
    <row r="9" spans="1:44" s="76" customFormat="1" ht="25.5" x14ac:dyDescent="0.2">
      <c r="A9" s="160" t="s">
        <v>16</v>
      </c>
      <c r="B9" s="169">
        <v>10775925</v>
      </c>
      <c r="C9" s="96">
        <v>6</v>
      </c>
      <c r="D9" s="92">
        <v>22278380.25</v>
      </c>
      <c r="E9" s="93">
        <v>16708785.17</v>
      </c>
      <c r="F9" s="187">
        <f t="shared" si="0"/>
        <v>2.0674216134577774</v>
      </c>
      <c r="G9" s="116">
        <v>2</v>
      </c>
      <c r="H9" s="115">
        <v>4194998.17</v>
      </c>
      <c r="I9" s="115">
        <v>3146248.62</v>
      </c>
      <c r="J9" s="201">
        <f t="shared" si="1"/>
        <v>0.38929355670162885</v>
      </c>
      <c r="K9" s="116">
        <v>4</v>
      </c>
      <c r="L9" s="115">
        <v>18083382.079999998</v>
      </c>
      <c r="M9" s="117">
        <v>13562536.550000001</v>
      </c>
      <c r="N9" s="116">
        <v>2</v>
      </c>
      <c r="O9" s="115">
        <v>4194517.53</v>
      </c>
      <c r="P9" s="115">
        <v>3145888.14</v>
      </c>
      <c r="Q9" s="201">
        <f t="shared" si="6"/>
        <v>0.38924895357011119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7">
        <f t="shared" si="2"/>
        <v>0.38924895357011119</v>
      </c>
      <c r="AB9" s="94">
        <v>1</v>
      </c>
      <c r="AC9" s="95">
        <v>1</v>
      </c>
      <c r="AD9" s="92">
        <v>187396.72</v>
      </c>
      <c r="AE9" s="92">
        <v>140547.54</v>
      </c>
      <c r="AF9" s="187">
        <f t="shared" si="3"/>
        <v>1.7390314056565909E-2</v>
      </c>
      <c r="AG9" s="95">
        <v>0</v>
      </c>
      <c r="AH9" s="97">
        <v>0</v>
      </c>
      <c r="AI9" s="94">
        <v>2</v>
      </c>
      <c r="AJ9" s="115">
        <v>1827847.21</v>
      </c>
      <c r="AK9" s="115">
        <v>1370885.38</v>
      </c>
      <c r="AL9" s="92">
        <v>1804672.36</v>
      </c>
      <c r="AM9" s="92">
        <v>1353504.25</v>
      </c>
      <c r="AN9" s="187">
        <f t="shared" si="4"/>
        <v>0.16962323048833394</v>
      </c>
      <c r="AO9" s="94">
        <v>1</v>
      </c>
      <c r="AP9" s="92">
        <v>187396.72</v>
      </c>
      <c r="AQ9" s="92">
        <v>140547.53</v>
      </c>
      <c r="AR9" s="187">
        <f t="shared" si="5"/>
        <v>1.7390314056565909E-2</v>
      </c>
    </row>
    <row r="10" spans="1:44" s="76" customFormat="1" ht="25.5" x14ac:dyDescent="0.2">
      <c r="A10" s="160" t="s">
        <v>17</v>
      </c>
      <c r="B10" s="169">
        <v>164783873</v>
      </c>
      <c r="C10" s="73">
        <v>65</v>
      </c>
      <c r="D10" s="98">
        <v>186384623.75999999</v>
      </c>
      <c r="E10" s="98">
        <v>139788467.71000001</v>
      </c>
      <c r="F10" s="187">
        <f t="shared" si="0"/>
        <v>1.1310853444984874</v>
      </c>
      <c r="G10" s="111">
        <v>44</v>
      </c>
      <c r="H10" s="220">
        <v>155495593.90000001</v>
      </c>
      <c r="I10" s="220">
        <v>116621695.34999999</v>
      </c>
      <c r="J10" s="201">
        <f t="shared" si="1"/>
        <v>0.94363356722414216</v>
      </c>
      <c r="K10" s="111">
        <v>18</v>
      </c>
      <c r="L10" s="220">
        <v>30645413.359999999</v>
      </c>
      <c r="M10" s="112">
        <v>22984059.989999998</v>
      </c>
      <c r="N10" s="116">
        <v>44</v>
      </c>
      <c r="O10" s="220">
        <v>152389161.65000001</v>
      </c>
      <c r="P10" s="220">
        <v>114291871.13</v>
      </c>
      <c r="Q10" s="201">
        <f t="shared" si="6"/>
        <v>0.92478201219363265</v>
      </c>
      <c r="R10" s="111">
        <v>0</v>
      </c>
      <c r="S10" s="220">
        <v>0</v>
      </c>
      <c r="T10" s="112">
        <v>0</v>
      </c>
      <c r="U10" s="116">
        <v>19</v>
      </c>
      <c r="V10" s="220">
        <v>1370257.55</v>
      </c>
      <c r="W10" s="220">
        <v>1027693.16</v>
      </c>
      <c r="X10" s="116">
        <v>44</v>
      </c>
      <c r="Y10" s="98">
        <v>151018904.09999999</v>
      </c>
      <c r="Z10" s="98">
        <v>113264177.97</v>
      </c>
      <c r="AA10" s="187">
        <f t="shared" si="2"/>
        <v>0.91646652885746893</v>
      </c>
      <c r="AB10" s="94">
        <v>43</v>
      </c>
      <c r="AC10" s="95">
        <v>68</v>
      </c>
      <c r="AD10" s="98">
        <v>141050386.59999999</v>
      </c>
      <c r="AE10" s="98">
        <v>105787789.81999999</v>
      </c>
      <c r="AF10" s="187">
        <f t="shared" si="3"/>
        <v>0.85597203192329385</v>
      </c>
      <c r="AG10" s="94">
        <v>1</v>
      </c>
      <c r="AH10" s="72">
        <v>0</v>
      </c>
      <c r="AI10" s="94">
        <v>43</v>
      </c>
      <c r="AJ10" s="220">
        <v>143501379.78</v>
      </c>
      <c r="AK10" s="220">
        <v>107626034.63</v>
      </c>
      <c r="AL10" s="98">
        <v>138958391.58000001</v>
      </c>
      <c r="AM10" s="98">
        <v>104218793.59</v>
      </c>
      <c r="AN10" s="187">
        <f t="shared" si="4"/>
        <v>0.87084601889409408</v>
      </c>
      <c r="AO10" s="94">
        <v>40</v>
      </c>
      <c r="AP10" s="98">
        <v>135626487.30000001</v>
      </c>
      <c r="AQ10" s="98">
        <v>101719865.3</v>
      </c>
      <c r="AR10" s="187">
        <f t="shared" si="5"/>
        <v>0.82305680058873243</v>
      </c>
    </row>
    <row r="11" spans="1:44" s="126" customFormat="1" outlineLevel="1" collapsed="1" x14ac:dyDescent="0.2">
      <c r="A11" s="161" t="s">
        <v>18</v>
      </c>
      <c r="B11" s="170">
        <v>85276034</v>
      </c>
      <c r="C11" s="70">
        <v>15</v>
      </c>
      <c r="D11" s="71">
        <v>91804817.5</v>
      </c>
      <c r="E11" s="86">
        <v>68853613.099999994</v>
      </c>
      <c r="F11" s="187">
        <f t="shared" si="0"/>
        <v>1.076560590282611</v>
      </c>
      <c r="G11" s="111">
        <v>14</v>
      </c>
      <c r="H11" s="110">
        <v>85778346.5</v>
      </c>
      <c r="I11" s="110">
        <v>64333759.850000001</v>
      </c>
      <c r="J11" s="201">
        <f t="shared" si="1"/>
        <v>1.0058904298949924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201">
        <f t="shared" si="6"/>
        <v>0.98325861777296064</v>
      </c>
      <c r="R11" s="111">
        <v>0</v>
      </c>
      <c r="S11" s="110">
        <v>0</v>
      </c>
      <c r="T11" s="112">
        <v>0</v>
      </c>
      <c r="U11" s="111">
        <v>12</v>
      </c>
      <c r="V11" s="110">
        <v>809017.82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7">
        <f t="shared" si="2"/>
        <v>0.97377156986451785</v>
      </c>
      <c r="AB11" s="73">
        <v>14</v>
      </c>
      <c r="AC11" s="74">
        <v>29</v>
      </c>
      <c r="AD11" s="71">
        <v>83238445.459999993</v>
      </c>
      <c r="AE11" s="71">
        <v>62428834.039999999</v>
      </c>
      <c r="AF11" s="187">
        <f t="shared" si="3"/>
        <v>0.97610596501239721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7">
        <f t="shared" si="4"/>
        <v>0.99858662927499642</v>
      </c>
      <c r="AO11" s="111">
        <v>14</v>
      </c>
      <c r="AP11" s="110">
        <v>82387495.890000001</v>
      </c>
      <c r="AQ11" s="110">
        <v>61790621.850000001</v>
      </c>
      <c r="AR11" s="187">
        <f t="shared" si="5"/>
        <v>0.96612719923161527</v>
      </c>
    </row>
    <row r="12" spans="1:44" s="126" customFormat="1" ht="25.5" outlineLevel="1" x14ac:dyDescent="0.2">
      <c r="A12" s="161" t="s">
        <v>19</v>
      </c>
      <c r="B12" s="170">
        <v>78058111</v>
      </c>
      <c r="C12" s="70">
        <v>22</v>
      </c>
      <c r="D12" s="71">
        <v>92933936.659999996</v>
      </c>
      <c r="E12" s="86">
        <v>69700452.439999998</v>
      </c>
      <c r="F12" s="187">
        <f t="shared" si="0"/>
        <v>1.190573733714873</v>
      </c>
      <c r="G12" s="111">
        <v>14</v>
      </c>
      <c r="H12" s="110">
        <v>68596455.799999997</v>
      </c>
      <c r="I12" s="110">
        <v>51447341.82</v>
      </c>
      <c r="J12" s="201">
        <f t="shared" si="1"/>
        <v>0.87878703341924325</v>
      </c>
      <c r="K12" s="111">
        <v>8</v>
      </c>
      <c r="L12" s="110">
        <v>24337480.859999999</v>
      </c>
      <c r="M12" s="112">
        <v>18253110.620000001</v>
      </c>
      <c r="N12" s="111">
        <v>14</v>
      </c>
      <c r="O12" s="110">
        <v>67440326.129999995</v>
      </c>
      <c r="P12" s="110">
        <v>50580244.539999999</v>
      </c>
      <c r="Q12" s="201">
        <f t="shared" si="6"/>
        <v>0.86397589265259056</v>
      </c>
      <c r="R12" s="111">
        <v>0</v>
      </c>
      <c r="S12" s="110">
        <v>0</v>
      </c>
      <c r="T12" s="112">
        <v>0</v>
      </c>
      <c r="U12" s="111">
        <v>7</v>
      </c>
      <c r="V12" s="110">
        <v>561239.73</v>
      </c>
      <c r="W12" s="112">
        <v>420929.79</v>
      </c>
      <c r="X12" s="111">
        <v>14</v>
      </c>
      <c r="Y12" s="71">
        <v>66879086.399999999</v>
      </c>
      <c r="Z12" s="71">
        <v>50159314.75</v>
      </c>
      <c r="AA12" s="187">
        <f t="shared" si="2"/>
        <v>0.85678586815917179</v>
      </c>
      <c r="AB12" s="73">
        <v>13</v>
      </c>
      <c r="AC12" s="74">
        <v>23</v>
      </c>
      <c r="AD12" s="71">
        <v>56711501.439999998</v>
      </c>
      <c r="AE12" s="71">
        <v>42533626.030000001</v>
      </c>
      <c r="AF12" s="187">
        <f t="shared" si="3"/>
        <v>0.72652925767060894</v>
      </c>
      <c r="AG12" s="74">
        <v>0</v>
      </c>
      <c r="AH12" s="72">
        <v>0</v>
      </c>
      <c r="AI12" s="73">
        <v>14</v>
      </c>
      <c r="AJ12" s="110">
        <v>57245912.229999997</v>
      </c>
      <c r="AK12" s="110">
        <v>42934434.109999999</v>
      </c>
      <c r="AL12" s="71">
        <v>56754215.009999998</v>
      </c>
      <c r="AM12" s="71">
        <v>42565661.210000001</v>
      </c>
      <c r="AN12" s="187">
        <f t="shared" si="4"/>
        <v>0.73337557745920856</v>
      </c>
      <c r="AO12" s="111">
        <v>11</v>
      </c>
      <c r="AP12" s="110">
        <v>52139031.210000001</v>
      </c>
      <c r="AQ12" s="110">
        <v>39104273.359999999</v>
      </c>
      <c r="AR12" s="187">
        <f t="shared" si="5"/>
        <v>0.66795148565662832</v>
      </c>
    </row>
    <row r="13" spans="1:44" s="127" customFormat="1" ht="25.5" outlineLevel="1" x14ac:dyDescent="0.2">
      <c r="A13" s="161" t="s">
        <v>20</v>
      </c>
      <c r="B13" s="170">
        <v>1449728</v>
      </c>
      <c r="C13" s="70">
        <v>28</v>
      </c>
      <c r="D13" s="71">
        <v>1645869.6</v>
      </c>
      <c r="E13" s="86">
        <v>1234402.17</v>
      </c>
      <c r="F13" s="187">
        <f t="shared" si="0"/>
        <v>1.1352954485255167</v>
      </c>
      <c r="G13" s="111">
        <v>16</v>
      </c>
      <c r="H13" s="110">
        <v>1120791.6000000001</v>
      </c>
      <c r="I13" s="110">
        <v>840593.68</v>
      </c>
      <c r="J13" s="201">
        <f t="shared" si="1"/>
        <v>0.77310474792512807</v>
      </c>
      <c r="K13" s="111">
        <v>9</v>
      </c>
      <c r="L13" s="110">
        <v>281461.5</v>
      </c>
      <c r="M13" s="112">
        <v>211096.12</v>
      </c>
      <c r="N13" s="111">
        <v>16</v>
      </c>
      <c r="O13" s="110">
        <v>1100440.2</v>
      </c>
      <c r="P13" s="110">
        <v>825330.13</v>
      </c>
      <c r="Q13" s="201">
        <f t="shared" si="6"/>
        <v>0.7590666662987815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16</v>
      </c>
      <c r="Y13" s="71">
        <v>1100440.2</v>
      </c>
      <c r="Z13" s="71">
        <v>825330.13</v>
      </c>
      <c r="AA13" s="187">
        <f t="shared" si="2"/>
        <v>0.7590666662987815</v>
      </c>
      <c r="AB13" s="73">
        <v>16</v>
      </c>
      <c r="AC13" s="74">
        <v>16</v>
      </c>
      <c r="AD13" s="71">
        <v>1100439.7</v>
      </c>
      <c r="AE13" s="71">
        <v>825329.75</v>
      </c>
      <c r="AF13" s="187">
        <f t="shared" si="3"/>
        <v>0.75906632140649832</v>
      </c>
      <c r="AG13" s="74">
        <v>0</v>
      </c>
      <c r="AH13" s="72">
        <v>0</v>
      </c>
      <c r="AI13" s="111">
        <v>15</v>
      </c>
      <c r="AJ13" s="110">
        <v>1099960.2</v>
      </c>
      <c r="AK13" s="110">
        <v>824970.09</v>
      </c>
      <c r="AL13" s="71">
        <v>0</v>
      </c>
      <c r="AM13" s="71">
        <v>0</v>
      </c>
      <c r="AN13" s="187">
        <f t="shared" si="4"/>
        <v>0.75873556970686917</v>
      </c>
      <c r="AO13" s="111">
        <v>15</v>
      </c>
      <c r="AP13" s="110">
        <v>1099960.2</v>
      </c>
      <c r="AQ13" s="110">
        <v>824970.09</v>
      </c>
      <c r="AR13" s="187">
        <f t="shared" si="5"/>
        <v>0.75873556970686917</v>
      </c>
    </row>
    <row r="14" spans="1:44" ht="36.75" customHeight="1" x14ac:dyDescent="0.2">
      <c r="A14" s="160" t="s">
        <v>21</v>
      </c>
      <c r="B14" s="169">
        <v>33624958</v>
      </c>
      <c r="C14" s="70">
        <v>13</v>
      </c>
      <c r="D14" s="71">
        <v>30276905.75</v>
      </c>
      <c r="E14" s="86">
        <v>22707679.27</v>
      </c>
      <c r="F14" s="187">
        <f t="shared" si="0"/>
        <v>0.90042954849192669</v>
      </c>
      <c r="G14" s="111">
        <v>11</v>
      </c>
      <c r="H14" s="110">
        <v>25712899.84</v>
      </c>
      <c r="I14" s="110">
        <v>19284674.850000001</v>
      </c>
      <c r="J14" s="201">
        <f t="shared" si="1"/>
        <v>0.76469686118269653</v>
      </c>
      <c r="K14" s="111">
        <v>2</v>
      </c>
      <c r="L14" s="110">
        <v>4564005.91</v>
      </c>
      <c r="M14" s="112">
        <v>3423004.42</v>
      </c>
      <c r="N14" s="111">
        <v>11</v>
      </c>
      <c r="O14" s="110">
        <v>25076104.82</v>
      </c>
      <c r="P14" s="110">
        <v>18807078.579999998</v>
      </c>
      <c r="Q14" s="201">
        <f t="shared" si="6"/>
        <v>0.74575869566885411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24915688.129999999</v>
      </c>
      <c r="Z14" s="71">
        <v>18686766.059999999</v>
      </c>
      <c r="AA14" s="187">
        <f t="shared" si="2"/>
        <v>0.74098793312990896</v>
      </c>
      <c r="AB14" s="111">
        <v>10</v>
      </c>
      <c r="AC14" s="74">
        <v>13</v>
      </c>
      <c r="AD14" s="71">
        <v>17913280.050000001</v>
      </c>
      <c r="AE14" s="71">
        <v>13434959.99</v>
      </c>
      <c r="AF14" s="187">
        <f t="shared" si="3"/>
        <v>0.53273761858676527</v>
      </c>
      <c r="AG14" s="74">
        <v>0</v>
      </c>
      <c r="AH14" s="72">
        <v>0</v>
      </c>
      <c r="AI14" s="111">
        <v>11</v>
      </c>
      <c r="AJ14" s="110">
        <v>21980817.989999998</v>
      </c>
      <c r="AK14" s="110">
        <v>16485613.449999999</v>
      </c>
      <c r="AL14" s="71">
        <v>19664354.550000001</v>
      </c>
      <c r="AM14" s="71">
        <v>14748265.890000001</v>
      </c>
      <c r="AN14" s="187">
        <f t="shared" si="4"/>
        <v>0.65370544076218617</v>
      </c>
      <c r="AO14" s="111">
        <v>8</v>
      </c>
      <c r="AP14" s="110">
        <v>16133636.84</v>
      </c>
      <c r="AQ14" s="110">
        <v>12100227.59</v>
      </c>
      <c r="AR14" s="187">
        <f t="shared" si="5"/>
        <v>0.47981136035917132</v>
      </c>
    </row>
    <row r="15" spans="1:44" x14ac:dyDescent="0.2">
      <c r="A15" s="160" t="s">
        <v>22</v>
      </c>
      <c r="B15" s="169">
        <v>64685163</v>
      </c>
      <c r="C15" s="70">
        <v>207</v>
      </c>
      <c r="D15" s="71">
        <v>71015925.829999998</v>
      </c>
      <c r="E15" s="86">
        <v>35507962.82</v>
      </c>
      <c r="F15" s="187">
        <f t="shared" si="0"/>
        <v>1.0978704008212825</v>
      </c>
      <c r="G15" s="111">
        <v>207</v>
      </c>
      <c r="H15" s="110">
        <v>71015925.829999998</v>
      </c>
      <c r="I15" s="110">
        <v>35507962.82</v>
      </c>
      <c r="J15" s="201">
        <f t="shared" si="1"/>
        <v>1.0978704008212825</v>
      </c>
      <c r="K15" s="111">
        <v>51</v>
      </c>
      <c r="L15" s="110">
        <v>11225762.99</v>
      </c>
      <c r="M15" s="112">
        <v>5612881.4800000004</v>
      </c>
      <c r="N15" s="111">
        <v>156</v>
      </c>
      <c r="O15" s="110">
        <v>58485169.600000001</v>
      </c>
      <c r="P15" s="110">
        <v>29242584.699999999</v>
      </c>
      <c r="Q15" s="201">
        <f t="shared" si="6"/>
        <v>0.90415122862100539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7">
        <f t="shared" si="2"/>
        <v>0.84997485744914958</v>
      </c>
      <c r="AB15" s="111">
        <v>46</v>
      </c>
      <c r="AC15" s="74">
        <v>46</v>
      </c>
      <c r="AD15" s="71">
        <v>44344668.969999999</v>
      </c>
      <c r="AE15" s="71">
        <v>22172334.379999999</v>
      </c>
      <c r="AF15" s="187">
        <f t="shared" si="3"/>
        <v>0.68554621977222197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7">
        <f t="shared" si="4"/>
        <v>0.82973271552241434</v>
      </c>
      <c r="AO15" s="111">
        <v>154</v>
      </c>
      <c r="AP15" s="110">
        <v>53671395.950000003</v>
      </c>
      <c r="AQ15" s="110">
        <v>26835697.870000001</v>
      </c>
      <c r="AR15" s="187">
        <f t="shared" si="5"/>
        <v>0.82973271552241434</v>
      </c>
    </row>
    <row r="16" spans="1:44" x14ac:dyDescent="0.2">
      <c r="A16" s="160" t="s">
        <v>23</v>
      </c>
      <c r="B16" s="169">
        <v>2837022</v>
      </c>
      <c r="C16" s="70">
        <v>3</v>
      </c>
      <c r="D16" s="71">
        <v>2700000</v>
      </c>
      <c r="E16" s="86">
        <v>2025000</v>
      </c>
      <c r="F16" s="187">
        <f t="shared" si="0"/>
        <v>0.95170217220733577</v>
      </c>
      <c r="G16" s="111">
        <v>3</v>
      </c>
      <c r="H16" s="110">
        <v>2700000</v>
      </c>
      <c r="I16" s="110">
        <v>2025000</v>
      </c>
      <c r="J16" s="201">
        <f t="shared" si="1"/>
        <v>0.95170217220733577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201">
        <f t="shared" si="6"/>
        <v>0.95170217220733577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7">
        <f t="shared" si="2"/>
        <v>0.95170217220733577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7">
        <f t="shared" si="3"/>
        <v>0.39267307408966157</v>
      </c>
      <c r="AG16" s="74">
        <v>0</v>
      </c>
      <c r="AH16" s="72">
        <v>0</v>
      </c>
      <c r="AI16" s="111">
        <v>3</v>
      </c>
      <c r="AJ16" s="110">
        <v>1114022.1499999999</v>
      </c>
      <c r="AK16" s="110">
        <v>835516.61</v>
      </c>
      <c r="AL16" s="71">
        <v>0</v>
      </c>
      <c r="AM16" s="71">
        <v>0</v>
      </c>
      <c r="AN16" s="187">
        <f t="shared" si="4"/>
        <v>0.39267307408966157</v>
      </c>
      <c r="AO16" s="111">
        <v>3</v>
      </c>
      <c r="AP16" s="110">
        <v>1114022.1499999999</v>
      </c>
      <c r="AQ16" s="110">
        <v>835516.61</v>
      </c>
      <c r="AR16" s="187">
        <f t="shared" si="5"/>
        <v>0.39267307408966157</v>
      </c>
    </row>
    <row r="17" spans="1:44" ht="25.5" x14ac:dyDescent="0.2">
      <c r="A17" s="160" t="s">
        <v>24</v>
      </c>
      <c r="B17" s="169">
        <v>66988547</v>
      </c>
      <c r="C17" s="70">
        <v>387</v>
      </c>
      <c r="D17" s="71">
        <v>94242743.680000007</v>
      </c>
      <c r="E17" s="86">
        <v>70682057.150000006</v>
      </c>
      <c r="F17" s="187">
        <f t="shared" si="0"/>
        <v>1.4068486017468032</v>
      </c>
      <c r="G17" s="111">
        <v>199</v>
      </c>
      <c r="H17" s="110">
        <v>47521786.82</v>
      </c>
      <c r="I17" s="110">
        <v>35641339.799999997</v>
      </c>
      <c r="J17" s="201">
        <f t="shared" si="1"/>
        <v>0.70940166563099216</v>
      </c>
      <c r="K17" s="111">
        <v>162</v>
      </c>
      <c r="L17" s="110">
        <v>41055862.490000002</v>
      </c>
      <c r="M17" s="112">
        <v>30791896.640000001</v>
      </c>
      <c r="N17" s="111">
        <v>211</v>
      </c>
      <c r="O17" s="110">
        <v>45045965.5</v>
      </c>
      <c r="P17" s="110">
        <v>33784473.549999997</v>
      </c>
      <c r="Q17" s="201">
        <f t="shared" si="6"/>
        <v>0.67244279085498004</v>
      </c>
      <c r="R17" s="111">
        <v>16</v>
      </c>
      <c r="S17" s="110">
        <v>3243662.11</v>
      </c>
      <c r="T17" s="112">
        <v>2432746.54</v>
      </c>
      <c r="U17" s="111">
        <v>8</v>
      </c>
      <c r="V17" s="110">
        <v>259072.96</v>
      </c>
      <c r="W17" s="112">
        <v>194304.71</v>
      </c>
      <c r="X17" s="111">
        <v>195</v>
      </c>
      <c r="Y17" s="71">
        <v>41543230.43</v>
      </c>
      <c r="Z17" s="71">
        <v>31157422.300000001</v>
      </c>
      <c r="AA17" s="187">
        <f t="shared" si="2"/>
        <v>0.62015422472142889</v>
      </c>
      <c r="AB17" s="111">
        <v>151</v>
      </c>
      <c r="AC17" s="74">
        <v>159</v>
      </c>
      <c r="AD17" s="71">
        <v>29848211.719999999</v>
      </c>
      <c r="AE17" s="71">
        <v>22386158.359999999</v>
      </c>
      <c r="AF17" s="187">
        <f t="shared" si="3"/>
        <v>0.44557186350078615</v>
      </c>
      <c r="AG17" s="74">
        <v>1</v>
      </c>
      <c r="AH17" s="72">
        <v>117000</v>
      </c>
      <c r="AI17" s="111">
        <v>166</v>
      </c>
      <c r="AJ17" s="112">
        <v>33078931.940000001</v>
      </c>
      <c r="AK17" s="220">
        <v>24809198.399999999</v>
      </c>
      <c r="AL17" s="71">
        <v>30099129.379999999</v>
      </c>
      <c r="AM17" s="71">
        <v>22574346.629999999</v>
      </c>
      <c r="AN17" s="187">
        <f t="shared" si="4"/>
        <v>0.49379981237688292</v>
      </c>
      <c r="AO17" s="111">
        <v>120</v>
      </c>
      <c r="AP17" s="110">
        <v>22071368.109999999</v>
      </c>
      <c r="AQ17" s="110">
        <v>16553525.689999999</v>
      </c>
      <c r="AR17" s="187">
        <f t="shared" si="5"/>
        <v>0.32947972598957848</v>
      </c>
    </row>
    <row r="18" spans="1:44" x14ac:dyDescent="0.2">
      <c r="A18" s="160" t="s">
        <v>25</v>
      </c>
      <c r="B18" s="169">
        <v>37898135</v>
      </c>
      <c r="C18" s="70">
        <v>499</v>
      </c>
      <c r="D18" s="71">
        <v>63798204.240000002</v>
      </c>
      <c r="E18" s="86">
        <v>47848652.600000001</v>
      </c>
      <c r="F18" s="187">
        <f t="shared" si="0"/>
        <v>1.6834127652983453</v>
      </c>
      <c r="G18" s="111">
        <v>284</v>
      </c>
      <c r="H18" s="110">
        <v>35903392.509999998</v>
      </c>
      <c r="I18" s="110">
        <v>26927544.010000002</v>
      </c>
      <c r="J18" s="201">
        <f t="shared" si="1"/>
        <v>0.94736568197880977</v>
      </c>
      <c r="K18" s="111">
        <v>90</v>
      </c>
      <c r="L18" s="110">
        <v>10555640.869999999</v>
      </c>
      <c r="M18" s="112">
        <v>7916730.5599999996</v>
      </c>
      <c r="N18" s="111">
        <v>305</v>
      </c>
      <c r="O18" s="110">
        <v>32120522.850000001</v>
      </c>
      <c r="P18" s="110">
        <v>24090391.760000002</v>
      </c>
      <c r="Q18" s="201">
        <f t="shared" si="6"/>
        <v>0.84754890577069297</v>
      </c>
      <c r="R18" s="111">
        <v>25</v>
      </c>
      <c r="S18" s="110">
        <v>3322367.26</v>
      </c>
      <c r="T18" s="112">
        <v>2491775.41</v>
      </c>
      <c r="U18" s="111">
        <v>33</v>
      </c>
      <c r="V18" s="110">
        <v>465926.01</v>
      </c>
      <c r="W18" s="112">
        <v>349444.51</v>
      </c>
      <c r="X18" s="111">
        <v>280</v>
      </c>
      <c r="Y18" s="71">
        <v>28332229.579999998</v>
      </c>
      <c r="Z18" s="71">
        <v>21249171.84</v>
      </c>
      <c r="AA18" s="187">
        <f t="shared" si="2"/>
        <v>0.74758901935411859</v>
      </c>
      <c r="AB18" s="111">
        <v>255</v>
      </c>
      <c r="AC18" s="74">
        <v>262</v>
      </c>
      <c r="AD18" s="71">
        <v>21871273.68</v>
      </c>
      <c r="AE18" s="71">
        <v>16403454.92</v>
      </c>
      <c r="AF18" s="187">
        <f t="shared" si="3"/>
        <v>0.57710685974388976</v>
      </c>
      <c r="AG18" s="74">
        <v>4</v>
      </c>
      <c r="AH18" s="72">
        <v>100187.64</v>
      </c>
      <c r="AI18" s="111">
        <v>264</v>
      </c>
      <c r="AJ18" s="110">
        <v>23895944.859999999</v>
      </c>
      <c r="AK18" s="110">
        <v>17921958.25</v>
      </c>
      <c r="AL18" s="71">
        <v>20745059.57</v>
      </c>
      <c r="AM18" s="71">
        <v>15558794.449999999</v>
      </c>
      <c r="AN18" s="187">
        <f t="shared" si="4"/>
        <v>0.63053089182356858</v>
      </c>
      <c r="AO18" s="111">
        <v>237</v>
      </c>
      <c r="AP18" s="110">
        <v>19268080.780000001</v>
      </c>
      <c r="AQ18" s="110">
        <v>14451060.34</v>
      </c>
      <c r="AR18" s="187">
        <f t="shared" si="5"/>
        <v>0.50841765115882354</v>
      </c>
    </row>
    <row r="19" spans="1:44" ht="25.5" x14ac:dyDescent="0.2">
      <c r="A19" s="160" t="s">
        <v>26</v>
      </c>
      <c r="B19" s="169">
        <v>344008809</v>
      </c>
      <c r="C19" s="70">
        <v>3969</v>
      </c>
      <c r="D19" s="71">
        <v>350290101</v>
      </c>
      <c r="E19" s="86">
        <v>223277213.25</v>
      </c>
      <c r="F19" s="187">
        <f t="shared" si="0"/>
        <v>1.0182591021964207</v>
      </c>
      <c r="G19" s="111">
        <v>3969</v>
      </c>
      <c r="H19" s="110">
        <v>350290101</v>
      </c>
      <c r="I19" s="110">
        <v>223277213.25</v>
      </c>
      <c r="J19" s="201">
        <f t="shared" si="1"/>
        <v>1.0182591021964207</v>
      </c>
      <c r="K19" s="111">
        <v>115</v>
      </c>
      <c r="L19" s="110">
        <v>8908150</v>
      </c>
      <c r="M19" s="112">
        <v>5259175</v>
      </c>
      <c r="N19" s="111">
        <v>3852</v>
      </c>
      <c r="O19" s="110">
        <v>339590500</v>
      </c>
      <c r="P19" s="110">
        <v>216933250</v>
      </c>
      <c r="Q19" s="201">
        <f t="shared" si="6"/>
        <v>0.98715640738141675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3850</v>
      </c>
      <c r="Y19" s="71">
        <v>339246000</v>
      </c>
      <c r="Z19" s="71">
        <v>216704125</v>
      </c>
      <c r="AA19" s="187">
        <f t="shared" si="2"/>
        <v>0.98615497953716647</v>
      </c>
      <c r="AB19" s="249">
        <v>3868</v>
      </c>
      <c r="AC19" s="250">
        <v>3959</v>
      </c>
      <c r="AD19" s="71">
        <v>317312962.5</v>
      </c>
      <c r="AE19" s="71">
        <v>200242246.87</v>
      </c>
      <c r="AF19" s="187">
        <f t="shared" si="3"/>
        <v>0.92239778226144198</v>
      </c>
      <c r="AG19" s="74">
        <v>3</v>
      </c>
      <c r="AH19" s="72">
        <v>160500</v>
      </c>
      <c r="AI19" s="111">
        <v>3851</v>
      </c>
      <c r="AJ19" s="110">
        <v>316070000</v>
      </c>
      <c r="AK19" s="110">
        <v>199322125</v>
      </c>
      <c r="AL19" s="71">
        <v>0</v>
      </c>
      <c r="AM19" s="71">
        <v>0</v>
      </c>
      <c r="AN19" s="187">
        <f t="shared" si="4"/>
        <v>0.91878461170452175</v>
      </c>
      <c r="AO19" s="111">
        <v>3851</v>
      </c>
      <c r="AP19" s="110">
        <v>316070000</v>
      </c>
      <c r="AQ19" s="110">
        <v>199322125</v>
      </c>
      <c r="AR19" s="187">
        <f t="shared" si="5"/>
        <v>0.91878461170452175</v>
      </c>
    </row>
    <row r="20" spans="1:44" outlineLevel="1" x14ac:dyDescent="0.2">
      <c r="A20" s="161" t="s">
        <v>222</v>
      </c>
      <c r="B20" s="170">
        <v>151719592</v>
      </c>
      <c r="C20" s="207">
        <v>2745</v>
      </c>
      <c r="D20" s="208">
        <v>157761450</v>
      </c>
      <c r="E20" s="209">
        <v>78880725</v>
      </c>
      <c r="F20" s="210">
        <f t="shared" si="0"/>
        <v>1.0398225299735844</v>
      </c>
      <c r="G20" s="240">
        <v>2745</v>
      </c>
      <c r="H20" s="241">
        <v>157761450</v>
      </c>
      <c r="I20" s="241">
        <v>78880725</v>
      </c>
      <c r="J20" s="242">
        <f t="shared" si="1"/>
        <v>1.0398225299735844</v>
      </c>
      <c r="K20" s="240">
        <v>98</v>
      </c>
      <c r="L20" s="241">
        <v>5687750</v>
      </c>
      <c r="M20" s="243">
        <v>2843875</v>
      </c>
      <c r="N20" s="240">
        <v>2647</v>
      </c>
      <c r="O20" s="241">
        <v>151038500</v>
      </c>
      <c r="P20" s="241">
        <v>75519250</v>
      </c>
      <c r="Q20" s="242">
        <f t="shared" si="6"/>
        <v>0.99551085004235973</v>
      </c>
      <c r="R20" s="240">
        <v>1</v>
      </c>
      <c r="S20" s="241">
        <v>117000</v>
      </c>
      <c r="T20" s="243">
        <v>58500</v>
      </c>
      <c r="U20" s="240">
        <v>0</v>
      </c>
      <c r="V20" s="241">
        <v>0</v>
      </c>
      <c r="W20" s="243">
        <v>0</v>
      </c>
      <c r="X20" s="240">
        <v>2646</v>
      </c>
      <c r="Y20" s="208">
        <v>150921500</v>
      </c>
      <c r="Z20" s="208">
        <v>75460750</v>
      </c>
      <c r="AA20" s="210">
        <f t="shared" si="2"/>
        <v>0.99473969057338352</v>
      </c>
      <c r="AB20" s="249">
        <v>2647</v>
      </c>
      <c r="AC20" s="250">
        <v>2649</v>
      </c>
      <c r="AD20" s="71">
        <v>150969900</v>
      </c>
      <c r="AE20" s="71">
        <v>75484950</v>
      </c>
      <c r="AF20" s="210">
        <f t="shared" si="3"/>
        <v>0.99505870013148989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10">
        <f t="shared" si="4"/>
        <v>0.99473969057338352</v>
      </c>
      <c r="AO20" s="111">
        <v>2646</v>
      </c>
      <c r="AP20" s="110">
        <v>150921500</v>
      </c>
      <c r="AQ20" s="110">
        <v>75460750</v>
      </c>
      <c r="AR20" s="210">
        <f t="shared" si="5"/>
        <v>0.99473969057338352</v>
      </c>
    </row>
    <row r="21" spans="1:44" ht="25.5" outlineLevel="1" x14ac:dyDescent="0.2">
      <c r="A21" s="161" t="s">
        <v>224</v>
      </c>
      <c r="B21" s="170">
        <v>192289217</v>
      </c>
      <c r="C21" s="207">
        <v>1224</v>
      </c>
      <c r="D21" s="208">
        <v>192528651</v>
      </c>
      <c r="E21" s="209">
        <v>144396488.25</v>
      </c>
      <c r="F21" s="210">
        <f t="shared" si="0"/>
        <v>1.0012451764260915</v>
      </c>
      <c r="G21" s="240">
        <v>1224</v>
      </c>
      <c r="H21" s="241">
        <v>192528651</v>
      </c>
      <c r="I21" s="241">
        <v>144396488.25</v>
      </c>
      <c r="J21" s="242">
        <f t="shared" si="1"/>
        <v>1.0012451764260915</v>
      </c>
      <c r="K21" s="240">
        <v>17</v>
      </c>
      <c r="L21" s="241">
        <v>3220400</v>
      </c>
      <c r="M21" s="243">
        <v>2415300</v>
      </c>
      <c r="N21" s="240">
        <v>1205</v>
      </c>
      <c r="O21" s="241">
        <v>188552000</v>
      </c>
      <c r="P21" s="241">
        <v>141414000</v>
      </c>
      <c r="Q21" s="242">
        <f t="shared" si="6"/>
        <v>0.98056460441044913</v>
      </c>
      <c r="R21" s="240">
        <v>1</v>
      </c>
      <c r="S21" s="241">
        <v>202350</v>
      </c>
      <c r="T21" s="243">
        <v>151762.5</v>
      </c>
      <c r="U21" s="240">
        <v>1</v>
      </c>
      <c r="V21" s="241">
        <v>25150</v>
      </c>
      <c r="W21" s="243">
        <v>18862.5</v>
      </c>
      <c r="X21" s="240">
        <v>1204</v>
      </c>
      <c r="Y21" s="208">
        <v>188324500</v>
      </c>
      <c r="Z21" s="208">
        <v>141243375</v>
      </c>
      <c r="AA21" s="210">
        <f t="shared" si="2"/>
        <v>0.97938149074682646</v>
      </c>
      <c r="AB21" s="249">
        <v>1221</v>
      </c>
      <c r="AC21" s="250">
        <v>1310</v>
      </c>
      <c r="AD21" s="71">
        <v>166343062.5</v>
      </c>
      <c r="AE21" s="71">
        <v>124757296.87</v>
      </c>
      <c r="AF21" s="210">
        <f t="shared" si="3"/>
        <v>0.86506703337400348</v>
      </c>
      <c r="AG21" s="74">
        <v>0</v>
      </c>
      <c r="AH21" s="72">
        <v>0</v>
      </c>
      <c r="AI21" s="111">
        <v>1205</v>
      </c>
      <c r="AJ21" s="110">
        <v>165148500</v>
      </c>
      <c r="AK21" s="110">
        <v>123861375</v>
      </c>
      <c r="AL21" s="71">
        <v>0</v>
      </c>
      <c r="AM21" s="71">
        <v>0</v>
      </c>
      <c r="AN21" s="210">
        <f t="shared" si="4"/>
        <v>0.85885471154630577</v>
      </c>
      <c r="AO21" s="111">
        <v>1205</v>
      </c>
      <c r="AP21" s="110">
        <v>165148500</v>
      </c>
      <c r="AQ21" s="110">
        <v>123861375</v>
      </c>
      <c r="AR21" s="210">
        <f t="shared" si="5"/>
        <v>0.85885471154630577</v>
      </c>
    </row>
    <row r="22" spans="1:44" ht="25.5" x14ac:dyDescent="0.2">
      <c r="A22" s="160" t="s">
        <v>27</v>
      </c>
      <c r="B22" s="169">
        <v>105738171</v>
      </c>
      <c r="C22" s="70">
        <v>868</v>
      </c>
      <c r="D22" s="71">
        <v>231681348.88999999</v>
      </c>
      <c r="E22" s="86">
        <v>173761010.74000001</v>
      </c>
      <c r="F22" s="187">
        <f t="shared" si="0"/>
        <v>2.1910852693867762</v>
      </c>
      <c r="G22" s="111">
        <v>414</v>
      </c>
      <c r="H22" s="110">
        <v>108004161.95</v>
      </c>
      <c r="I22" s="110">
        <v>81003120.989999995</v>
      </c>
      <c r="J22" s="201">
        <f t="shared" si="1"/>
        <v>1.0214302075453907</v>
      </c>
      <c r="K22" s="111">
        <v>112</v>
      </c>
      <c r="L22" s="110">
        <v>28140290.609999999</v>
      </c>
      <c r="M22" s="112">
        <v>21105217.850000001</v>
      </c>
      <c r="N22" s="111">
        <v>428</v>
      </c>
      <c r="O22" s="110">
        <v>96909847.459999993</v>
      </c>
      <c r="P22" s="110">
        <v>72682385.189999998</v>
      </c>
      <c r="Q22" s="201">
        <f t="shared" si="6"/>
        <v>0.91650769578755054</v>
      </c>
      <c r="R22" s="111">
        <v>18</v>
      </c>
      <c r="S22" s="110">
        <v>3562947.47</v>
      </c>
      <c r="T22" s="112">
        <v>2672210.59</v>
      </c>
      <c r="U22" s="111">
        <v>37</v>
      </c>
      <c r="V22" s="110">
        <v>952386.58</v>
      </c>
      <c r="W22" s="112">
        <v>714289.93</v>
      </c>
      <c r="X22" s="111">
        <v>410</v>
      </c>
      <c r="Y22" s="71">
        <v>92394513.409999996</v>
      </c>
      <c r="Z22" s="71">
        <v>69295884.670000002</v>
      </c>
      <c r="AA22" s="187">
        <f t="shared" si="2"/>
        <v>0.87380472478571614</v>
      </c>
      <c r="AB22" s="111">
        <v>368</v>
      </c>
      <c r="AC22" s="74">
        <v>388</v>
      </c>
      <c r="AD22" s="71">
        <v>79982365.030000001</v>
      </c>
      <c r="AE22" s="71">
        <v>59986773.390000001</v>
      </c>
      <c r="AF22" s="187">
        <f t="shared" si="3"/>
        <v>0.75641903272565592</v>
      </c>
      <c r="AG22" s="74">
        <v>5</v>
      </c>
      <c r="AH22" s="72">
        <v>894446.03</v>
      </c>
      <c r="AI22" s="111">
        <v>392</v>
      </c>
      <c r="AJ22" s="110">
        <v>84946569.189999998</v>
      </c>
      <c r="AK22" s="110">
        <v>63709926.399999999</v>
      </c>
      <c r="AL22" s="71">
        <v>80904869.599999994</v>
      </c>
      <c r="AM22" s="71">
        <v>60678651.909999996</v>
      </c>
      <c r="AN22" s="187">
        <f t="shared" si="4"/>
        <v>0.80336711318753562</v>
      </c>
      <c r="AO22" s="111">
        <v>337</v>
      </c>
      <c r="AP22" s="110">
        <v>68947832.790000007</v>
      </c>
      <c r="AQ22" s="110">
        <v>51710874.210000001</v>
      </c>
      <c r="AR22" s="187">
        <f t="shared" si="5"/>
        <v>0.65206190099505323</v>
      </c>
    </row>
    <row r="23" spans="1:44" ht="25.5" collapsed="1" x14ac:dyDescent="0.2">
      <c r="A23" s="160" t="s">
        <v>28</v>
      </c>
      <c r="B23" s="169">
        <v>144023277</v>
      </c>
      <c r="C23" s="70">
        <v>42</v>
      </c>
      <c r="D23" s="71">
        <v>522491641.91000003</v>
      </c>
      <c r="E23" s="86">
        <v>391868731.33999997</v>
      </c>
      <c r="F23" s="187">
        <f t="shared" si="0"/>
        <v>3.6278277566896358</v>
      </c>
      <c r="G23" s="111">
        <v>16</v>
      </c>
      <c r="H23" s="110">
        <v>153552694.36000001</v>
      </c>
      <c r="I23" s="110">
        <v>115164520.73</v>
      </c>
      <c r="J23" s="201">
        <f t="shared" si="1"/>
        <v>1.0661658140162997</v>
      </c>
      <c r="K23" s="111">
        <v>24</v>
      </c>
      <c r="L23" s="110">
        <v>166363221.55000001</v>
      </c>
      <c r="M23" s="112">
        <v>124772416.11</v>
      </c>
      <c r="N23" s="111">
        <v>17</v>
      </c>
      <c r="O23" s="110">
        <v>331007995.13999999</v>
      </c>
      <c r="P23" s="110">
        <v>248255996.30000001</v>
      </c>
      <c r="Q23" s="201">
        <f t="shared" si="6"/>
        <v>2.2982951230862492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16</v>
      </c>
      <c r="Y23" s="71">
        <v>141654046.68000001</v>
      </c>
      <c r="Z23" s="71">
        <v>106240534.97</v>
      </c>
      <c r="AA23" s="187">
        <f t="shared" si="2"/>
        <v>0.98354967079383981</v>
      </c>
      <c r="AB23" s="111">
        <v>7</v>
      </c>
      <c r="AC23" s="113">
        <v>9</v>
      </c>
      <c r="AD23" s="110">
        <v>6014432.3300000001</v>
      </c>
      <c r="AE23" s="110">
        <v>4510824.22</v>
      </c>
      <c r="AF23" s="187">
        <f t="shared" si="3"/>
        <v>4.176014082779133E-2</v>
      </c>
      <c r="AG23" s="74">
        <v>2</v>
      </c>
      <c r="AH23" s="72">
        <v>274653.2</v>
      </c>
      <c r="AI23" s="111">
        <v>6</v>
      </c>
      <c r="AJ23" s="110">
        <v>12059421.800000001</v>
      </c>
      <c r="AK23" s="110">
        <v>9044566.3200000003</v>
      </c>
      <c r="AL23" s="71">
        <v>7549352.3799999999</v>
      </c>
      <c r="AM23" s="71">
        <v>5662014.2800000003</v>
      </c>
      <c r="AN23" s="187">
        <f t="shared" si="4"/>
        <v>8.37324497206101E-2</v>
      </c>
      <c r="AO23" s="73">
        <v>4</v>
      </c>
      <c r="AP23" s="71">
        <v>4540069.42</v>
      </c>
      <c r="AQ23" s="71">
        <v>3405052.04</v>
      </c>
      <c r="AR23" s="187">
        <f t="shared" si="5"/>
        <v>3.1523164272952903E-2</v>
      </c>
    </row>
    <row r="24" spans="1:44" x14ac:dyDescent="0.2">
      <c r="A24" s="160" t="s">
        <v>29</v>
      </c>
      <c r="B24" s="169">
        <v>41701217</v>
      </c>
      <c r="C24" s="70">
        <v>23</v>
      </c>
      <c r="D24" s="71">
        <v>102686972.27</v>
      </c>
      <c r="E24" s="86">
        <v>77015229.120000005</v>
      </c>
      <c r="F24" s="187">
        <f t="shared" si="0"/>
        <v>2.4624454550091426</v>
      </c>
      <c r="G24" s="111">
        <v>7</v>
      </c>
      <c r="H24" s="110">
        <v>37709288.939999998</v>
      </c>
      <c r="I24" s="110">
        <v>28281966.670000002</v>
      </c>
      <c r="J24" s="201">
        <f t="shared" si="1"/>
        <v>0.90427310406792194</v>
      </c>
      <c r="K24" s="111">
        <v>15</v>
      </c>
      <c r="L24" s="110">
        <v>60982209.329999998</v>
      </c>
      <c r="M24" s="112">
        <v>45736656.950000003</v>
      </c>
      <c r="N24" s="111">
        <v>8</v>
      </c>
      <c r="O24" s="110">
        <v>39936283.590000004</v>
      </c>
      <c r="P24" s="110">
        <v>29952212.670000002</v>
      </c>
      <c r="Q24" s="201">
        <f t="shared" si="6"/>
        <v>0.95767669298476354</v>
      </c>
      <c r="R24" s="111">
        <v>1</v>
      </c>
      <c r="S24" s="110">
        <v>3646826.6</v>
      </c>
      <c r="T24" s="112">
        <v>2735119.95</v>
      </c>
      <c r="U24" s="111">
        <v>3</v>
      </c>
      <c r="V24" s="110">
        <v>8119.01</v>
      </c>
      <c r="W24" s="112">
        <v>6089.26</v>
      </c>
      <c r="X24" s="111">
        <v>7</v>
      </c>
      <c r="Y24" s="71">
        <v>36281337.979999997</v>
      </c>
      <c r="Z24" s="71">
        <v>27211003.460000001</v>
      </c>
      <c r="AA24" s="187">
        <f t="shared" si="2"/>
        <v>0.87003067512394172</v>
      </c>
      <c r="AB24" s="111">
        <v>5</v>
      </c>
      <c r="AC24" s="74">
        <v>9</v>
      </c>
      <c r="AD24" s="71">
        <v>20653214.199999999</v>
      </c>
      <c r="AE24" s="71">
        <v>15489910.609999999</v>
      </c>
      <c r="AF24" s="187">
        <f t="shared" si="3"/>
        <v>0.49526646188767104</v>
      </c>
      <c r="AG24" s="74">
        <v>0</v>
      </c>
      <c r="AH24" s="72">
        <v>0</v>
      </c>
      <c r="AI24" s="111">
        <v>7</v>
      </c>
      <c r="AJ24" s="110">
        <v>24270900.460000001</v>
      </c>
      <c r="AK24" s="110">
        <v>18203175.309999999</v>
      </c>
      <c r="AL24" s="71">
        <v>24060402.379999999</v>
      </c>
      <c r="AM24" s="71">
        <v>18045301.760000002</v>
      </c>
      <c r="AN24" s="187">
        <f t="shared" si="4"/>
        <v>0.58201899623217235</v>
      </c>
      <c r="AO24" s="73">
        <v>3</v>
      </c>
      <c r="AP24" s="71">
        <v>6655210.1500000004</v>
      </c>
      <c r="AQ24" s="71">
        <v>4991407.57</v>
      </c>
      <c r="AR24" s="187">
        <f t="shared" si="5"/>
        <v>0.15959270804974349</v>
      </c>
    </row>
    <row r="25" spans="1:44" x14ac:dyDescent="0.2">
      <c r="A25" s="160" t="s">
        <v>30</v>
      </c>
      <c r="B25" s="169">
        <v>9171000</v>
      </c>
      <c r="C25" s="70">
        <v>0</v>
      </c>
      <c r="D25" s="71">
        <v>0</v>
      </c>
      <c r="E25" s="86">
        <v>0</v>
      </c>
      <c r="F25" s="187">
        <f t="shared" si="0"/>
        <v>0</v>
      </c>
      <c r="G25" s="111">
        <v>0</v>
      </c>
      <c r="H25" s="110">
        <v>0</v>
      </c>
      <c r="I25" s="110">
        <v>0</v>
      </c>
      <c r="J25" s="201">
        <f t="shared" si="1"/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201">
        <f t="shared" si="6"/>
        <v>0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7">
        <f t="shared" si="2"/>
        <v>0</v>
      </c>
      <c r="AB25" s="111">
        <v>0</v>
      </c>
      <c r="AC25" s="74">
        <v>0</v>
      </c>
      <c r="AD25" s="71">
        <v>0</v>
      </c>
      <c r="AE25" s="71">
        <v>0</v>
      </c>
      <c r="AF25" s="187">
        <f t="shared" si="3"/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7">
        <f t="shared" si="4"/>
        <v>0</v>
      </c>
      <c r="AO25" s="73">
        <v>0</v>
      </c>
      <c r="AP25" s="71">
        <v>0</v>
      </c>
      <c r="AQ25" s="71">
        <v>0</v>
      </c>
      <c r="AR25" s="187">
        <f t="shared" si="5"/>
        <v>0</v>
      </c>
    </row>
    <row r="26" spans="1:44" x14ac:dyDescent="0.2">
      <c r="A26" s="160" t="s">
        <v>31</v>
      </c>
      <c r="B26" s="169">
        <v>10792759</v>
      </c>
      <c r="C26" s="70">
        <v>95</v>
      </c>
      <c r="D26" s="71">
        <v>18435485.5</v>
      </c>
      <c r="E26" s="86">
        <v>13826614.07</v>
      </c>
      <c r="F26" s="187">
        <f t="shared" si="0"/>
        <v>1.7081346391594587</v>
      </c>
      <c r="G26" s="111">
        <v>65</v>
      </c>
      <c r="H26" s="110">
        <v>12260137.93</v>
      </c>
      <c r="I26" s="110">
        <v>9195103.4000000004</v>
      </c>
      <c r="J26" s="201">
        <f t="shared" si="1"/>
        <v>1.135959575304146</v>
      </c>
      <c r="K26" s="111">
        <v>22</v>
      </c>
      <c r="L26" s="110">
        <v>4096106.86</v>
      </c>
      <c r="M26" s="112">
        <v>3072080.14</v>
      </c>
      <c r="N26" s="111">
        <v>64</v>
      </c>
      <c r="O26" s="110">
        <v>9767779.3200000003</v>
      </c>
      <c r="P26" s="110">
        <v>7325834.4500000002</v>
      </c>
      <c r="Q26" s="201">
        <f t="shared" si="6"/>
        <v>0.90503080074335029</v>
      </c>
      <c r="R26" s="111">
        <v>3</v>
      </c>
      <c r="S26" s="110">
        <v>544393.28</v>
      </c>
      <c r="T26" s="112">
        <v>408294.96</v>
      </c>
      <c r="U26" s="111">
        <v>1</v>
      </c>
      <c r="V26" s="110">
        <v>3560</v>
      </c>
      <c r="W26" s="112">
        <v>2670</v>
      </c>
      <c r="X26" s="111">
        <v>61</v>
      </c>
      <c r="Y26" s="71">
        <v>9219826.0399999991</v>
      </c>
      <c r="Z26" s="71">
        <v>6914869.4900000002</v>
      </c>
      <c r="AA26" s="187">
        <f t="shared" si="2"/>
        <v>0.85426034621916414</v>
      </c>
      <c r="AB26" s="111">
        <v>30</v>
      </c>
      <c r="AC26" s="74">
        <v>30</v>
      </c>
      <c r="AD26" s="71">
        <v>4329231.74</v>
      </c>
      <c r="AE26" s="71">
        <v>3246923.78</v>
      </c>
      <c r="AF26" s="187">
        <f t="shared" si="3"/>
        <v>0.40112372934483204</v>
      </c>
      <c r="AG26" s="74">
        <v>0</v>
      </c>
      <c r="AH26" s="72">
        <v>0</v>
      </c>
      <c r="AI26" s="111">
        <v>40</v>
      </c>
      <c r="AJ26" s="110">
        <v>5753185.9199999999</v>
      </c>
      <c r="AK26" s="110">
        <v>4314889.41</v>
      </c>
      <c r="AL26" s="71">
        <v>5597248.1600000001</v>
      </c>
      <c r="AM26" s="71">
        <v>4197936.1100000003</v>
      </c>
      <c r="AN26" s="187">
        <f t="shared" si="4"/>
        <v>0.53305979685083305</v>
      </c>
      <c r="AO26" s="73">
        <v>20</v>
      </c>
      <c r="AP26" s="71">
        <v>3350759.44</v>
      </c>
      <c r="AQ26" s="71">
        <v>2513069.56</v>
      </c>
      <c r="AR26" s="187">
        <f t="shared" si="5"/>
        <v>0.31046365808779758</v>
      </c>
    </row>
    <row r="27" spans="1:44" ht="13.5" thickBot="1" x14ac:dyDescent="0.25">
      <c r="A27" s="162" t="s">
        <v>32</v>
      </c>
      <c r="B27" s="171">
        <v>6874818</v>
      </c>
      <c r="C27" s="96">
        <v>19</v>
      </c>
      <c r="D27" s="92">
        <v>9139893.2599999998</v>
      </c>
      <c r="E27" s="93">
        <v>6854919.9299999997</v>
      </c>
      <c r="F27" s="187">
        <f t="shared" si="0"/>
        <v>1.3294742144446587</v>
      </c>
      <c r="G27" s="116">
        <v>13</v>
      </c>
      <c r="H27" s="115">
        <v>5933149.7599999998</v>
      </c>
      <c r="I27" s="115">
        <v>4449862.3099999996</v>
      </c>
      <c r="J27" s="201">
        <f t="shared" si="1"/>
        <v>0.86302644811833562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</v>
      </c>
      <c r="Q27" s="201">
        <f t="shared" si="6"/>
        <v>0.82554355038926119</v>
      </c>
      <c r="R27" s="116">
        <v>0</v>
      </c>
      <c r="S27" s="115">
        <v>0</v>
      </c>
      <c r="T27" s="117">
        <v>0</v>
      </c>
      <c r="U27" s="116">
        <v>2</v>
      </c>
      <c r="V27" s="115">
        <v>2246.81</v>
      </c>
      <c r="W27" s="117">
        <v>1685.11</v>
      </c>
      <c r="X27" s="116">
        <v>13</v>
      </c>
      <c r="Y27" s="92">
        <v>5673214.8499999996</v>
      </c>
      <c r="Z27" s="92">
        <v>4254911.1100000003</v>
      </c>
      <c r="AA27" s="187">
        <f t="shared" si="2"/>
        <v>0.82521673301024112</v>
      </c>
      <c r="AB27" s="116">
        <v>7</v>
      </c>
      <c r="AC27" s="95">
        <v>10</v>
      </c>
      <c r="AD27" s="92">
        <v>1988722.12</v>
      </c>
      <c r="AE27" s="92">
        <v>1491541.57</v>
      </c>
      <c r="AF27" s="187">
        <f t="shared" si="3"/>
        <v>0.28927632993338881</v>
      </c>
      <c r="AG27" s="95">
        <v>1</v>
      </c>
      <c r="AH27" s="97">
        <v>38085.19</v>
      </c>
      <c r="AI27" s="116">
        <v>11</v>
      </c>
      <c r="AJ27" s="115">
        <v>2851884.69</v>
      </c>
      <c r="AK27" s="115">
        <v>2138913.5</v>
      </c>
      <c r="AL27" s="92">
        <v>2807335.96</v>
      </c>
      <c r="AM27" s="92">
        <v>2105501.96</v>
      </c>
      <c r="AN27" s="187">
        <f t="shared" si="4"/>
        <v>0.41483057296934989</v>
      </c>
      <c r="AO27" s="94">
        <v>5</v>
      </c>
      <c r="AP27" s="92">
        <v>1485631.68</v>
      </c>
      <c r="AQ27" s="92">
        <v>1114223.75</v>
      </c>
      <c r="AR27" s="187">
        <f t="shared" si="5"/>
        <v>0.2160976014201394</v>
      </c>
    </row>
    <row r="28" spans="1:44" s="77" customFormat="1" ht="59.25" customHeight="1" thickBot="1" x14ac:dyDescent="0.25">
      <c r="A28" s="158" t="s">
        <v>179</v>
      </c>
      <c r="B28" s="129">
        <f>SUM(B29+B30+B31+B35+B36+B37+B38+B39)</f>
        <v>948789065</v>
      </c>
      <c r="C28" s="139">
        <v>3278</v>
      </c>
      <c r="D28" s="140">
        <v>1437865494.95</v>
      </c>
      <c r="E28" s="140">
        <v>1078399113.9400001</v>
      </c>
      <c r="F28" s="188">
        <f t="shared" si="0"/>
        <v>1.5154743535645618</v>
      </c>
      <c r="G28" s="236">
        <v>2427</v>
      </c>
      <c r="H28" s="237">
        <v>799915111.77999997</v>
      </c>
      <c r="I28" s="237">
        <v>599936328.02999997</v>
      </c>
      <c r="J28" s="235">
        <f t="shared" si="1"/>
        <v>0.84309056806003557</v>
      </c>
      <c r="K28" s="236">
        <v>582</v>
      </c>
      <c r="L28" s="237">
        <v>533617931.62</v>
      </c>
      <c r="M28" s="237">
        <v>400213447.74000001</v>
      </c>
      <c r="N28" s="236">
        <v>2449</v>
      </c>
      <c r="O28" s="237">
        <v>781153872.89999998</v>
      </c>
      <c r="P28" s="237">
        <v>585865398.53999996</v>
      </c>
      <c r="Q28" s="235">
        <f t="shared" ref="Q28" si="7">O28/B28</f>
        <v>0.82331669041737954</v>
      </c>
      <c r="R28" s="236">
        <v>48</v>
      </c>
      <c r="S28" s="237">
        <v>37479923.869999997</v>
      </c>
      <c r="T28" s="237">
        <v>28109942.780000001</v>
      </c>
      <c r="U28" s="236">
        <v>116</v>
      </c>
      <c r="V28" s="237">
        <v>3120224.15</v>
      </c>
      <c r="W28" s="237">
        <v>2340168.16</v>
      </c>
      <c r="X28" s="247">
        <v>2401</v>
      </c>
      <c r="Y28" s="140">
        <v>740553724.88</v>
      </c>
      <c r="Z28" s="140">
        <v>555415287.60000002</v>
      </c>
      <c r="AA28" s="188">
        <f t="shared" si="2"/>
        <v>0.78052514747311086</v>
      </c>
      <c r="AB28" s="139">
        <v>592</v>
      </c>
      <c r="AC28" s="139">
        <v>739</v>
      </c>
      <c r="AD28" s="140">
        <v>270321687.86000001</v>
      </c>
      <c r="AE28" s="140">
        <v>202741264.16</v>
      </c>
      <c r="AF28" s="188">
        <f t="shared" si="3"/>
        <v>0.28491231384501675</v>
      </c>
      <c r="AG28" s="139">
        <v>21</v>
      </c>
      <c r="AH28" s="140">
        <v>8482613.8399999999</v>
      </c>
      <c r="AI28" s="139">
        <v>2273</v>
      </c>
      <c r="AJ28" s="140">
        <v>582490126.28000009</v>
      </c>
      <c r="AK28" s="140">
        <v>436867585.69999993</v>
      </c>
      <c r="AL28" s="140">
        <v>220968099.61000001</v>
      </c>
      <c r="AM28" s="140">
        <v>165726073.94999999</v>
      </c>
      <c r="AN28" s="188">
        <f t="shared" si="4"/>
        <v>0.61393005860580829</v>
      </c>
      <c r="AO28" s="139">
        <v>2120</v>
      </c>
      <c r="AP28" s="140">
        <v>457941816.35000002</v>
      </c>
      <c r="AQ28" s="140">
        <v>343456353.56</v>
      </c>
      <c r="AR28" s="188">
        <f t="shared" si="5"/>
        <v>0.48265924771171348</v>
      </c>
    </row>
    <row r="29" spans="1:44" s="76" customFormat="1" x14ac:dyDescent="0.2">
      <c r="A29" s="163" t="s">
        <v>34</v>
      </c>
      <c r="B29" s="168">
        <v>91920651</v>
      </c>
      <c r="C29" s="200">
        <v>27</v>
      </c>
      <c r="D29" s="148">
        <v>161062932.83000001</v>
      </c>
      <c r="E29" s="148">
        <v>120797199.54000001</v>
      </c>
      <c r="F29" s="201">
        <f t="shared" si="0"/>
        <v>1.7521953019022898</v>
      </c>
      <c r="G29" s="149">
        <v>11</v>
      </c>
      <c r="H29" s="148">
        <v>62304943.490000002</v>
      </c>
      <c r="I29" s="148">
        <v>46728707.590000004</v>
      </c>
      <c r="J29" s="201">
        <f t="shared" si="1"/>
        <v>0.67781225233054543</v>
      </c>
      <c r="K29" s="149">
        <v>11</v>
      </c>
      <c r="L29" s="148">
        <v>80167114.25</v>
      </c>
      <c r="M29" s="150">
        <v>60125335.649999999</v>
      </c>
      <c r="N29" s="149">
        <v>11</v>
      </c>
      <c r="O29" s="148">
        <v>60117504.020000003</v>
      </c>
      <c r="P29" s="148">
        <v>45088127.979999997</v>
      </c>
      <c r="Q29" s="201">
        <f t="shared" ref="Q29:Q60" si="8">O29/$B29</f>
        <v>0.65401521166337262</v>
      </c>
      <c r="R29" s="149">
        <v>0</v>
      </c>
      <c r="S29" s="148">
        <v>0</v>
      </c>
      <c r="T29" s="150">
        <v>0</v>
      </c>
      <c r="U29" s="149">
        <v>8</v>
      </c>
      <c r="V29" s="148">
        <v>50730.53</v>
      </c>
      <c r="W29" s="150">
        <v>38047.9</v>
      </c>
      <c r="X29" s="143">
        <v>11</v>
      </c>
      <c r="Y29" s="142">
        <v>60066773.490000002</v>
      </c>
      <c r="Z29" s="142">
        <v>45050080.079999998</v>
      </c>
      <c r="AA29" s="187">
        <f t="shared" si="2"/>
        <v>0.6534633168557521</v>
      </c>
      <c r="AB29" s="143">
        <v>9</v>
      </c>
      <c r="AC29" s="145">
        <v>17</v>
      </c>
      <c r="AD29" s="142">
        <v>28470024.870000001</v>
      </c>
      <c r="AE29" s="142">
        <v>21352518.609999999</v>
      </c>
      <c r="AF29" s="187">
        <f t="shared" si="3"/>
        <v>0.30972392558446959</v>
      </c>
      <c r="AG29" s="145">
        <v>1</v>
      </c>
      <c r="AH29" s="144">
        <v>1476646.26</v>
      </c>
      <c r="AI29" s="149">
        <v>10</v>
      </c>
      <c r="AJ29" s="148">
        <v>37046979.170000002</v>
      </c>
      <c r="AK29" s="148">
        <v>27785234.23</v>
      </c>
      <c r="AL29" s="142">
        <v>36472703.369999997</v>
      </c>
      <c r="AM29" s="142">
        <v>27354527.41</v>
      </c>
      <c r="AN29" s="187">
        <f t="shared" si="4"/>
        <v>0.40303216705895611</v>
      </c>
      <c r="AO29" s="143">
        <v>3</v>
      </c>
      <c r="AP29" s="142">
        <v>12004046.48</v>
      </c>
      <c r="AQ29" s="142">
        <v>9003034.7899999991</v>
      </c>
      <c r="AR29" s="187">
        <f t="shared" si="5"/>
        <v>0.13059139974976897</v>
      </c>
    </row>
    <row r="30" spans="1:44" s="69" customFormat="1" x14ac:dyDescent="0.25">
      <c r="A30" s="160" t="s">
        <v>35</v>
      </c>
      <c r="B30" s="169">
        <v>18330014</v>
      </c>
      <c r="C30" s="70">
        <v>34</v>
      </c>
      <c r="D30" s="115">
        <v>17356707.68</v>
      </c>
      <c r="E30" s="115">
        <v>13017530.75</v>
      </c>
      <c r="F30" s="201">
        <f t="shared" si="0"/>
        <v>0.94690095053937218</v>
      </c>
      <c r="G30" s="111">
        <v>12</v>
      </c>
      <c r="H30" s="115">
        <v>8876041.6500000004</v>
      </c>
      <c r="I30" s="115">
        <v>6657031.2300000004</v>
      </c>
      <c r="J30" s="201">
        <f t="shared" si="1"/>
        <v>0.48423539938376481</v>
      </c>
      <c r="K30" s="111">
        <v>22</v>
      </c>
      <c r="L30" s="115">
        <v>8480666.0299999993</v>
      </c>
      <c r="M30" s="112">
        <v>6360499.5199999996</v>
      </c>
      <c r="N30" s="111">
        <v>12</v>
      </c>
      <c r="O30" s="115">
        <v>8485207.1199999992</v>
      </c>
      <c r="P30" s="115">
        <v>6363905.3300000001</v>
      </c>
      <c r="Q30" s="201">
        <f t="shared" si="8"/>
        <v>0.4629132918283641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8485207.1199999992</v>
      </c>
      <c r="Z30" s="92">
        <v>6363905.3300000001</v>
      </c>
      <c r="AA30" s="187">
        <f t="shared" si="2"/>
        <v>0.4629132918283641</v>
      </c>
      <c r="AB30" s="73">
        <v>8</v>
      </c>
      <c r="AC30" s="95">
        <v>14</v>
      </c>
      <c r="AD30" s="92">
        <v>5101921.3899999997</v>
      </c>
      <c r="AE30" s="92">
        <v>3826440.99</v>
      </c>
      <c r="AF30" s="187">
        <f t="shared" si="3"/>
        <v>0.27833701545454353</v>
      </c>
      <c r="AG30" s="95">
        <v>0</v>
      </c>
      <c r="AH30" s="72">
        <v>0</v>
      </c>
      <c r="AI30" s="111">
        <v>11</v>
      </c>
      <c r="AJ30" s="115">
        <v>4463246.03</v>
      </c>
      <c r="AK30" s="115">
        <v>3347434.47</v>
      </c>
      <c r="AL30" s="92">
        <v>3531075.48</v>
      </c>
      <c r="AM30" s="92">
        <v>2648306.58</v>
      </c>
      <c r="AN30" s="187">
        <f t="shared" si="4"/>
        <v>0.24349386912634111</v>
      </c>
      <c r="AO30" s="73">
        <v>8</v>
      </c>
      <c r="AP30" s="92">
        <v>2700352.29</v>
      </c>
      <c r="AQ30" s="92">
        <v>2025264.17</v>
      </c>
      <c r="AR30" s="187">
        <f t="shared" si="5"/>
        <v>0.14731861579592903</v>
      </c>
    </row>
    <row r="31" spans="1:44" s="69" customFormat="1" ht="39" customHeight="1" x14ac:dyDescent="0.25">
      <c r="A31" s="160" t="s">
        <v>36</v>
      </c>
      <c r="B31" s="169">
        <v>546052333</v>
      </c>
      <c r="C31" s="184">
        <v>1472</v>
      </c>
      <c r="D31" s="238">
        <v>961130260.73000002</v>
      </c>
      <c r="E31" s="238">
        <v>720847692.85000002</v>
      </c>
      <c r="F31" s="187">
        <f t="shared" si="0"/>
        <v>1.7601431266662129</v>
      </c>
      <c r="G31" s="184">
        <v>779</v>
      </c>
      <c r="H31" s="238">
        <v>445406914.35000002</v>
      </c>
      <c r="I31" s="238">
        <v>334055184.14999998</v>
      </c>
      <c r="J31" s="187">
        <f t="shared" si="1"/>
        <v>0.81568539759356729</v>
      </c>
      <c r="K31" s="184">
        <v>440</v>
      </c>
      <c r="L31" s="238">
        <v>431219738.56999999</v>
      </c>
      <c r="M31" s="238">
        <v>323414803.27999997</v>
      </c>
      <c r="N31" s="121">
        <v>790</v>
      </c>
      <c r="O31" s="238">
        <v>436608106.13</v>
      </c>
      <c r="P31" s="238">
        <v>327456077.80000001</v>
      </c>
      <c r="Q31" s="187">
        <f t="shared" si="8"/>
        <v>0.79957190866905425</v>
      </c>
      <c r="R31" s="184">
        <v>37</v>
      </c>
      <c r="S31" s="238">
        <v>36429265.75</v>
      </c>
      <c r="T31" s="185">
        <v>27321949.219999999</v>
      </c>
      <c r="U31" s="121">
        <v>104</v>
      </c>
      <c r="V31" s="238">
        <v>3017562.38</v>
      </c>
      <c r="W31" s="238">
        <v>2263171.83</v>
      </c>
      <c r="X31" s="94">
        <v>753</v>
      </c>
      <c r="Y31" s="98">
        <v>397161278</v>
      </c>
      <c r="Z31" s="98">
        <v>297870956.75</v>
      </c>
      <c r="AA31" s="187">
        <f t="shared" si="2"/>
        <v>0.72733189476181581</v>
      </c>
      <c r="AB31" s="116">
        <v>567</v>
      </c>
      <c r="AC31" s="95">
        <v>689</v>
      </c>
      <c r="AD31" s="98">
        <v>232055372.66999999</v>
      </c>
      <c r="AE31" s="98">
        <v>174041527.93000001</v>
      </c>
      <c r="AF31" s="187">
        <f t="shared" si="3"/>
        <v>0.42496910762214429</v>
      </c>
      <c r="AG31" s="94">
        <v>20</v>
      </c>
      <c r="AH31" s="72">
        <v>7005967.5800000001</v>
      </c>
      <c r="AI31" s="116">
        <v>617</v>
      </c>
      <c r="AJ31" s="220">
        <v>266766913.90000001</v>
      </c>
      <c r="AK31" s="220">
        <v>200075183.69999999</v>
      </c>
      <c r="AL31" s="98">
        <v>176227414.24000001</v>
      </c>
      <c r="AM31" s="98">
        <v>132170560.14</v>
      </c>
      <c r="AN31" s="187">
        <f t="shared" si="4"/>
        <v>0.48853726607922032</v>
      </c>
      <c r="AO31" s="116">
        <v>477</v>
      </c>
      <c r="AP31" s="220">
        <v>171573516.56999999</v>
      </c>
      <c r="AQ31" s="220">
        <v>128680135.89</v>
      </c>
      <c r="AR31" s="187">
        <f t="shared" si="5"/>
        <v>0.3142070937182499</v>
      </c>
    </row>
    <row r="32" spans="1:44" s="128" customFormat="1" ht="35.25" customHeight="1" outlineLevel="1" x14ac:dyDescent="0.25">
      <c r="A32" s="161" t="s">
        <v>37</v>
      </c>
      <c r="B32" s="170">
        <v>315935490</v>
      </c>
      <c r="C32" s="182">
        <v>1062</v>
      </c>
      <c r="D32" s="183">
        <v>586864340.63999999</v>
      </c>
      <c r="E32" s="183">
        <v>440148253.25999999</v>
      </c>
      <c r="F32" s="187">
        <f t="shared" si="0"/>
        <v>1.8575448444870819</v>
      </c>
      <c r="G32" s="184">
        <v>565</v>
      </c>
      <c r="H32" s="183">
        <v>293037701.64999998</v>
      </c>
      <c r="I32" s="183">
        <v>219778274.93000001</v>
      </c>
      <c r="J32" s="187">
        <f t="shared" si="1"/>
        <v>0.9275238487768499</v>
      </c>
      <c r="K32" s="184">
        <v>304</v>
      </c>
      <c r="L32" s="183">
        <v>233058344.59</v>
      </c>
      <c r="M32" s="185">
        <v>174793757.93000001</v>
      </c>
      <c r="N32" s="184">
        <v>570</v>
      </c>
      <c r="O32" s="183">
        <v>287666879.88999999</v>
      </c>
      <c r="P32" s="183">
        <v>215750158.47999999</v>
      </c>
      <c r="Q32" s="187">
        <f t="shared" si="8"/>
        <v>0.91052410696246877</v>
      </c>
      <c r="R32" s="184">
        <v>26</v>
      </c>
      <c r="S32" s="183">
        <v>20100386.960000001</v>
      </c>
      <c r="T32" s="185">
        <v>15075290.140000001</v>
      </c>
      <c r="U32" s="184">
        <v>87</v>
      </c>
      <c r="V32" s="183">
        <v>2575580.15</v>
      </c>
      <c r="W32" s="185">
        <v>1931685.17</v>
      </c>
      <c r="X32" s="73">
        <v>544</v>
      </c>
      <c r="Y32" s="71">
        <v>264990912.78</v>
      </c>
      <c r="Z32" s="71">
        <v>198743183.16999999</v>
      </c>
      <c r="AA32" s="187">
        <f t="shared" si="2"/>
        <v>0.83875006502118521</v>
      </c>
      <c r="AB32" s="111">
        <v>418</v>
      </c>
      <c r="AC32" s="74">
        <v>525</v>
      </c>
      <c r="AD32" s="71">
        <v>184323965.84</v>
      </c>
      <c r="AE32" s="71">
        <v>138242973.05000001</v>
      </c>
      <c r="AF32" s="187">
        <f t="shared" si="3"/>
        <v>0.58342279254540219</v>
      </c>
      <c r="AG32" s="74">
        <v>18</v>
      </c>
      <c r="AH32" s="72">
        <v>6903967.5800000001</v>
      </c>
      <c r="AI32" s="111">
        <v>457</v>
      </c>
      <c r="AJ32" s="110">
        <v>192637588.24000001</v>
      </c>
      <c r="AK32" s="110">
        <v>144478189.71000001</v>
      </c>
      <c r="AL32" s="71">
        <v>113608679.34999999</v>
      </c>
      <c r="AM32" s="71">
        <v>85206509.099999994</v>
      </c>
      <c r="AN32" s="187">
        <f t="shared" si="4"/>
        <v>0.60973709613946825</v>
      </c>
      <c r="AO32" s="111">
        <v>363</v>
      </c>
      <c r="AP32" s="110">
        <v>145678396.38</v>
      </c>
      <c r="AQ32" s="110">
        <v>109258795.92</v>
      </c>
      <c r="AR32" s="187">
        <f t="shared" si="5"/>
        <v>0.46110171535334632</v>
      </c>
    </row>
    <row r="33" spans="1:44" s="128" customFormat="1" outlineLevel="1" x14ac:dyDescent="0.25">
      <c r="A33" s="161" t="s">
        <v>38</v>
      </c>
      <c r="B33" s="170">
        <v>47852532</v>
      </c>
      <c r="C33" s="182">
        <v>293</v>
      </c>
      <c r="D33" s="183">
        <v>60745023.759999998</v>
      </c>
      <c r="E33" s="183">
        <v>45558767.539999999</v>
      </c>
      <c r="F33" s="187">
        <f t="shared" si="0"/>
        <v>1.2694213079466725</v>
      </c>
      <c r="G33" s="184">
        <v>163</v>
      </c>
      <c r="H33" s="183">
        <v>32029986.23</v>
      </c>
      <c r="I33" s="183">
        <v>24022489.48</v>
      </c>
      <c r="J33" s="187">
        <f t="shared" si="1"/>
        <v>0.66934778351958468</v>
      </c>
      <c r="K33" s="184">
        <v>77</v>
      </c>
      <c r="L33" s="183">
        <v>21606959.609999999</v>
      </c>
      <c r="M33" s="185">
        <v>16205219.65</v>
      </c>
      <c r="N33" s="184">
        <v>167</v>
      </c>
      <c r="O33" s="183">
        <v>25470071.059999999</v>
      </c>
      <c r="P33" s="183">
        <v>19102553.059999999</v>
      </c>
      <c r="Q33" s="187">
        <f t="shared" si="8"/>
        <v>0.53226172149051587</v>
      </c>
      <c r="R33" s="184">
        <v>5</v>
      </c>
      <c r="S33" s="183">
        <v>331837.5</v>
      </c>
      <c r="T33" s="185">
        <v>248878.12</v>
      </c>
      <c r="U33" s="184">
        <v>13</v>
      </c>
      <c r="V33" s="183">
        <v>148911.31</v>
      </c>
      <c r="W33" s="185">
        <v>111683.48</v>
      </c>
      <c r="X33" s="73">
        <v>162</v>
      </c>
      <c r="Y33" s="71">
        <v>24989322.25</v>
      </c>
      <c r="Z33" s="71">
        <v>18741991.460000001</v>
      </c>
      <c r="AA33" s="187">
        <f t="shared" si="2"/>
        <v>0.52221525602866736</v>
      </c>
      <c r="AB33" s="111">
        <v>116</v>
      </c>
      <c r="AC33" s="74">
        <v>121</v>
      </c>
      <c r="AD33" s="71">
        <v>14921873.9</v>
      </c>
      <c r="AE33" s="71">
        <v>11191405.289999999</v>
      </c>
      <c r="AF33" s="187">
        <f t="shared" si="3"/>
        <v>0.3118303938441544</v>
      </c>
      <c r="AG33" s="74">
        <v>1</v>
      </c>
      <c r="AH33" s="72">
        <v>65000</v>
      </c>
      <c r="AI33" s="111">
        <v>115</v>
      </c>
      <c r="AJ33" s="110">
        <v>16738250.4</v>
      </c>
      <c r="AK33" s="110">
        <v>12553687.67</v>
      </c>
      <c r="AL33" s="71">
        <v>12381199.560000001</v>
      </c>
      <c r="AM33" s="71">
        <v>9285899.5899999999</v>
      </c>
      <c r="AN33" s="187">
        <f t="shared" si="4"/>
        <v>0.34978818675676349</v>
      </c>
      <c r="AO33" s="111">
        <v>86</v>
      </c>
      <c r="AP33" s="110">
        <v>10622282.42</v>
      </c>
      <c r="AQ33" s="110">
        <v>7966711.75</v>
      </c>
      <c r="AR33" s="187">
        <f t="shared" si="5"/>
        <v>0.22197952701854939</v>
      </c>
    </row>
    <row r="34" spans="1:44" s="128" customFormat="1" outlineLevel="1" x14ac:dyDescent="0.25">
      <c r="A34" s="161" t="s">
        <v>39</v>
      </c>
      <c r="B34" s="170">
        <v>182264312</v>
      </c>
      <c r="C34" s="182">
        <v>117</v>
      </c>
      <c r="D34" s="183">
        <v>313520896.32999998</v>
      </c>
      <c r="E34" s="183">
        <v>235140672.05000001</v>
      </c>
      <c r="F34" s="187">
        <f t="shared" si="0"/>
        <v>1.7201441845071677</v>
      </c>
      <c r="G34" s="184">
        <v>51</v>
      </c>
      <c r="H34" s="183">
        <v>120339226.47</v>
      </c>
      <c r="I34" s="183">
        <v>90254419.739999995</v>
      </c>
      <c r="J34" s="187">
        <f t="shared" si="1"/>
        <v>0.66024569017109613</v>
      </c>
      <c r="K34" s="184">
        <v>59</v>
      </c>
      <c r="L34" s="183">
        <v>176554434.37</v>
      </c>
      <c r="M34" s="185">
        <v>132415825.7</v>
      </c>
      <c r="N34" s="184">
        <v>53</v>
      </c>
      <c r="O34" s="183">
        <v>123471155.18000001</v>
      </c>
      <c r="P34" s="183">
        <v>92603366.260000005</v>
      </c>
      <c r="Q34" s="187">
        <f t="shared" si="8"/>
        <v>0.6774291347831165</v>
      </c>
      <c r="R34" s="184">
        <v>6</v>
      </c>
      <c r="S34" s="183">
        <v>15997041.289999999</v>
      </c>
      <c r="T34" s="185">
        <v>11997780.960000001</v>
      </c>
      <c r="U34" s="184">
        <v>4</v>
      </c>
      <c r="V34" s="183">
        <v>293070.92</v>
      </c>
      <c r="W34" s="185">
        <v>219803.18</v>
      </c>
      <c r="X34" s="73">
        <v>47</v>
      </c>
      <c r="Y34" s="71">
        <v>107181042.97</v>
      </c>
      <c r="Z34" s="71">
        <v>80385782.120000005</v>
      </c>
      <c r="AA34" s="187">
        <f t="shared" si="2"/>
        <v>0.58805282171750661</v>
      </c>
      <c r="AB34" s="111">
        <v>33</v>
      </c>
      <c r="AC34" s="74">
        <v>43</v>
      </c>
      <c r="AD34" s="71">
        <v>32809532.93</v>
      </c>
      <c r="AE34" s="71">
        <v>24607149.59</v>
      </c>
      <c r="AF34" s="187">
        <f t="shared" si="3"/>
        <v>0.18001073589216962</v>
      </c>
      <c r="AG34" s="74">
        <v>1</v>
      </c>
      <c r="AH34" s="72">
        <v>37000</v>
      </c>
      <c r="AI34" s="111">
        <v>45</v>
      </c>
      <c r="AJ34" s="110">
        <v>57391075.259999998</v>
      </c>
      <c r="AK34" s="110">
        <v>43043306.32</v>
      </c>
      <c r="AL34" s="71">
        <v>50237535.329999998</v>
      </c>
      <c r="AM34" s="71">
        <v>37678151.450000003</v>
      </c>
      <c r="AN34" s="187">
        <f t="shared" si="4"/>
        <v>0.31487829202680118</v>
      </c>
      <c r="AO34" s="111">
        <v>28</v>
      </c>
      <c r="AP34" s="110">
        <v>15272837.77</v>
      </c>
      <c r="AQ34" s="110">
        <v>11454628.220000001</v>
      </c>
      <c r="AR34" s="187">
        <f t="shared" si="5"/>
        <v>8.3794998606199989E-2</v>
      </c>
    </row>
    <row r="35" spans="1:44" s="69" customFormat="1" x14ac:dyDescent="0.25">
      <c r="A35" s="160" t="s">
        <v>40</v>
      </c>
      <c r="B35" s="169">
        <v>4072</v>
      </c>
      <c r="C35" s="182">
        <v>0</v>
      </c>
      <c r="D35" s="183">
        <v>0</v>
      </c>
      <c r="E35" s="183">
        <v>0</v>
      </c>
      <c r="F35" s="187">
        <v>0</v>
      </c>
      <c r="G35" s="184">
        <v>0</v>
      </c>
      <c r="H35" s="183">
        <v>0</v>
      </c>
      <c r="I35" s="183">
        <v>0</v>
      </c>
      <c r="J35" s="187">
        <v>0</v>
      </c>
      <c r="K35" s="184">
        <v>0</v>
      </c>
      <c r="L35" s="183">
        <v>0</v>
      </c>
      <c r="M35" s="185">
        <v>0</v>
      </c>
      <c r="N35" s="184">
        <v>0</v>
      </c>
      <c r="O35" s="183">
        <v>0</v>
      </c>
      <c r="P35" s="183">
        <v>0</v>
      </c>
      <c r="Q35" s="187">
        <v>0</v>
      </c>
      <c r="R35" s="184">
        <v>0</v>
      </c>
      <c r="S35" s="183">
        <v>0</v>
      </c>
      <c r="T35" s="185">
        <v>0</v>
      </c>
      <c r="U35" s="184">
        <v>0</v>
      </c>
      <c r="V35" s="183">
        <v>0</v>
      </c>
      <c r="W35" s="185">
        <v>0</v>
      </c>
      <c r="X35" s="73">
        <v>0</v>
      </c>
      <c r="Y35" s="71">
        <v>0</v>
      </c>
      <c r="Z35" s="71">
        <v>0</v>
      </c>
      <c r="AA35" s="187">
        <v>0</v>
      </c>
      <c r="AB35" s="111">
        <v>0</v>
      </c>
      <c r="AC35" s="74">
        <v>0</v>
      </c>
      <c r="AD35" s="71">
        <v>0</v>
      </c>
      <c r="AE35" s="71">
        <v>0</v>
      </c>
      <c r="AF35" s="187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7">
        <v>0</v>
      </c>
      <c r="AO35" s="111">
        <v>0</v>
      </c>
      <c r="AP35" s="112">
        <v>0</v>
      </c>
      <c r="AQ35" s="220">
        <v>0</v>
      </c>
      <c r="AR35" s="187">
        <v>0</v>
      </c>
    </row>
    <row r="36" spans="1:44" x14ac:dyDescent="0.2">
      <c r="A36" s="160" t="s">
        <v>41</v>
      </c>
      <c r="B36" s="169">
        <v>220380544</v>
      </c>
      <c r="C36" s="182">
        <v>967</v>
      </c>
      <c r="D36" s="183">
        <v>221662935.52000001</v>
      </c>
      <c r="E36" s="183">
        <v>166247198.41</v>
      </c>
      <c r="F36" s="187">
        <f t="shared" si="0"/>
        <v>1.0058189869973277</v>
      </c>
      <c r="G36" s="184">
        <v>903</v>
      </c>
      <c r="H36" s="183">
        <v>216123448.52000001</v>
      </c>
      <c r="I36" s="183">
        <v>162092583.40000001</v>
      </c>
      <c r="J36" s="187">
        <f t="shared" si="1"/>
        <v>0.98068297952835626</v>
      </c>
      <c r="K36" s="184">
        <v>55</v>
      </c>
      <c r="L36" s="183">
        <v>4388073.3499999996</v>
      </c>
      <c r="M36" s="185">
        <v>3291054.81</v>
      </c>
      <c r="N36" s="184">
        <v>912</v>
      </c>
      <c r="O36" s="183">
        <v>210198815.06</v>
      </c>
      <c r="P36" s="183">
        <v>157649107.99000001</v>
      </c>
      <c r="Q36" s="187">
        <f t="shared" si="8"/>
        <v>0.95379932930921529</v>
      </c>
      <c r="R36" s="184">
        <v>9</v>
      </c>
      <c r="S36" s="183">
        <v>964103.12</v>
      </c>
      <c r="T36" s="185">
        <v>723077.31</v>
      </c>
      <c r="U36" s="184">
        <v>3</v>
      </c>
      <c r="V36" s="183">
        <v>4012.1</v>
      </c>
      <c r="W36" s="185">
        <v>3009.07</v>
      </c>
      <c r="X36" s="73">
        <v>903</v>
      </c>
      <c r="Y36" s="71">
        <v>209230699.84</v>
      </c>
      <c r="Z36" s="71">
        <v>156923021.61000001</v>
      </c>
      <c r="AA36" s="187">
        <f t="shared" si="2"/>
        <v>0.94940640422414058</v>
      </c>
      <c r="AB36" s="111">
        <v>0</v>
      </c>
      <c r="AC36" s="74">
        <v>0</v>
      </c>
      <c r="AD36" s="71">
        <v>0</v>
      </c>
      <c r="AE36" s="71">
        <v>0</v>
      </c>
      <c r="AF36" s="187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7">
        <f t="shared" si="4"/>
        <v>0.95378369067824798</v>
      </c>
      <c r="AO36" s="111">
        <v>912</v>
      </c>
      <c r="AP36" s="110">
        <v>210195368.61000001</v>
      </c>
      <c r="AQ36" s="110">
        <v>157646523.12</v>
      </c>
      <c r="AR36" s="187">
        <f t="shared" si="5"/>
        <v>0.95378369067824798</v>
      </c>
    </row>
    <row r="37" spans="1:44" x14ac:dyDescent="0.2">
      <c r="A37" s="160" t="s">
        <v>42</v>
      </c>
      <c r="B37" s="169">
        <v>8526495</v>
      </c>
      <c r="C37" s="182">
        <v>24</v>
      </c>
      <c r="D37" s="183">
        <v>12327574.619999999</v>
      </c>
      <c r="E37" s="183">
        <v>9245680.9199999999</v>
      </c>
      <c r="F37" s="187">
        <f t="shared" si="0"/>
        <v>1.4457962644674041</v>
      </c>
      <c r="G37" s="184">
        <v>11</v>
      </c>
      <c r="H37" s="183">
        <v>7747782.1900000004</v>
      </c>
      <c r="I37" s="183">
        <v>5810836.6200000001</v>
      </c>
      <c r="J37" s="187">
        <f t="shared" si="1"/>
        <v>0.90867140483868225</v>
      </c>
      <c r="K37" s="184">
        <v>12</v>
      </c>
      <c r="L37" s="183">
        <v>4504822.43</v>
      </c>
      <c r="M37" s="185">
        <v>3378616.8</v>
      </c>
      <c r="N37" s="184">
        <v>12</v>
      </c>
      <c r="O37" s="183">
        <v>7583029.4100000001</v>
      </c>
      <c r="P37" s="183">
        <v>5687272.0300000003</v>
      </c>
      <c r="Q37" s="187">
        <f t="shared" si="8"/>
        <v>0.88934895405439163</v>
      </c>
      <c r="R37" s="184">
        <v>1</v>
      </c>
      <c r="S37" s="183">
        <v>74970</v>
      </c>
      <c r="T37" s="185">
        <v>56227.5</v>
      </c>
      <c r="U37" s="184">
        <v>1</v>
      </c>
      <c r="V37" s="183">
        <v>47919.14</v>
      </c>
      <c r="W37" s="185">
        <v>35939.360000000001</v>
      </c>
      <c r="X37" s="73">
        <v>11</v>
      </c>
      <c r="Y37" s="71">
        <v>7460140.2699999996</v>
      </c>
      <c r="Z37" s="71">
        <v>5595105.1699999999</v>
      </c>
      <c r="AA37" s="187">
        <f t="shared" si="2"/>
        <v>0.8749363331591703</v>
      </c>
      <c r="AB37" s="73">
        <v>8</v>
      </c>
      <c r="AC37" s="74">
        <v>19</v>
      </c>
      <c r="AD37" s="71">
        <v>4694368.93</v>
      </c>
      <c r="AE37" s="71">
        <v>3520776.63</v>
      </c>
      <c r="AF37" s="187">
        <f t="shared" si="3"/>
        <v>0.55056256175603224</v>
      </c>
      <c r="AG37" s="74">
        <v>0</v>
      </c>
      <c r="AH37" s="72">
        <v>0</v>
      </c>
      <c r="AI37" s="111">
        <v>11</v>
      </c>
      <c r="AJ37" s="110">
        <v>5856407.4100000001</v>
      </c>
      <c r="AK37" s="110">
        <v>4392305.46</v>
      </c>
      <c r="AL37" s="71">
        <v>4736906.5199999996</v>
      </c>
      <c r="AM37" s="71">
        <v>3552679.82</v>
      </c>
      <c r="AN37" s="187">
        <f t="shared" si="4"/>
        <v>0.68684816093834578</v>
      </c>
      <c r="AO37" s="111">
        <v>8</v>
      </c>
      <c r="AP37" s="110">
        <v>3307321.24</v>
      </c>
      <c r="AQ37" s="110">
        <v>2480490.87</v>
      </c>
      <c r="AR37" s="187">
        <f t="shared" si="5"/>
        <v>0.3878875481660401</v>
      </c>
    </row>
    <row r="38" spans="1:44" x14ac:dyDescent="0.2">
      <c r="A38" s="162" t="s">
        <v>43</v>
      </c>
      <c r="B38" s="171">
        <v>0</v>
      </c>
      <c r="C38" s="119">
        <v>0</v>
      </c>
      <c r="D38" s="120">
        <v>0</v>
      </c>
      <c r="E38" s="120">
        <v>0</v>
      </c>
      <c r="F38" s="187">
        <v>0</v>
      </c>
      <c r="G38" s="121">
        <v>0</v>
      </c>
      <c r="H38" s="120">
        <v>0</v>
      </c>
      <c r="I38" s="120">
        <v>0</v>
      </c>
      <c r="J38" s="187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7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7">
        <v>0</v>
      </c>
      <c r="AB38" s="94">
        <v>0</v>
      </c>
      <c r="AC38" s="95">
        <v>0</v>
      </c>
      <c r="AD38" s="92">
        <v>0</v>
      </c>
      <c r="AE38" s="92">
        <v>0</v>
      </c>
      <c r="AF38" s="187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7">
        <v>0</v>
      </c>
      <c r="AO38" s="94">
        <v>0</v>
      </c>
      <c r="AP38" s="92">
        <v>0</v>
      </c>
      <c r="AQ38" s="92">
        <v>0</v>
      </c>
      <c r="AR38" s="187">
        <v>0</v>
      </c>
    </row>
    <row r="39" spans="1:44" ht="13.5" thickBot="1" x14ac:dyDescent="0.25">
      <c r="A39" s="162" t="s">
        <v>223</v>
      </c>
      <c r="B39" s="171">
        <v>63574956</v>
      </c>
      <c r="C39" s="119">
        <v>754</v>
      </c>
      <c r="D39" s="120">
        <v>64325083.57</v>
      </c>
      <c r="E39" s="120">
        <v>48243811.469999999</v>
      </c>
      <c r="F39" s="187">
        <f t="shared" si="0"/>
        <v>1.0117991048236039</v>
      </c>
      <c r="G39" s="121">
        <v>711</v>
      </c>
      <c r="H39" s="120">
        <v>59455981.579999998</v>
      </c>
      <c r="I39" s="120">
        <v>44591985.039999999</v>
      </c>
      <c r="J39" s="187">
        <v>0</v>
      </c>
      <c r="K39" s="121">
        <v>42</v>
      </c>
      <c r="L39" s="120">
        <v>4857516.99</v>
      </c>
      <c r="M39" s="122">
        <v>3643137.68</v>
      </c>
      <c r="N39" s="121">
        <v>712</v>
      </c>
      <c r="O39" s="120">
        <v>58161211.159999996</v>
      </c>
      <c r="P39" s="120">
        <v>43620907.409999996</v>
      </c>
      <c r="Q39" s="187">
        <f t="shared" si="8"/>
        <v>0.91484469387599732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43612218.659999996</v>
      </c>
      <c r="AA39" s="187">
        <f t="shared" si="2"/>
        <v>0.91466246803222317</v>
      </c>
      <c r="AB39" s="94">
        <v>0</v>
      </c>
      <c r="AC39" s="95">
        <v>0</v>
      </c>
      <c r="AD39" s="92">
        <v>0</v>
      </c>
      <c r="AE39" s="92">
        <v>0</v>
      </c>
      <c r="AF39" s="187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7">
        <f t="shared" si="4"/>
        <v>0.91484469387599732</v>
      </c>
      <c r="AO39" s="94">
        <v>712</v>
      </c>
      <c r="AP39" s="92">
        <v>58161211.159999996</v>
      </c>
      <c r="AQ39" s="92">
        <v>43620904.719999999</v>
      </c>
      <c r="AR39" s="187">
        <f t="shared" si="5"/>
        <v>0.91484469387599732</v>
      </c>
    </row>
    <row r="40" spans="1:44" s="77" customFormat="1" ht="26.25" thickBot="1" x14ac:dyDescent="0.25">
      <c r="A40" s="158" t="s">
        <v>180</v>
      </c>
      <c r="B40" s="129">
        <f>B41+B44</f>
        <v>134143816</v>
      </c>
      <c r="C40" s="139">
        <v>65</v>
      </c>
      <c r="D40" s="140">
        <v>126272214.53</v>
      </c>
      <c r="E40" s="140">
        <v>99928024.239999995</v>
      </c>
      <c r="F40" s="188">
        <f t="shared" si="0"/>
        <v>0.94131968431552593</v>
      </c>
      <c r="G40" s="236">
        <v>65</v>
      </c>
      <c r="H40" s="237">
        <v>126272214.53</v>
      </c>
      <c r="I40" s="237">
        <v>99928024.239999995</v>
      </c>
      <c r="J40" s="235">
        <f t="shared" si="1"/>
        <v>0.94131968431552593</v>
      </c>
      <c r="K40" s="236">
        <v>4</v>
      </c>
      <c r="L40" s="237">
        <v>1559500</v>
      </c>
      <c r="M40" s="237">
        <v>1403550</v>
      </c>
      <c r="N40" s="236">
        <v>60</v>
      </c>
      <c r="O40" s="237">
        <v>122614069.83</v>
      </c>
      <c r="P40" s="237">
        <v>96764312.790000007</v>
      </c>
      <c r="Q40" s="235">
        <f t="shared" ref="Q40" si="9">O40/B40</f>
        <v>0.91404936497408129</v>
      </c>
      <c r="R40" s="236">
        <v>1</v>
      </c>
      <c r="S40" s="237">
        <v>960000</v>
      </c>
      <c r="T40" s="237">
        <v>672000</v>
      </c>
      <c r="U40" s="236">
        <v>6</v>
      </c>
      <c r="V40" s="237">
        <v>1326988.49</v>
      </c>
      <c r="W40" s="237">
        <v>1123911.9099999999</v>
      </c>
      <c r="X40" s="139">
        <v>59</v>
      </c>
      <c r="Y40" s="140">
        <v>120327081.34</v>
      </c>
      <c r="Z40" s="140">
        <v>94968400.879999995</v>
      </c>
      <c r="AA40" s="188">
        <f t="shared" si="2"/>
        <v>0.8970005843579103</v>
      </c>
      <c r="AB40" s="139">
        <v>58</v>
      </c>
      <c r="AC40" s="139">
        <v>146</v>
      </c>
      <c r="AD40" s="140">
        <v>62090596.25</v>
      </c>
      <c r="AE40" s="140">
        <v>52192067.189999998</v>
      </c>
      <c r="AF40" s="188">
        <f t="shared" si="3"/>
        <v>0.46286588604278261</v>
      </c>
      <c r="AG40" s="139">
        <v>1</v>
      </c>
      <c r="AH40" s="140">
        <v>139922.82999999999</v>
      </c>
      <c r="AI40" s="139">
        <v>54</v>
      </c>
      <c r="AJ40" s="140">
        <v>66289392.519999996</v>
      </c>
      <c r="AK40" s="140">
        <v>55455212.480000004</v>
      </c>
      <c r="AL40" s="140">
        <v>7150000</v>
      </c>
      <c r="AM40" s="140">
        <v>5720000</v>
      </c>
      <c r="AN40" s="188">
        <f t="shared" si="4"/>
        <v>0.49416659296467302</v>
      </c>
      <c r="AO40" s="139">
        <v>53</v>
      </c>
      <c r="AP40" s="140">
        <v>63059684.159999996</v>
      </c>
      <c r="AQ40" s="140">
        <v>52871445.789999999</v>
      </c>
      <c r="AR40" s="188">
        <f t="shared" si="5"/>
        <v>0.47009013192229449</v>
      </c>
    </row>
    <row r="41" spans="1:44" s="76" customFormat="1" x14ac:dyDescent="0.2">
      <c r="A41" s="163" t="s">
        <v>45</v>
      </c>
      <c r="B41" s="168">
        <v>92959770</v>
      </c>
      <c r="C41" s="141">
        <v>61</v>
      </c>
      <c r="D41" s="146">
        <v>83456526.349999994</v>
      </c>
      <c r="E41" s="146">
        <v>65675473.700000003</v>
      </c>
      <c r="F41" s="187">
        <f t="shared" si="0"/>
        <v>0.89777036184577474</v>
      </c>
      <c r="G41" s="149">
        <v>61</v>
      </c>
      <c r="H41" s="244">
        <v>83456526.349999994</v>
      </c>
      <c r="I41" s="244">
        <v>65675473.700000003</v>
      </c>
      <c r="J41" s="201">
        <f t="shared" si="1"/>
        <v>0.89777036184577474</v>
      </c>
      <c r="K41" s="149">
        <v>4</v>
      </c>
      <c r="L41" s="148">
        <v>1559500</v>
      </c>
      <c r="M41" s="150">
        <v>1403550</v>
      </c>
      <c r="N41" s="149">
        <v>56</v>
      </c>
      <c r="O41" s="244">
        <v>81080229.590000004</v>
      </c>
      <c r="P41" s="244">
        <v>63537240.609999999</v>
      </c>
      <c r="Q41" s="201">
        <f t="shared" si="8"/>
        <v>0.87220772587970052</v>
      </c>
      <c r="R41" s="149">
        <v>1</v>
      </c>
      <c r="S41" s="148">
        <v>960000</v>
      </c>
      <c r="T41" s="150">
        <v>672000</v>
      </c>
      <c r="U41" s="149">
        <v>5</v>
      </c>
      <c r="V41" s="148">
        <v>623211.13</v>
      </c>
      <c r="W41" s="150">
        <v>560890.02</v>
      </c>
      <c r="X41" s="149">
        <v>55</v>
      </c>
      <c r="Y41" s="147">
        <v>79497018.459999993</v>
      </c>
      <c r="Z41" s="147">
        <v>62304350.590000004</v>
      </c>
      <c r="AA41" s="187">
        <f t="shared" si="2"/>
        <v>0.85517658294550425</v>
      </c>
      <c r="AB41" s="143">
        <v>55</v>
      </c>
      <c r="AC41" s="143">
        <v>140</v>
      </c>
      <c r="AD41" s="147">
        <v>31125503.59</v>
      </c>
      <c r="AE41" s="147">
        <v>27419993.09</v>
      </c>
      <c r="AF41" s="187">
        <f t="shared" si="3"/>
        <v>0.33482767427242988</v>
      </c>
      <c r="AG41" s="145">
        <v>1</v>
      </c>
      <c r="AH41" s="144">
        <v>139922.82999999999</v>
      </c>
      <c r="AI41" s="143">
        <v>50</v>
      </c>
      <c r="AJ41" s="147">
        <v>27898466.09</v>
      </c>
      <c r="AK41" s="147">
        <v>24742471.359999999</v>
      </c>
      <c r="AL41" s="147">
        <v>0</v>
      </c>
      <c r="AM41" s="147">
        <v>0</v>
      </c>
      <c r="AN41" s="187">
        <f t="shared" si="4"/>
        <v>0.30011332956180936</v>
      </c>
      <c r="AO41" s="143">
        <v>50</v>
      </c>
      <c r="AP41" s="147">
        <v>27898466.09</v>
      </c>
      <c r="AQ41" s="147">
        <v>24742471.359999999</v>
      </c>
      <c r="AR41" s="187">
        <f t="shared" si="5"/>
        <v>0.30011332956180936</v>
      </c>
    </row>
    <row r="42" spans="1:44" s="126" customFormat="1" ht="37.5" customHeight="1" outlineLevel="1" x14ac:dyDescent="0.2">
      <c r="A42" s="164" t="s">
        <v>46</v>
      </c>
      <c r="B42" s="170">
        <v>40554944</v>
      </c>
      <c r="C42" s="182">
        <v>57</v>
      </c>
      <c r="D42" s="183">
        <v>36279526.350000001</v>
      </c>
      <c r="E42" s="183">
        <v>32651573.699999999</v>
      </c>
      <c r="F42" s="187">
        <f t="shared" si="0"/>
        <v>0.89457715315794795</v>
      </c>
      <c r="G42" s="111">
        <v>57</v>
      </c>
      <c r="H42" s="110">
        <v>36279526.350000001</v>
      </c>
      <c r="I42" s="110">
        <v>32651573.699999999</v>
      </c>
      <c r="J42" s="201">
        <f t="shared" si="1"/>
        <v>0.89457715315794795</v>
      </c>
      <c r="K42" s="111">
        <v>4</v>
      </c>
      <c r="L42" s="110">
        <v>1559500</v>
      </c>
      <c r="M42" s="112">
        <v>1403550</v>
      </c>
      <c r="N42" s="111">
        <v>52</v>
      </c>
      <c r="O42" s="110">
        <v>33905399.590000004</v>
      </c>
      <c r="P42" s="110">
        <v>30514859.609999999</v>
      </c>
      <c r="Q42" s="201">
        <f t="shared" si="8"/>
        <v>0.83603615850141488</v>
      </c>
      <c r="R42" s="111">
        <v>0</v>
      </c>
      <c r="S42" s="110">
        <v>0</v>
      </c>
      <c r="T42" s="112">
        <v>0</v>
      </c>
      <c r="U42" s="111">
        <v>5</v>
      </c>
      <c r="V42" s="110">
        <v>623211.13</v>
      </c>
      <c r="W42" s="112">
        <v>560890.02</v>
      </c>
      <c r="X42" s="111">
        <v>52</v>
      </c>
      <c r="Y42" s="183">
        <v>33282188.460000001</v>
      </c>
      <c r="Z42" s="183">
        <v>29953969.59</v>
      </c>
      <c r="AA42" s="187">
        <f t="shared" si="2"/>
        <v>0.82066907699342406</v>
      </c>
      <c r="AB42" s="184">
        <v>52</v>
      </c>
      <c r="AC42" s="186">
        <v>137</v>
      </c>
      <c r="AD42" s="183">
        <v>28160703.59</v>
      </c>
      <c r="AE42" s="183">
        <v>25344633.09</v>
      </c>
      <c r="AF42" s="187">
        <f t="shared" si="3"/>
        <v>0.69438398410807811</v>
      </c>
      <c r="AG42" s="186">
        <v>1</v>
      </c>
      <c r="AH42" s="185">
        <v>139922.82999999999</v>
      </c>
      <c r="AI42" s="111">
        <v>48</v>
      </c>
      <c r="AJ42" s="110">
        <v>26067726.09</v>
      </c>
      <c r="AK42" s="110">
        <v>23460953.359999999</v>
      </c>
      <c r="AL42" s="183">
        <v>0</v>
      </c>
      <c r="AM42" s="183">
        <v>0</v>
      </c>
      <c r="AN42" s="187">
        <f t="shared" si="4"/>
        <v>0.64277554149748051</v>
      </c>
      <c r="AO42" s="184">
        <v>48</v>
      </c>
      <c r="AP42" s="183">
        <v>26067726.09</v>
      </c>
      <c r="AQ42" s="183">
        <v>23460953.359999999</v>
      </c>
      <c r="AR42" s="187">
        <f t="shared" si="5"/>
        <v>0.64277554149748051</v>
      </c>
    </row>
    <row r="43" spans="1:44" s="126" customFormat="1" outlineLevel="1" x14ac:dyDescent="0.2">
      <c r="A43" s="164" t="s">
        <v>47</v>
      </c>
      <c r="B43" s="170">
        <v>52404827</v>
      </c>
      <c r="C43" s="119">
        <v>4</v>
      </c>
      <c r="D43" s="120">
        <v>47177000</v>
      </c>
      <c r="E43" s="120">
        <v>33023900</v>
      </c>
      <c r="F43" s="187">
        <f t="shared" si="0"/>
        <v>0.90024149874590753</v>
      </c>
      <c r="G43" s="116">
        <v>4</v>
      </c>
      <c r="H43" s="115">
        <v>47177000</v>
      </c>
      <c r="I43" s="115">
        <v>33023900</v>
      </c>
      <c r="J43" s="201">
        <f t="shared" si="1"/>
        <v>0.90024149874590753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201">
        <f t="shared" si="8"/>
        <v>0.90020009034663928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83">
        <v>32350381</v>
      </c>
      <c r="AA43" s="187">
        <f t="shared" si="2"/>
        <v>0.88188116716805498</v>
      </c>
      <c r="AB43" s="121">
        <v>3</v>
      </c>
      <c r="AC43" s="123">
        <v>3</v>
      </c>
      <c r="AD43" s="120">
        <v>2964800</v>
      </c>
      <c r="AE43" s="120">
        <v>2075360</v>
      </c>
      <c r="AF43" s="187">
        <f t="shared" si="3"/>
        <v>5.657494108319449E-2</v>
      </c>
      <c r="AG43" s="123">
        <v>0</v>
      </c>
      <c r="AH43" s="122">
        <v>0</v>
      </c>
      <c r="AI43" s="121">
        <v>2</v>
      </c>
      <c r="AJ43" s="120">
        <v>1830740</v>
      </c>
      <c r="AK43" s="120">
        <v>1281518</v>
      </c>
      <c r="AL43" s="120">
        <v>0</v>
      </c>
      <c r="AM43" s="120">
        <v>0</v>
      </c>
      <c r="AN43" s="187">
        <f t="shared" si="4"/>
        <v>3.4934568145793134E-2</v>
      </c>
      <c r="AO43" s="121">
        <v>2</v>
      </c>
      <c r="AP43" s="120">
        <v>1830740</v>
      </c>
      <c r="AQ43" s="120">
        <v>1281518</v>
      </c>
      <c r="AR43" s="187">
        <f t="shared" si="5"/>
        <v>3.4934568145793134E-2</v>
      </c>
    </row>
    <row r="44" spans="1:44" s="76" customFormat="1" ht="13.5" thickBot="1" x14ac:dyDescent="0.25">
      <c r="A44" s="165" t="s">
        <v>48</v>
      </c>
      <c r="B44" s="171">
        <v>41184046</v>
      </c>
      <c r="C44" s="119">
        <v>4</v>
      </c>
      <c r="D44" s="120">
        <v>42815688.18</v>
      </c>
      <c r="E44" s="120">
        <v>34252550.539999999</v>
      </c>
      <c r="F44" s="187">
        <f t="shared" si="0"/>
        <v>1.0396183070502591</v>
      </c>
      <c r="G44" s="116">
        <v>4</v>
      </c>
      <c r="H44" s="115">
        <v>42815688.18</v>
      </c>
      <c r="I44" s="115">
        <v>34252550.539999999</v>
      </c>
      <c r="J44" s="201">
        <f t="shared" si="1"/>
        <v>1.0396183070502591</v>
      </c>
      <c r="K44" s="116">
        <v>0</v>
      </c>
      <c r="L44" s="115">
        <v>0</v>
      </c>
      <c r="M44" s="117">
        <v>0</v>
      </c>
      <c r="N44" s="116">
        <v>4</v>
      </c>
      <c r="O44" s="115">
        <v>41533840.240000002</v>
      </c>
      <c r="P44" s="115">
        <v>33227072.18</v>
      </c>
      <c r="Q44" s="201">
        <f t="shared" si="8"/>
        <v>1.0084934403967984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40830062.880000003</v>
      </c>
      <c r="Z44" s="120">
        <v>32664050.289999999</v>
      </c>
      <c r="AA44" s="187">
        <f t="shared" si="2"/>
        <v>0.99140484837259557</v>
      </c>
      <c r="AB44" s="121">
        <v>3</v>
      </c>
      <c r="AC44" s="123">
        <v>6</v>
      </c>
      <c r="AD44" s="120">
        <v>30965092.66</v>
      </c>
      <c r="AE44" s="120">
        <v>24772074.100000001</v>
      </c>
      <c r="AF44" s="187">
        <f t="shared" si="3"/>
        <v>0.75187106822870198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7">
        <f t="shared" si="4"/>
        <v>0.93217957337168866</v>
      </c>
      <c r="AO44" s="121">
        <v>3</v>
      </c>
      <c r="AP44" s="120">
        <v>35161218.07</v>
      </c>
      <c r="AQ44" s="120">
        <v>28128974.43</v>
      </c>
      <c r="AR44" s="187">
        <f t="shared" si="5"/>
        <v>0.85375822642583488</v>
      </c>
    </row>
    <row r="45" spans="1:44" s="77" customFormat="1" ht="26.25" thickBot="1" x14ac:dyDescent="0.25">
      <c r="A45" s="158" t="s">
        <v>181</v>
      </c>
      <c r="B45" s="129">
        <f>SUM(B46:B48)</f>
        <v>420588303</v>
      </c>
      <c r="C45" s="139">
        <v>4350</v>
      </c>
      <c r="D45" s="140">
        <v>602828253.79999995</v>
      </c>
      <c r="E45" s="237">
        <v>512404013.38999999</v>
      </c>
      <c r="F45" s="235">
        <f>D45/B45</f>
        <v>1.433297715367039</v>
      </c>
      <c r="G45" s="236">
        <v>4244</v>
      </c>
      <c r="H45" s="237">
        <v>588577601.64999998</v>
      </c>
      <c r="I45" s="237">
        <v>500290959.13</v>
      </c>
      <c r="J45" s="235">
        <f t="shared" si="1"/>
        <v>1.3994150513738848</v>
      </c>
      <c r="K45" s="236">
        <v>1077</v>
      </c>
      <c r="L45" s="237">
        <v>151408070.86000001</v>
      </c>
      <c r="M45" s="237">
        <v>128696859.47</v>
      </c>
      <c r="N45" s="236">
        <v>2810</v>
      </c>
      <c r="O45" s="237">
        <v>389785996.61000001</v>
      </c>
      <c r="P45" s="237">
        <v>331318096.38</v>
      </c>
      <c r="Q45" s="235">
        <f t="shared" si="8"/>
        <v>0.92676375883425366</v>
      </c>
      <c r="R45" s="236">
        <v>239</v>
      </c>
      <c r="S45" s="237">
        <v>34733204.170000002</v>
      </c>
      <c r="T45" s="237">
        <v>29523223.489999998</v>
      </c>
      <c r="U45" s="236">
        <v>353</v>
      </c>
      <c r="V45" s="237">
        <v>5495988.1799999997</v>
      </c>
      <c r="W45" s="237">
        <v>4671832.51</v>
      </c>
      <c r="X45" s="236">
        <v>2571</v>
      </c>
      <c r="Y45" s="237">
        <v>349556804.25999999</v>
      </c>
      <c r="Z45" s="237">
        <v>297123040.38</v>
      </c>
      <c r="AA45" s="188">
        <f t="shared" si="2"/>
        <v>0.83111394626683188</v>
      </c>
      <c r="AB45" s="139">
        <v>2170</v>
      </c>
      <c r="AC45" s="139">
        <v>2331</v>
      </c>
      <c r="AD45" s="140">
        <v>292715350.72000003</v>
      </c>
      <c r="AE45" s="140">
        <v>248808046.63999999</v>
      </c>
      <c r="AF45" s="188">
        <f t="shared" si="3"/>
        <v>0.69596645610945584</v>
      </c>
      <c r="AG45" s="139">
        <v>47</v>
      </c>
      <c r="AH45" s="140">
        <v>7236288.0499999998</v>
      </c>
      <c r="AI45" s="139">
        <v>2256</v>
      </c>
      <c r="AJ45" s="140">
        <v>313682216.67000002</v>
      </c>
      <c r="AK45" s="140">
        <v>266629882.02000001</v>
      </c>
      <c r="AL45" s="140">
        <v>167291438.95000002</v>
      </c>
      <c r="AM45" s="140">
        <v>142197722.37</v>
      </c>
      <c r="AN45" s="188">
        <f t="shared" si="4"/>
        <v>0.74581773775577398</v>
      </c>
      <c r="AO45" s="139">
        <v>1905</v>
      </c>
      <c r="AP45" s="140">
        <v>248582508.56</v>
      </c>
      <c r="AQ45" s="140">
        <v>211295130.22</v>
      </c>
      <c r="AR45" s="188">
        <f t="shared" si="5"/>
        <v>0.59103523989348794</v>
      </c>
    </row>
    <row r="46" spans="1:44" s="114" customFormat="1" x14ac:dyDescent="0.2">
      <c r="A46" s="159" t="s">
        <v>50</v>
      </c>
      <c r="B46" s="168">
        <v>109550</v>
      </c>
      <c r="C46" s="200">
        <v>5</v>
      </c>
      <c r="D46" s="148">
        <v>99811</v>
      </c>
      <c r="E46" s="148">
        <v>84839.35</v>
      </c>
      <c r="F46" s="201">
        <f>D46/B46</f>
        <v>0.91109995435874025</v>
      </c>
      <c r="G46" s="149">
        <v>5</v>
      </c>
      <c r="H46" s="148">
        <v>99811</v>
      </c>
      <c r="I46" s="148">
        <v>84839.35</v>
      </c>
      <c r="J46" s="201">
        <f t="shared" si="1"/>
        <v>0.91109995435874025</v>
      </c>
      <c r="K46" s="149">
        <v>0</v>
      </c>
      <c r="L46" s="148">
        <v>0</v>
      </c>
      <c r="M46" s="150">
        <v>0</v>
      </c>
      <c r="N46" s="149">
        <v>5</v>
      </c>
      <c r="O46" s="148">
        <v>99811</v>
      </c>
      <c r="P46" s="148">
        <v>84839.35</v>
      </c>
      <c r="Q46" s="201">
        <f t="shared" si="8"/>
        <v>0.91109995435874025</v>
      </c>
      <c r="R46" s="149">
        <v>0</v>
      </c>
      <c r="S46" s="148">
        <v>0</v>
      </c>
      <c r="T46" s="150">
        <v>0</v>
      </c>
      <c r="U46" s="149">
        <v>0</v>
      </c>
      <c r="V46" s="148">
        <v>0</v>
      </c>
      <c r="W46" s="150">
        <v>0</v>
      </c>
      <c r="X46" s="149">
        <v>5</v>
      </c>
      <c r="Y46" s="148">
        <v>99811</v>
      </c>
      <c r="Z46" s="150">
        <v>84839.35</v>
      </c>
      <c r="AA46" s="201">
        <f t="shared" si="2"/>
        <v>0.91109995435874025</v>
      </c>
      <c r="AB46" s="149">
        <v>5</v>
      </c>
      <c r="AC46" s="151">
        <v>5</v>
      </c>
      <c r="AD46" s="148">
        <v>99811</v>
      </c>
      <c r="AE46" s="148">
        <v>84839.35</v>
      </c>
      <c r="AF46" s="201">
        <f t="shared" si="3"/>
        <v>0.91109995435874025</v>
      </c>
      <c r="AG46" s="151">
        <v>0</v>
      </c>
      <c r="AH46" s="150">
        <v>0</v>
      </c>
      <c r="AI46" s="149">
        <v>5</v>
      </c>
      <c r="AJ46" s="148">
        <v>99811</v>
      </c>
      <c r="AK46" s="148">
        <v>84839.35</v>
      </c>
      <c r="AL46" s="148">
        <v>0</v>
      </c>
      <c r="AM46" s="148">
        <v>0</v>
      </c>
      <c r="AN46" s="201">
        <f t="shared" si="4"/>
        <v>0.91109995435874025</v>
      </c>
      <c r="AO46" s="149">
        <v>5</v>
      </c>
      <c r="AP46" s="148">
        <v>99811</v>
      </c>
      <c r="AQ46" s="148">
        <v>84839.35</v>
      </c>
      <c r="AR46" s="201">
        <f t="shared" si="5"/>
        <v>0.91109995435874025</v>
      </c>
    </row>
    <row r="47" spans="1:44" s="114" customFormat="1" x14ac:dyDescent="0.2">
      <c r="A47" s="160" t="s">
        <v>51</v>
      </c>
      <c r="B47" s="169">
        <v>407418665</v>
      </c>
      <c r="C47" s="202">
        <v>4214</v>
      </c>
      <c r="D47" s="110">
        <v>588276429.10000002</v>
      </c>
      <c r="E47" s="110">
        <v>500034962.48000002</v>
      </c>
      <c r="F47" s="201">
        <f t="shared" ref="F47:F48" si="10">D47/B47</f>
        <v>1.4439113365117919</v>
      </c>
      <c r="G47" s="111">
        <v>4108</v>
      </c>
      <c r="H47" s="110">
        <v>574025776.95000005</v>
      </c>
      <c r="I47" s="110">
        <v>487921908.22000003</v>
      </c>
      <c r="J47" s="201">
        <f t="shared" si="1"/>
        <v>1.408933429571765</v>
      </c>
      <c r="K47" s="111">
        <v>1070</v>
      </c>
      <c r="L47" s="110">
        <v>149910744.86000001</v>
      </c>
      <c r="M47" s="112">
        <v>127424132.37</v>
      </c>
      <c r="N47" s="111">
        <v>2684</v>
      </c>
      <c r="O47" s="110">
        <v>376945620.33999997</v>
      </c>
      <c r="P47" s="110">
        <v>320403776.56</v>
      </c>
      <c r="Q47" s="201">
        <f t="shared" si="8"/>
        <v>0.92520459351070716</v>
      </c>
      <c r="R47" s="111">
        <v>229</v>
      </c>
      <c r="S47" s="110">
        <v>34166104.170000002</v>
      </c>
      <c r="T47" s="112">
        <v>29041188.489999998</v>
      </c>
      <c r="U47" s="111">
        <v>332</v>
      </c>
      <c r="V47" s="110">
        <v>5375860.29</v>
      </c>
      <c r="W47" s="112">
        <v>4569723.8</v>
      </c>
      <c r="X47" s="111">
        <v>2455</v>
      </c>
      <c r="Y47" s="110">
        <v>337403655.88</v>
      </c>
      <c r="Z47" s="112">
        <v>286792864.26999998</v>
      </c>
      <c r="AA47" s="201">
        <f t="shared" si="2"/>
        <v>0.82814972622817862</v>
      </c>
      <c r="AB47" s="111">
        <v>2096</v>
      </c>
      <c r="AC47" s="113">
        <v>2256</v>
      </c>
      <c r="AD47" s="110">
        <v>288352095.31999999</v>
      </c>
      <c r="AE47" s="110">
        <v>245099279.59999999</v>
      </c>
      <c r="AF47" s="201">
        <f t="shared" si="3"/>
        <v>0.70775376803122159</v>
      </c>
      <c r="AG47" s="113">
        <v>47</v>
      </c>
      <c r="AH47" s="112">
        <v>7236288.0499999998</v>
      </c>
      <c r="AI47" s="111">
        <v>2159</v>
      </c>
      <c r="AJ47" s="110">
        <v>304929063.97000003</v>
      </c>
      <c r="AK47" s="148">
        <v>259189702.27000001</v>
      </c>
      <c r="AL47" s="110">
        <v>160019746.84</v>
      </c>
      <c r="AM47" s="110">
        <v>136016784.08000001</v>
      </c>
      <c r="AN47" s="201">
        <f t="shared" si="4"/>
        <v>0.74844156678486984</v>
      </c>
      <c r="AO47" s="111">
        <v>1836</v>
      </c>
      <c r="AP47" s="110">
        <v>244997195.03</v>
      </c>
      <c r="AQ47" s="110">
        <v>208247613.77000001</v>
      </c>
      <c r="AR47" s="201">
        <f t="shared" si="5"/>
        <v>0.60134013504265937</v>
      </c>
    </row>
    <row r="48" spans="1:44" s="114" customFormat="1" ht="33.75" customHeight="1" thickBot="1" x14ac:dyDescent="0.25">
      <c r="A48" s="162" t="s">
        <v>52</v>
      </c>
      <c r="B48" s="171">
        <v>13060088</v>
      </c>
      <c r="C48" s="203">
        <v>131</v>
      </c>
      <c r="D48" s="115">
        <v>14452013.699999999</v>
      </c>
      <c r="E48" s="110">
        <v>12284211.560000001</v>
      </c>
      <c r="F48" s="201">
        <f t="shared" si="10"/>
        <v>1.1065785850753838</v>
      </c>
      <c r="G48" s="116">
        <v>131</v>
      </c>
      <c r="H48" s="115">
        <v>14452013.699999999</v>
      </c>
      <c r="I48" s="115">
        <v>12284211.560000001</v>
      </c>
      <c r="J48" s="201">
        <f t="shared" si="1"/>
        <v>1.1065785850753838</v>
      </c>
      <c r="K48" s="116">
        <v>7</v>
      </c>
      <c r="L48" s="115">
        <v>1497326</v>
      </c>
      <c r="M48" s="117">
        <v>1272727.1000000001</v>
      </c>
      <c r="N48" s="116">
        <v>121</v>
      </c>
      <c r="O48" s="115">
        <v>12740565.27</v>
      </c>
      <c r="P48" s="115">
        <v>10829480.470000001</v>
      </c>
      <c r="Q48" s="201">
        <f t="shared" si="8"/>
        <v>0.9755344121724141</v>
      </c>
      <c r="R48" s="116">
        <v>10</v>
      </c>
      <c r="S48" s="115">
        <v>567100</v>
      </c>
      <c r="T48" s="117">
        <v>482035</v>
      </c>
      <c r="U48" s="116">
        <v>21</v>
      </c>
      <c r="V48" s="115">
        <v>120127.89</v>
      </c>
      <c r="W48" s="117">
        <v>102108.71</v>
      </c>
      <c r="X48" s="116">
        <v>111</v>
      </c>
      <c r="Y48" s="115">
        <v>12053337.380000001</v>
      </c>
      <c r="Z48" s="117">
        <v>10245336.76</v>
      </c>
      <c r="AA48" s="201">
        <f t="shared" si="2"/>
        <v>0.92291394820616834</v>
      </c>
      <c r="AB48" s="116">
        <v>69</v>
      </c>
      <c r="AC48" s="118">
        <v>70</v>
      </c>
      <c r="AD48" s="115">
        <v>4263444.4000000004</v>
      </c>
      <c r="AE48" s="110">
        <v>3623927.69</v>
      </c>
      <c r="AF48" s="201">
        <f t="shared" si="3"/>
        <v>0.32644836696353047</v>
      </c>
      <c r="AG48" s="118">
        <v>0</v>
      </c>
      <c r="AH48" s="117">
        <v>0</v>
      </c>
      <c r="AI48" s="116">
        <v>92</v>
      </c>
      <c r="AJ48" s="115">
        <v>8653341.6999999993</v>
      </c>
      <c r="AK48" s="115">
        <v>7355340.4000000004</v>
      </c>
      <c r="AL48" s="115">
        <v>7271692.1100000003</v>
      </c>
      <c r="AM48" s="115">
        <v>6180938.29</v>
      </c>
      <c r="AN48" s="201">
        <f t="shared" si="4"/>
        <v>0.66257912657250084</v>
      </c>
      <c r="AO48" s="116">
        <v>64</v>
      </c>
      <c r="AP48" s="115">
        <v>3485502.53</v>
      </c>
      <c r="AQ48" s="115">
        <v>2962677.1</v>
      </c>
      <c r="AR48" s="201">
        <f t="shared" si="5"/>
        <v>0.26688200952397867</v>
      </c>
    </row>
    <row r="49" spans="1:44" s="77" customFormat="1" ht="48" customHeight="1" thickBot="1" x14ac:dyDescent="0.25">
      <c r="A49" s="158" t="s">
        <v>182</v>
      </c>
      <c r="B49" s="129">
        <f>SUM(B50:B53)</f>
        <v>440385219</v>
      </c>
      <c r="C49" s="139">
        <v>502</v>
      </c>
      <c r="D49" s="140">
        <v>686599993.03999996</v>
      </c>
      <c r="E49" s="140">
        <v>514996441.64999998</v>
      </c>
      <c r="F49" s="188">
        <f t="shared" si="0"/>
        <v>1.5590895502784801</v>
      </c>
      <c r="G49" s="236">
        <v>317</v>
      </c>
      <c r="H49" s="237">
        <v>440623473.54000002</v>
      </c>
      <c r="I49" s="237">
        <v>330514052.37</v>
      </c>
      <c r="J49" s="235">
        <f t="shared" si="1"/>
        <v>1.0005410139344391</v>
      </c>
      <c r="K49" s="236">
        <v>155</v>
      </c>
      <c r="L49" s="237">
        <v>200112077.41999999</v>
      </c>
      <c r="M49" s="237">
        <v>150084057.77000001</v>
      </c>
      <c r="N49" s="236">
        <v>277</v>
      </c>
      <c r="O49" s="237">
        <v>310870147.58999997</v>
      </c>
      <c r="P49" s="237">
        <v>233199048.87</v>
      </c>
      <c r="Q49" s="235">
        <f t="shared" si="8"/>
        <v>0.70590504444246571</v>
      </c>
      <c r="R49" s="236">
        <v>5</v>
      </c>
      <c r="S49" s="237">
        <v>3871413.94</v>
      </c>
      <c r="T49" s="237">
        <v>2903560.45</v>
      </c>
      <c r="U49" s="236">
        <v>31</v>
      </c>
      <c r="V49" s="237">
        <v>6916618.6699999999</v>
      </c>
      <c r="W49" s="237">
        <v>5187464.01</v>
      </c>
      <c r="X49" s="236">
        <v>272</v>
      </c>
      <c r="Y49" s="237">
        <v>300082114.98000002</v>
      </c>
      <c r="Z49" s="140">
        <v>225108024.41</v>
      </c>
      <c r="AA49" s="188">
        <f t="shared" si="2"/>
        <v>0.68140823541127982</v>
      </c>
      <c r="AB49" s="139">
        <v>124</v>
      </c>
      <c r="AC49" s="139">
        <v>184</v>
      </c>
      <c r="AD49" s="140">
        <v>147860932.25</v>
      </c>
      <c r="AE49" s="140">
        <v>110895698.62</v>
      </c>
      <c r="AF49" s="188">
        <f t="shared" si="3"/>
        <v>0.33575362176267776</v>
      </c>
      <c r="AG49" s="139">
        <v>3</v>
      </c>
      <c r="AH49" s="140">
        <v>294811.88</v>
      </c>
      <c r="AI49" s="139">
        <v>253</v>
      </c>
      <c r="AJ49" s="140">
        <v>251290829.46000001</v>
      </c>
      <c r="AK49" s="140">
        <v>188514560.12</v>
      </c>
      <c r="AL49" s="140">
        <v>88003272.239999995</v>
      </c>
      <c r="AM49" s="140">
        <v>66002454.060000002</v>
      </c>
      <c r="AN49" s="188">
        <f t="shared" si="4"/>
        <v>0.57061594853391295</v>
      </c>
      <c r="AO49" s="139">
        <v>239</v>
      </c>
      <c r="AP49" s="140">
        <v>214586535.94999999</v>
      </c>
      <c r="AQ49" s="140">
        <v>160986339.97</v>
      </c>
      <c r="AR49" s="188">
        <f t="shared" si="5"/>
        <v>0.48727006877585505</v>
      </c>
    </row>
    <row r="50" spans="1:44" x14ac:dyDescent="0.2">
      <c r="A50" s="159" t="s">
        <v>54</v>
      </c>
      <c r="B50" s="168">
        <v>105558234</v>
      </c>
      <c r="C50" s="133">
        <v>60</v>
      </c>
      <c r="D50" s="134">
        <v>123604243.53</v>
      </c>
      <c r="E50" s="148">
        <v>92703182.519999996</v>
      </c>
      <c r="F50" s="201">
        <f t="shared" si="0"/>
        <v>1.1709578575367223</v>
      </c>
      <c r="G50" s="149">
        <v>45</v>
      </c>
      <c r="H50" s="148">
        <v>106305660.16</v>
      </c>
      <c r="I50" s="148">
        <v>79729245.019999996</v>
      </c>
      <c r="J50" s="201">
        <f t="shared" si="1"/>
        <v>1.0070806997396338</v>
      </c>
      <c r="K50" s="149">
        <v>2</v>
      </c>
      <c r="L50" s="148">
        <v>85531</v>
      </c>
      <c r="M50" s="150">
        <v>64148.25</v>
      </c>
      <c r="N50" s="149">
        <v>41</v>
      </c>
      <c r="O50" s="148">
        <v>52940270.939999998</v>
      </c>
      <c r="P50" s="148">
        <v>39705203.090000004</v>
      </c>
      <c r="Q50" s="201">
        <f t="shared" si="8"/>
        <v>0.50152668279766788</v>
      </c>
      <c r="R50" s="149">
        <v>1</v>
      </c>
      <c r="S50" s="148">
        <v>34698.800000000003</v>
      </c>
      <c r="T50" s="150">
        <v>26024.1</v>
      </c>
      <c r="U50" s="149">
        <v>7</v>
      </c>
      <c r="V50" s="148">
        <v>2213761.96</v>
      </c>
      <c r="W50" s="150">
        <v>1660321.47</v>
      </c>
      <c r="X50" s="136">
        <v>40</v>
      </c>
      <c r="Y50" s="134">
        <v>50691810.18</v>
      </c>
      <c r="Z50" s="134">
        <v>38018857.520000003</v>
      </c>
      <c r="AA50" s="187">
        <f t="shared" si="2"/>
        <v>0.48022601609647997</v>
      </c>
      <c r="AB50" s="149">
        <v>39</v>
      </c>
      <c r="AC50" s="138">
        <v>49</v>
      </c>
      <c r="AD50" s="134">
        <v>48348973.869999997</v>
      </c>
      <c r="AE50" s="134">
        <v>36261730.229999997</v>
      </c>
      <c r="AF50" s="187">
        <f t="shared" si="3"/>
        <v>0.45803128792397185</v>
      </c>
      <c r="AG50" s="138">
        <v>1</v>
      </c>
      <c r="AH50" s="137">
        <v>32938.699999999997</v>
      </c>
      <c r="AI50" s="136">
        <v>32</v>
      </c>
      <c r="AJ50" s="148">
        <v>42727280.509999998</v>
      </c>
      <c r="AK50" s="148">
        <v>32045460.260000002</v>
      </c>
      <c r="AL50" s="134">
        <v>20090828.18</v>
      </c>
      <c r="AM50" s="134">
        <v>15068121.130000001</v>
      </c>
      <c r="AN50" s="187">
        <f t="shared" si="4"/>
        <v>0.40477449168010898</v>
      </c>
      <c r="AO50" s="136">
        <v>27</v>
      </c>
      <c r="AP50" s="148">
        <v>34764771.25</v>
      </c>
      <c r="AQ50" s="148">
        <v>26073578.329999998</v>
      </c>
      <c r="AR50" s="187">
        <f t="shared" si="5"/>
        <v>0.32934210750437526</v>
      </c>
    </row>
    <row r="51" spans="1:44" x14ac:dyDescent="0.2">
      <c r="A51" s="160" t="s">
        <v>55</v>
      </c>
      <c r="B51" s="169">
        <v>11504309</v>
      </c>
      <c r="C51" s="70">
        <v>2</v>
      </c>
      <c r="D51" s="71">
        <v>185791.93</v>
      </c>
      <c r="E51" s="110">
        <v>185791.93</v>
      </c>
      <c r="F51" s="201">
        <f t="shared" si="0"/>
        <v>1.6149768751865062E-2</v>
      </c>
      <c r="G51" s="111">
        <v>2</v>
      </c>
      <c r="H51" s="110">
        <v>185791.93</v>
      </c>
      <c r="I51" s="110">
        <v>185791.93</v>
      </c>
      <c r="J51" s="201">
        <f t="shared" si="1"/>
        <v>1.6149768751865062E-2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201">
        <f t="shared" si="8"/>
        <v>1.6146569950442047E-2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7">
        <f t="shared" si="2"/>
        <v>1.6146569950442047E-2</v>
      </c>
      <c r="AB51" s="111">
        <v>0</v>
      </c>
      <c r="AC51" s="74">
        <v>0</v>
      </c>
      <c r="AD51" s="71">
        <v>0</v>
      </c>
      <c r="AE51" s="134">
        <v>0</v>
      </c>
      <c r="AF51" s="187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7">
        <f t="shared" si="4"/>
        <v>1.6146569950442047E-2</v>
      </c>
      <c r="AO51" s="73">
        <v>2</v>
      </c>
      <c r="AP51" s="110">
        <v>185755.13</v>
      </c>
      <c r="AQ51" s="110">
        <v>185755.13</v>
      </c>
      <c r="AR51" s="187">
        <f t="shared" si="5"/>
        <v>1.6146569950442047E-2</v>
      </c>
    </row>
    <row r="52" spans="1:44" x14ac:dyDescent="0.2">
      <c r="A52" s="160" t="s">
        <v>56</v>
      </c>
      <c r="B52" s="169">
        <v>83168737</v>
      </c>
      <c r="C52" s="70">
        <v>48</v>
      </c>
      <c r="D52" s="71">
        <v>95129309.829999998</v>
      </c>
      <c r="E52" s="110">
        <v>71346982.269999996</v>
      </c>
      <c r="F52" s="201">
        <f t="shared" si="0"/>
        <v>1.1438109229673645</v>
      </c>
      <c r="G52" s="111">
        <v>25</v>
      </c>
      <c r="H52" s="110">
        <v>72112960.069999993</v>
      </c>
      <c r="I52" s="110">
        <v>54084719.960000001</v>
      </c>
      <c r="J52" s="201">
        <f t="shared" si="1"/>
        <v>0.86706811563099717</v>
      </c>
      <c r="K52" s="111">
        <v>14</v>
      </c>
      <c r="L52" s="110">
        <v>10434210.83</v>
      </c>
      <c r="M52" s="112">
        <v>7825658.1200000001</v>
      </c>
      <c r="N52" s="111">
        <v>25</v>
      </c>
      <c r="O52" s="110">
        <v>68952203.930000007</v>
      </c>
      <c r="P52" s="110">
        <v>51714152.869999997</v>
      </c>
      <c r="Q52" s="201">
        <f t="shared" si="8"/>
        <v>0.82906397785023489</v>
      </c>
      <c r="R52" s="111">
        <v>1</v>
      </c>
      <c r="S52" s="110">
        <v>30000</v>
      </c>
      <c r="T52" s="112">
        <v>22500</v>
      </c>
      <c r="U52" s="111">
        <v>5</v>
      </c>
      <c r="V52" s="110">
        <v>449859.75</v>
      </c>
      <c r="W52" s="112">
        <v>337394.81</v>
      </c>
      <c r="X52" s="73">
        <v>24</v>
      </c>
      <c r="Y52" s="71">
        <v>68472344.180000007</v>
      </c>
      <c r="Z52" s="71">
        <v>51354258.060000002</v>
      </c>
      <c r="AA52" s="187">
        <f t="shared" si="2"/>
        <v>0.82329426476681988</v>
      </c>
      <c r="AB52" s="111">
        <v>21</v>
      </c>
      <c r="AC52" s="74">
        <v>32</v>
      </c>
      <c r="AD52" s="71">
        <v>37994266.329999998</v>
      </c>
      <c r="AE52" s="134">
        <v>28495699.629999999</v>
      </c>
      <c r="AF52" s="187">
        <f t="shared" si="3"/>
        <v>0.45683351341502276</v>
      </c>
      <c r="AG52" s="74">
        <v>0</v>
      </c>
      <c r="AH52" s="72">
        <v>0</v>
      </c>
      <c r="AI52" s="111">
        <v>22</v>
      </c>
      <c r="AJ52" s="110">
        <v>53561800.450000003</v>
      </c>
      <c r="AK52" s="110">
        <v>40171350.240000002</v>
      </c>
      <c r="AL52" s="71">
        <v>52029485.259999998</v>
      </c>
      <c r="AM52" s="71">
        <v>39022113.890000001</v>
      </c>
      <c r="AN52" s="187">
        <f t="shared" si="4"/>
        <v>0.64401363279088875</v>
      </c>
      <c r="AO52" s="73">
        <v>18</v>
      </c>
      <c r="AP52" s="110">
        <v>31753075.039999999</v>
      </c>
      <c r="AQ52" s="110">
        <v>23814806.170000002</v>
      </c>
      <c r="AR52" s="187">
        <f t="shared" si="5"/>
        <v>0.38179099725898208</v>
      </c>
    </row>
    <row r="53" spans="1:44" ht="26.25" thickBot="1" x14ac:dyDescent="0.25">
      <c r="A53" s="162" t="s">
        <v>57</v>
      </c>
      <c r="B53" s="171">
        <v>240153939</v>
      </c>
      <c r="C53" s="96">
        <v>392</v>
      </c>
      <c r="D53" s="92">
        <v>467680647.75</v>
      </c>
      <c r="E53" s="115">
        <v>350760484.93000001</v>
      </c>
      <c r="F53" s="201">
        <f t="shared" si="0"/>
        <v>1.9474202659236832</v>
      </c>
      <c r="G53" s="116">
        <v>245</v>
      </c>
      <c r="H53" s="115">
        <v>262019061.38</v>
      </c>
      <c r="I53" s="115">
        <v>196514295.46000001</v>
      </c>
      <c r="J53" s="201">
        <f t="shared" si="1"/>
        <v>1.0910462783623132</v>
      </c>
      <c r="K53" s="116">
        <v>139</v>
      </c>
      <c r="L53" s="115">
        <v>189592335.59</v>
      </c>
      <c r="M53" s="117">
        <v>142194251.40000001</v>
      </c>
      <c r="N53" s="116">
        <v>209</v>
      </c>
      <c r="O53" s="115">
        <v>188791917.59</v>
      </c>
      <c r="P53" s="115">
        <v>141593937.78</v>
      </c>
      <c r="Q53" s="201">
        <f t="shared" si="8"/>
        <v>0.7861287571468899</v>
      </c>
      <c r="R53" s="116">
        <v>3</v>
      </c>
      <c r="S53" s="115">
        <v>3806715.14</v>
      </c>
      <c r="T53" s="117">
        <v>2855036.35</v>
      </c>
      <c r="U53" s="116">
        <v>19</v>
      </c>
      <c r="V53" s="115">
        <v>4252996.96</v>
      </c>
      <c r="W53" s="117">
        <v>3189747.73</v>
      </c>
      <c r="X53" s="94">
        <v>206</v>
      </c>
      <c r="Y53" s="92">
        <v>180732205.49000001</v>
      </c>
      <c r="Z53" s="92">
        <v>135549153.69999999</v>
      </c>
      <c r="AA53" s="187">
        <f t="shared" si="2"/>
        <v>0.75256814959008445</v>
      </c>
      <c r="AB53" s="116">
        <v>64</v>
      </c>
      <c r="AC53" s="95">
        <v>103</v>
      </c>
      <c r="AD53" s="92">
        <v>61517692.049999997</v>
      </c>
      <c r="AE53" s="134">
        <v>46138268.759999998</v>
      </c>
      <c r="AF53" s="187">
        <f t="shared" si="3"/>
        <v>0.25615941302549278</v>
      </c>
      <c r="AG53" s="95">
        <v>2</v>
      </c>
      <c r="AH53" s="97">
        <v>261873.18</v>
      </c>
      <c r="AI53" s="116">
        <v>197</v>
      </c>
      <c r="AJ53" s="115">
        <v>154815993.37</v>
      </c>
      <c r="AK53" s="115">
        <v>116111994.48999999</v>
      </c>
      <c r="AL53" s="92">
        <v>15882958.800000001</v>
      </c>
      <c r="AM53" s="92">
        <v>11912219.039999999</v>
      </c>
      <c r="AN53" s="187">
        <f t="shared" si="4"/>
        <v>0.64465315045280192</v>
      </c>
      <c r="AO53" s="94">
        <v>192</v>
      </c>
      <c r="AP53" s="115">
        <v>147882934.53</v>
      </c>
      <c r="AQ53" s="115">
        <v>110912200.34</v>
      </c>
      <c r="AR53" s="187">
        <f t="shared" si="5"/>
        <v>0.61578392236989288</v>
      </c>
    </row>
    <row r="54" spans="1:44" s="77" customFormat="1" ht="26.25" thickBot="1" x14ac:dyDescent="0.25">
      <c r="A54" s="158" t="s">
        <v>183</v>
      </c>
      <c r="B54" s="129">
        <f>SUM(B55:B57)</f>
        <v>1192212</v>
      </c>
      <c r="C54" s="139">
        <v>10</v>
      </c>
      <c r="D54" s="237">
        <v>3660935.08</v>
      </c>
      <c r="E54" s="237">
        <v>2745701.3</v>
      </c>
      <c r="F54" s="235">
        <f t="shared" si="0"/>
        <v>3.0707081290911349</v>
      </c>
      <c r="G54" s="236">
        <v>1</v>
      </c>
      <c r="H54" s="237">
        <v>1129660.8400000001</v>
      </c>
      <c r="I54" s="237">
        <v>847245.63</v>
      </c>
      <c r="J54" s="235">
        <f t="shared" si="1"/>
        <v>0.94753352591653173</v>
      </c>
      <c r="K54" s="236">
        <v>9</v>
      </c>
      <c r="L54" s="237">
        <v>2531274.2400000002</v>
      </c>
      <c r="M54" s="237">
        <v>1898455.67</v>
      </c>
      <c r="N54" s="236">
        <v>1</v>
      </c>
      <c r="O54" s="237">
        <v>1127820.8400000001</v>
      </c>
      <c r="P54" s="237">
        <v>845865.63</v>
      </c>
      <c r="Q54" s="235">
        <f t="shared" si="8"/>
        <v>0.94599017624382242</v>
      </c>
      <c r="R54" s="236">
        <v>0</v>
      </c>
      <c r="S54" s="237">
        <v>0</v>
      </c>
      <c r="T54" s="237">
        <v>0</v>
      </c>
      <c r="U54" s="236">
        <v>0</v>
      </c>
      <c r="V54" s="237">
        <v>0</v>
      </c>
      <c r="W54" s="237">
        <v>0</v>
      </c>
      <c r="X54" s="139">
        <v>1</v>
      </c>
      <c r="Y54" s="140">
        <v>1127820.8400000001</v>
      </c>
      <c r="Z54" s="140">
        <v>845865.63</v>
      </c>
      <c r="AA54" s="188">
        <f t="shared" si="2"/>
        <v>0.94599017624382242</v>
      </c>
      <c r="AB54" s="139">
        <v>1</v>
      </c>
      <c r="AC54" s="139">
        <v>1</v>
      </c>
      <c r="AD54" s="140">
        <v>0</v>
      </c>
      <c r="AE54" s="140">
        <v>0</v>
      </c>
      <c r="AF54" s="188">
        <f t="shared" si="3"/>
        <v>0</v>
      </c>
      <c r="AG54" s="139">
        <v>0</v>
      </c>
      <c r="AH54" s="140">
        <v>0</v>
      </c>
      <c r="AI54" s="139">
        <v>0</v>
      </c>
      <c r="AJ54" s="140">
        <v>0</v>
      </c>
      <c r="AK54" s="140">
        <v>0</v>
      </c>
      <c r="AL54" s="140">
        <v>0</v>
      </c>
      <c r="AM54" s="140">
        <v>0</v>
      </c>
      <c r="AN54" s="188">
        <f t="shared" si="4"/>
        <v>0</v>
      </c>
      <c r="AO54" s="139">
        <v>0</v>
      </c>
      <c r="AP54" s="140">
        <v>0</v>
      </c>
      <c r="AQ54" s="140">
        <v>0</v>
      </c>
      <c r="AR54" s="188">
        <f t="shared" si="5"/>
        <v>0</v>
      </c>
    </row>
    <row r="55" spans="1:44" x14ac:dyDescent="0.2">
      <c r="A55" s="159" t="s">
        <v>59</v>
      </c>
      <c r="B55" s="168">
        <v>1192212</v>
      </c>
      <c r="C55" s="133">
        <v>4</v>
      </c>
      <c r="D55" s="134">
        <v>3030195.58</v>
      </c>
      <c r="E55" s="134">
        <v>2272646.6800000002</v>
      </c>
      <c r="F55" s="187">
        <f t="shared" si="0"/>
        <v>2.541658345998866</v>
      </c>
      <c r="G55" s="149">
        <v>1</v>
      </c>
      <c r="H55" s="148">
        <v>1129660.8400000001</v>
      </c>
      <c r="I55" s="148">
        <v>847245.63</v>
      </c>
      <c r="J55" s="201">
        <f t="shared" si="1"/>
        <v>0.94753352591653173</v>
      </c>
      <c r="K55" s="149">
        <v>3</v>
      </c>
      <c r="L55" s="148">
        <v>1900534.74</v>
      </c>
      <c r="M55" s="150">
        <v>1425401.05</v>
      </c>
      <c r="N55" s="149">
        <v>1</v>
      </c>
      <c r="O55" s="148">
        <v>1127820.8400000001</v>
      </c>
      <c r="P55" s="148">
        <v>845865.63</v>
      </c>
      <c r="Q55" s="201">
        <f t="shared" si="8"/>
        <v>0.94599017624382242</v>
      </c>
      <c r="R55" s="149">
        <v>0</v>
      </c>
      <c r="S55" s="148">
        <v>0</v>
      </c>
      <c r="T55" s="150">
        <v>0</v>
      </c>
      <c r="U55" s="149">
        <v>0</v>
      </c>
      <c r="V55" s="148">
        <v>0</v>
      </c>
      <c r="W55" s="150">
        <v>0</v>
      </c>
      <c r="X55" s="149">
        <v>1</v>
      </c>
      <c r="Y55" s="148">
        <v>1127820.8400000001</v>
      </c>
      <c r="Z55" s="148">
        <v>845865.63</v>
      </c>
      <c r="AA55" s="201">
        <f t="shared" si="2"/>
        <v>0.94599017624382242</v>
      </c>
      <c r="AB55" s="136">
        <v>1</v>
      </c>
      <c r="AC55" s="138">
        <v>1</v>
      </c>
      <c r="AD55" s="134">
        <v>0</v>
      </c>
      <c r="AE55" s="134">
        <v>0</v>
      </c>
      <c r="AF55" s="187">
        <f t="shared" si="3"/>
        <v>0</v>
      </c>
      <c r="AG55" s="138">
        <v>0</v>
      </c>
      <c r="AH55" s="137">
        <v>0</v>
      </c>
      <c r="AI55" s="152">
        <v>0</v>
      </c>
      <c r="AJ55" s="134">
        <v>0</v>
      </c>
      <c r="AK55" s="134">
        <v>0</v>
      </c>
      <c r="AL55" s="134">
        <v>0</v>
      </c>
      <c r="AM55" s="134">
        <v>0</v>
      </c>
      <c r="AN55" s="187">
        <f t="shared" si="4"/>
        <v>0</v>
      </c>
      <c r="AO55" s="136">
        <v>0</v>
      </c>
      <c r="AP55" s="134">
        <v>0</v>
      </c>
      <c r="AQ55" s="134">
        <v>0</v>
      </c>
      <c r="AR55" s="187">
        <f t="shared" si="5"/>
        <v>0</v>
      </c>
    </row>
    <row r="56" spans="1:44" ht="38.25" x14ac:dyDescent="0.2">
      <c r="A56" s="160" t="s">
        <v>60</v>
      </c>
      <c r="B56" s="169">
        <v>0</v>
      </c>
      <c r="C56" s="70">
        <v>3</v>
      </c>
      <c r="D56" s="71">
        <v>421000</v>
      </c>
      <c r="E56" s="71">
        <v>315750</v>
      </c>
      <c r="F56" s="187">
        <v>0</v>
      </c>
      <c r="G56" s="111">
        <v>0</v>
      </c>
      <c r="H56" s="110">
        <v>0</v>
      </c>
      <c r="I56" s="110">
        <v>0</v>
      </c>
      <c r="J56" s="201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201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201">
        <v>0</v>
      </c>
      <c r="AB56" s="73">
        <v>0</v>
      </c>
      <c r="AC56" s="74">
        <v>0</v>
      </c>
      <c r="AD56" s="71">
        <v>0</v>
      </c>
      <c r="AE56" s="71">
        <v>0</v>
      </c>
      <c r="AF56" s="187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7">
        <v>0</v>
      </c>
      <c r="AO56" s="73">
        <v>0</v>
      </c>
      <c r="AP56" s="71">
        <v>0</v>
      </c>
      <c r="AQ56" s="71">
        <v>0</v>
      </c>
      <c r="AR56" s="187">
        <v>0</v>
      </c>
    </row>
    <row r="57" spans="1:44" ht="26.25" thickBot="1" x14ac:dyDescent="0.25">
      <c r="A57" s="162" t="s">
        <v>61</v>
      </c>
      <c r="B57" s="171">
        <v>0</v>
      </c>
      <c r="C57" s="96">
        <v>3</v>
      </c>
      <c r="D57" s="92">
        <v>209739.5</v>
      </c>
      <c r="E57" s="92">
        <v>157304.62</v>
      </c>
      <c r="F57" s="187">
        <v>0</v>
      </c>
      <c r="G57" s="116">
        <v>0</v>
      </c>
      <c r="H57" s="115">
        <v>0</v>
      </c>
      <c r="I57" s="115">
        <v>0</v>
      </c>
      <c r="J57" s="201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201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201">
        <v>0</v>
      </c>
      <c r="AB57" s="94">
        <v>0</v>
      </c>
      <c r="AC57" s="95">
        <v>0</v>
      </c>
      <c r="AD57" s="92">
        <v>0</v>
      </c>
      <c r="AE57" s="92">
        <v>0</v>
      </c>
      <c r="AF57" s="187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7">
        <v>0</v>
      </c>
      <c r="AO57" s="94">
        <v>0</v>
      </c>
      <c r="AP57" s="92">
        <v>0</v>
      </c>
      <c r="AQ57" s="92">
        <v>0</v>
      </c>
      <c r="AR57" s="187">
        <v>0</v>
      </c>
    </row>
    <row r="58" spans="1:44" ht="13.5" thickBot="1" x14ac:dyDescent="0.25">
      <c r="A58" s="158" t="s">
        <v>184</v>
      </c>
      <c r="B58" s="129">
        <f>B59</f>
        <v>190475351</v>
      </c>
      <c r="C58" s="139">
        <v>184</v>
      </c>
      <c r="D58" s="140">
        <v>173573375.83000001</v>
      </c>
      <c r="E58" s="140">
        <v>130180031.28</v>
      </c>
      <c r="F58" s="188">
        <f t="shared" si="0"/>
        <v>0.91126423927681866</v>
      </c>
      <c r="G58" s="236">
        <v>184</v>
      </c>
      <c r="H58" s="237">
        <v>173573375.83000001</v>
      </c>
      <c r="I58" s="237">
        <v>130180031.28</v>
      </c>
      <c r="J58" s="235">
        <f t="shared" si="1"/>
        <v>0.91126423927681866</v>
      </c>
      <c r="K58" s="236">
        <v>3</v>
      </c>
      <c r="L58" s="237">
        <v>945151.1</v>
      </c>
      <c r="M58" s="237">
        <v>708863.32</v>
      </c>
      <c r="N58" s="236">
        <v>177</v>
      </c>
      <c r="O58" s="237">
        <v>171818091.15000001</v>
      </c>
      <c r="P58" s="237">
        <v>128863567.78</v>
      </c>
      <c r="Q58" s="235">
        <f t="shared" si="8"/>
        <v>0.90204895409275299</v>
      </c>
      <c r="R58" s="236">
        <v>0</v>
      </c>
      <c r="S58" s="237">
        <v>0</v>
      </c>
      <c r="T58" s="237">
        <v>0</v>
      </c>
      <c r="U58" s="236">
        <v>12</v>
      </c>
      <c r="V58" s="237">
        <v>986223.47</v>
      </c>
      <c r="W58" s="237">
        <v>739667.6</v>
      </c>
      <c r="X58" s="236">
        <v>177</v>
      </c>
      <c r="Y58" s="237">
        <v>170831867.68000001</v>
      </c>
      <c r="Z58" s="140">
        <v>128123900.18000001</v>
      </c>
      <c r="AA58" s="188">
        <f t="shared" si="2"/>
        <v>0.89687125805585211</v>
      </c>
      <c r="AB58" s="139">
        <v>157</v>
      </c>
      <c r="AC58" s="139">
        <v>231</v>
      </c>
      <c r="AD58" s="140">
        <v>146121819.72999999</v>
      </c>
      <c r="AE58" s="140">
        <v>109591363.95999999</v>
      </c>
      <c r="AF58" s="188">
        <f t="shared" si="3"/>
        <v>0.76714293457319838</v>
      </c>
      <c r="AG58" s="139">
        <v>0</v>
      </c>
      <c r="AH58" s="139">
        <v>0</v>
      </c>
      <c r="AI58" s="139">
        <v>147</v>
      </c>
      <c r="AJ58" s="140">
        <v>141142531.86000001</v>
      </c>
      <c r="AK58" s="140">
        <v>105856898.03</v>
      </c>
      <c r="AL58" s="139">
        <v>0</v>
      </c>
      <c r="AM58" s="139">
        <v>0</v>
      </c>
      <c r="AN58" s="188">
        <f t="shared" si="4"/>
        <v>0.74100155804411671</v>
      </c>
      <c r="AO58" s="139">
        <v>147</v>
      </c>
      <c r="AP58" s="140">
        <v>141142531.86000001</v>
      </c>
      <c r="AQ58" s="140">
        <v>105856898.03</v>
      </c>
      <c r="AR58" s="188">
        <f t="shared" si="5"/>
        <v>0.74100155804411671</v>
      </c>
    </row>
    <row r="59" spans="1:44" ht="13.5" thickBot="1" x14ac:dyDescent="0.25">
      <c r="A59" s="166" t="s">
        <v>62</v>
      </c>
      <c r="B59" s="172">
        <v>190475351</v>
      </c>
      <c r="C59" s="153">
        <v>184</v>
      </c>
      <c r="D59" s="154">
        <v>173573375.83000001</v>
      </c>
      <c r="E59" s="205">
        <v>130180031.28</v>
      </c>
      <c r="F59" s="201">
        <f t="shared" si="0"/>
        <v>0.91126423927681866</v>
      </c>
      <c r="G59" s="245">
        <v>184</v>
      </c>
      <c r="H59" s="205">
        <v>173573375.83000001</v>
      </c>
      <c r="I59" s="205">
        <v>130180031.28</v>
      </c>
      <c r="J59" s="201">
        <f t="shared" si="1"/>
        <v>0.91126423927681866</v>
      </c>
      <c r="K59" s="245">
        <v>3</v>
      </c>
      <c r="L59" s="205">
        <v>945151.1</v>
      </c>
      <c r="M59" s="246">
        <v>708863.32</v>
      </c>
      <c r="N59" s="245">
        <v>177</v>
      </c>
      <c r="O59" s="205">
        <v>171818091.15000001</v>
      </c>
      <c r="P59" s="205">
        <v>128863567.78</v>
      </c>
      <c r="Q59" s="201">
        <f t="shared" si="8"/>
        <v>0.90204895409275299</v>
      </c>
      <c r="R59" s="245">
        <v>0</v>
      </c>
      <c r="S59" s="205">
        <v>0</v>
      </c>
      <c r="T59" s="246">
        <v>0</v>
      </c>
      <c r="U59" s="245">
        <v>12</v>
      </c>
      <c r="V59" s="205">
        <v>986223.47</v>
      </c>
      <c r="W59" s="246">
        <v>739667.6</v>
      </c>
      <c r="X59" s="155">
        <v>177</v>
      </c>
      <c r="Y59" s="154">
        <v>170831867.68000001</v>
      </c>
      <c r="Z59" s="154">
        <v>128123900.18000001</v>
      </c>
      <c r="AA59" s="187">
        <f t="shared" si="2"/>
        <v>0.89687125805585211</v>
      </c>
      <c r="AB59" s="155">
        <v>157</v>
      </c>
      <c r="AC59" s="157">
        <v>231</v>
      </c>
      <c r="AD59" s="154">
        <v>146121819.72999999</v>
      </c>
      <c r="AE59" s="154">
        <v>109591363.95999999</v>
      </c>
      <c r="AF59" s="187">
        <f t="shared" si="3"/>
        <v>0.76714293457319838</v>
      </c>
      <c r="AG59" s="157">
        <v>0</v>
      </c>
      <c r="AH59" s="156">
        <v>0</v>
      </c>
      <c r="AI59" s="155">
        <v>147</v>
      </c>
      <c r="AJ59" s="205">
        <v>141142531.86000001</v>
      </c>
      <c r="AK59" s="205">
        <v>105856898.03</v>
      </c>
      <c r="AL59" s="154">
        <v>0</v>
      </c>
      <c r="AM59" s="154">
        <v>0</v>
      </c>
      <c r="AN59" s="187">
        <f t="shared" si="4"/>
        <v>0.74100155804411671</v>
      </c>
      <c r="AO59" s="155">
        <v>147</v>
      </c>
      <c r="AP59" s="154">
        <v>141142531.86000001</v>
      </c>
      <c r="AQ59" s="154">
        <v>105856898.03</v>
      </c>
      <c r="AR59" s="187">
        <f t="shared" si="5"/>
        <v>0.74100155804411671</v>
      </c>
    </row>
    <row r="60" spans="1:44" ht="13.5" thickBot="1" x14ac:dyDescent="0.25">
      <c r="A60" s="167" t="s">
        <v>63</v>
      </c>
      <c r="B60" s="129">
        <f>SUM(B6+B28+B40+B45+B49+B54+B58)</f>
        <v>3204891927</v>
      </c>
      <c r="C60" s="130">
        <v>14958</v>
      </c>
      <c r="D60" s="131">
        <v>4769454670.71</v>
      </c>
      <c r="E60" s="131">
        <v>3585449781.71</v>
      </c>
      <c r="F60" s="188">
        <f t="shared" si="0"/>
        <v>1.4881795640374491</v>
      </c>
      <c r="G60" s="236">
        <v>12743</v>
      </c>
      <c r="H60" s="239">
        <v>3165146204.79</v>
      </c>
      <c r="I60" s="239">
        <v>2380793370.1199999</v>
      </c>
      <c r="J60" s="235">
        <f t="shared" si="1"/>
        <v>0.98759842044121449</v>
      </c>
      <c r="K60" s="236">
        <v>2533</v>
      </c>
      <c r="L60" s="239">
        <v>1285339599.8699999</v>
      </c>
      <c r="M60" s="239">
        <v>975151051.04999995</v>
      </c>
      <c r="N60" s="236">
        <v>11179</v>
      </c>
      <c r="O60" s="239">
        <v>2945304403.3699999</v>
      </c>
      <c r="P60" s="239">
        <v>2200426174.1300001</v>
      </c>
      <c r="Q60" s="235">
        <f t="shared" si="8"/>
        <v>0.91900272160721752</v>
      </c>
      <c r="R60" s="236">
        <v>381</v>
      </c>
      <c r="S60" s="239">
        <v>285106550.98000002</v>
      </c>
      <c r="T60" s="239">
        <v>216349881.53</v>
      </c>
      <c r="U60" s="236">
        <v>641</v>
      </c>
      <c r="V60" s="239">
        <v>21592645.350000001</v>
      </c>
      <c r="W60" s="239">
        <v>16872995.969999999</v>
      </c>
      <c r="X60" s="130">
        <v>10798</v>
      </c>
      <c r="Y60" s="132">
        <v>2638605207.04</v>
      </c>
      <c r="Z60" s="132">
        <v>1967203296.6300001</v>
      </c>
      <c r="AA60" s="188">
        <f t="shared" si="2"/>
        <v>0.82330551767151683</v>
      </c>
      <c r="AB60" s="130">
        <v>8166</v>
      </c>
      <c r="AC60" s="130">
        <v>8868</v>
      </c>
      <c r="AD60" s="132">
        <v>1621873807.75</v>
      </c>
      <c r="AE60" s="204">
        <v>1202472362.4200001</v>
      </c>
      <c r="AF60" s="188">
        <f t="shared" si="3"/>
        <v>0.50606193428437563</v>
      </c>
      <c r="AG60" s="130">
        <v>94</v>
      </c>
      <c r="AH60" s="132">
        <v>17999044.739999998</v>
      </c>
      <c r="AI60" s="130">
        <f t="shared" ref="AI60:AM60" si="11">SUM(AI6+AI28+AI40+AI45+AI49+AI54+AI58)</f>
        <v>10204</v>
      </c>
      <c r="AJ60" s="131">
        <f t="shared" si="11"/>
        <v>2098759253.4300003</v>
      </c>
      <c r="AK60" s="131">
        <f t="shared" si="11"/>
        <v>1560074029.7699997</v>
      </c>
      <c r="AL60" s="131">
        <f t="shared" si="11"/>
        <v>831961358.94000006</v>
      </c>
      <c r="AM60" s="131">
        <f t="shared" si="11"/>
        <v>641057660.36999989</v>
      </c>
      <c r="AN60" s="188">
        <f t="shared" si="4"/>
        <v>0.65486116263351934</v>
      </c>
      <c r="AO60" s="130">
        <v>9507</v>
      </c>
      <c r="AP60" s="132">
        <v>1788842424.0599999</v>
      </c>
      <c r="AQ60" s="132">
        <v>1320964952.3900001</v>
      </c>
      <c r="AR60" s="188">
        <f t="shared" si="5"/>
        <v>0.55815998317749205</v>
      </c>
    </row>
    <row r="61" spans="1:44" ht="21" hidden="1" customHeight="1" x14ac:dyDescent="0.2">
      <c r="A61" s="57" t="s">
        <v>168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13"/>
      <c r="AE61" s="76"/>
      <c r="AF61" s="76"/>
      <c r="AG61" s="76"/>
      <c r="AH61" s="58"/>
      <c r="AJ61" s="206"/>
      <c r="AK61" s="206"/>
      <c r="AL61" s="206"/>
      <c r="AM61" s="206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167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14"/>
      <c r="AE62" s="215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220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219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14"/>
      <c r="AE64" s="215"/>
      <c r="AF64" s="76"/>
      <c r="AG64" s="76"/>
      <c r="AH64" s="76"/>
      <c r="AJ64" s="75"/>
      <c r="AK64" s="75"/>
      <c r="AL64" s="75"/>
      <c r="AM64" s="75"/>
      <c r="AN64" s="75"/>
      <c r="AO64" s="75"/>
      <c r="AP64" s="212"/>
      <c r="AQ64" s="81"/>
      <c r="AR64" s="75"/>
    </row>
    <row r="65" spans="1:44" ht="12.75" customHeight="1" x14ac:dyDescent="0.2">
      <c r="A65" s="57" t="s">
        <v>217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X67" s="81"/>
      <c r="Y67" s="83"/>
      <c r="Z67" s="83"/>
    </row>
    <row r="68" spans="1:44" x14ac:dyDescent="0.2">
      <c r="B68" s="78"/>
      <c r="X68" s="81"/>
      <c r="Y68" s="83"/>
      <c r="Z68" s="83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X69" s="81"/>
      <c r="Y69" s="83"/>
      <c r="Z69" s="83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X70" s="81"/>
      <c r="Y70" s="83"/>
      <c r="Z70" s="83"/>
      <c r="AJ70" s="75"/>
      <c r="AK70" s="75"/>
      <c r="AL70" s="75"/>
      <c r="AM70" s="75"/>
      <c r="AN70" s="75"/>
      <c r="AO70" s="75"/>
      <c r="AP70" s="81"/>
      <c r="AQ70" s="81"/>
      <c r="AR70" s="75"/>
    </row>
    <row r="71" spans="1:44" x14ac:dyDescent="0.2">
      <c r="B71" s="78"/>
      <c r="X71" s="81"/>
      <c r="Y71" s="83"/>
      <c r="Z71" s="83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x14ac:dyDescent="0.2">
      <c r="B72" s="78"/>
      <c r="X72" s="81"/>
      <c r="Y72" s="83"/>
      <c r="Z72" s="83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  <c r="AJ73" s="75"/>
      <c r="AK73" s="75"/>
      <c r="AL73" s="75"/>
      <c r="AM73" s="75"/>
      <c r="AN73" s="75"/>
      <c r="AO73" s="75"/>
      <c r="AP73" s="81"/>
      <c r="AQ73" s="81"/>
      <c r="AR73" s="75"/>
    </row>
    <row r="74" spans="1:44" x14ac:dyDescent="0.2">
      <c r="B74" s="78"/>
      <c r="X74" s="81"/>
      <c r="Y74" s="83"/>
      <c r="Z74" s="83"/>
      <c r="AJ74" s="75"/>
      <c r="AK74" s="75"/>
      <c r="AL74" s="75"/>
      <c r="AM74" s="75"/>
      <c r="AN74" s="75"/>
      <c r="AO74" s="75"/>
      <c r="AP74" s="81"/>
      <c r="AQ74" s="81"/>
      <c r="AR74" s="75"/>
    </row>
    <row r="75" spans="1:44" x14ac:dyDescent="0.2">
      <c r="B75" s="78"/>
      <c r="X75" s="81"/>
      <c r="Y75" s="83"/>
      <c r="Z75" s="83"/>
      <c r="AJ75" s="75"/>
      <c r="AK75" s="75"/>
      <c r="AL75" s="75"/>
      <c r="AM75" s="75"/>
      <c r="AN75" s="75"/>
      <c r="AO75" s="75"/>
      <c r="AP75" s="81"/>
      <c r="AQ75" s="81"/>
      <c r="AR75" s="75"/>
    </row>
    <row r="76" spans="1:44" x14ac:dyDescent="0.2">
      <c r="B76" s="78"/>
      <c r="X76" s="81"/>
      <c r="Y76" s="83"/>
      <c r="Z76" s="83"/>
      <c r="AJ76" s="75"/>
      <c r="AK76" s="75"/>
      <c r="AL76" s="75"/>
      <c r="AM76" s="75"/>
      <c r="AN76" s="75"/>
      <c r="AO76" s="75"/>
      <c r="AP76" s="81"/>
      <c r="AQ76" s="81"/>
      <c r="AR76" s="75"/>
    </row>
    <row r="77" spans="1:44" x14ac:dyDescent="0.2">
      <c r="B77" s="78"/>
      <c r="X77" s="81"/>
      <c r="Y77" s="83"/>
      <c r="Z77" s="83"/>
      <c r="AJ77" s="75"/>
      <c r="AK77" s="75"/>
      <c r="AL77" s="75"/>
      <c r="AM77" s="75"/>
      <c r="AN77" s="75"/>
      <c r="AO77" s="75"/>
      <c r="AP77" s="81"/>
      <c r="AQ77" s="81"/>
      <c r="AR77" s="75"/>
    </row>
    <row r="78" spans="1:44" x14ac:dyDescent="0.2">
      <c r="B78" s="78"/>
      <c r="X78" s="81"/>
      <c r="Y78" s="83"/>
      <c r="Z78" s="83"/>
      <c r="AJ78" s="75"/>
      <c r="AK78" s="75"/>
      <c r="AL78" s="75"/>
      <c r="AM78" s="75"/>
      <c r="AN78" s="75"/>
      <c r="AO78" s="75"/>
      <c r="AP78" s="81"/>
      <c r="AQ78" s="81"/>
      <c r="AR78" s="75"/>
    </row>
    <row r="79" spans="1:44" x14ac:dyDescent="0.2">
      <c r="B79" s="78"/>
      <c r="X79" s="81"/>
      <c r="Y79" s="83"/>
      <c r="Z79" s="83"/>
      <c r="AJ79" s="75"/>
      <c r="AK79" s="75"/>
      <c r="AL79" s="75"/>
      <c r="AM79" s="75"/>
      <c r="AN79" s="75"/>
      <c r="AO79" s="75"/>
      <c r="AP79" s="81"/>
      <c r="AQ79" s="81"/>
      <c r="AR79" s="75"/>
    </row>
    <row r="80" spans="1:44" x14ac:dyDescent="0.2">
      <c r="B80" s="78"/>
      <c r="X80" s="81"/>
      <c r="Y80" s="83"/>
      <c r="Z80" s="83"/>
      <c r="AJ80" s="75"/>
      <c r="AK80" s="75"/>
      <c r="AL80" s="75"/>
      <c r="AM80" s="75"/>
      <c r="AN80" s="75"/>
      <c r="AO80" s="75"/>
      <c r="AP80" s="81"/>
      <c r="AQ80" s="81"/>
      <c r="AR80" s="75"/>
    </row>
    <row r="81" spans="2:44" x14ac:dyDescent="0.2">
      <c r="B81" s="78"/>
      <c r="X81" s="81"/>
      <c r="Y81" s="83"/>
      <c r="Z81" s="83"/>
      <c r="AJ81" s="75"/>
      <c r="AK81" s="75"/>
      <c r="AL81" s="75"/>
      <c r="AM81" s="75"/>
      <c r="AN81" s="75"/>
      <c r="AO81" s="75"/>
      <c r="AP81" s="81"/>
      <c r="AQ81" s="81"/>
      <c r="AR81" s="75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36:44" x14ac:dyDescent="0.2"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36:44" x14ac:dyDescent="0.2">
      <c r="AJ1218" s="75"/>
      <c r="AK1218" s="75"/>
      <c r="AL1218" s="75"/>
      <c r="AM1218" s="75"/>
      <c r="AN1218" s="75"/>
      <c r="AO1218" s="75"/>
      <c r="AP1218" s="81"/>
      <c r="AQ1218" s="81"/>
      <c r="AR1218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6" sqref="E46:E49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5" t="s">
        <v>65</v>
      </c>
      <c r="B1" s="275" t="s">
        <v>66</v>
      </c>
      <c r="C1" s="275"/>
      <c r="D1" s="275" t="s">
        <v>199</v>
      </c>
      <c r="E1" s="275" t="s">
        <v>67</v>
      </c>
      <c r="F1" s="279" t="s">
        <v>68</v>
      </c>
      <c r="G1" s="280"/>
      <c r="H1" s="281"/>
      <c r="I1" s="282" t="s">
        <v>200</v>
      </c>
      <c r="J1" s="283"/>
      <c r="K1" s="284"/>
      <c r="L1" s="269" t="s">
        <v>201</v>
      </c>
      <c r="M1" s="270"/>
      <c r="N1" s="271"/>
      <c r="O1" s="272" t="s">
        <v>69</v>
      </c>
    </row>
    <row r="2" spans="1:15" ht="30.75" customHeight="1" thickBot="1" x14ac:dyDescent="0.25">
      <c r="A2" s="276"/>
      <c r="B2" s="277"/>
      <c r="C2" s="276"/>
      <c r="D2" s="278"/>
      <c r="E2" s="276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73"/>
    </row>
    <row r="3" spans="1:15" x14ac:dyDescent="0.2">
      <c r="A3" s="14" t="s">
        <v>73</v>
      </c>
      <c r="B3" s="15" t="s">
        <v>74</v>
      </c>
      <c r="C3" s="1" t="s">
        <v>75</v>
      </c>
      <c r="D3" s="221">
        <v>1974320</v>
      </c>
      <c r="E3" s="221">
        <v>1480740</v>
      </c>
      <c r="F3" s="221">
        <f>'Dane - 31 maja 2022 r'!Z7</f>
        <v>6135577.9800000004</v>
      </c>
      <c r="G3" s="221">
        <f>F3/'Dane - 31 maja 2022 r'!$B$3</f>
        <v>1338039.0317304549</v>
      </c>
      <c r="H3" s="222">
        <f>G3/E3</f>
        <v>0.90362861253863258</v>
      </c>
      <c r="I3" s="221">
        <f>'Dane - 31 maja 2022 r'!AK7</f>
        <v>2107500</v>
      </c>
      <c r="J3" s="221">
        <f>I3/'Dane - 31 maja 2022 r'!$B$3</f>
        <v>459600.91593065101</v>
      </c>
      <c r="K3" s="222">
        <f>J3/E3</f>
        <v>0.31038596642938732</v>
      </c>
      <c r="L3" s="221">
        <f>'Dane - 31 maja 2022 r'!AQ7</f>
        <v>0</v>
      </c>
      <c r="M3" s="221">
        <f>L3/'Dane - 31 maja 2022 r'!$B$3</f>
        <v>0</v>
      </c>
      <c r="N3" s="222">
        <f>M3/E3</f>
        <v>0</v>
      </c>
      <c r="O3" s="223">
        <f>'Dane - 31 maja 2022 r'!X7</f>
        <v>1</v>
      </c>
    </row>
    <row r="4" spans="1:15" x14ac:dyDescent="0.2">
      <c r="A4" s="17" t="s">
        <v>73</v>
      </c>
      <c r="B4" s="18" t="s">
        <v>76</v>
      </c>
      <c r="C4" s="2" t="s">
        <v>77</v>
      </c>
      <c r="D4" s="224">
        <v>4274000</v>
      </c>
      <c r="E4" s="224">
        <v>3205500</v>
      </c>
      <c r="F4" s="224">
        <f>'Dane - 31 maja 2022 r'!Z8</f>
        <v>11843063.560000001</v>
      </c>
      <c r="G4" s="224">
        <f>F4/'Dane - 31 maja 2022 r'!$B$3</f>
        <v>2582720.2180787269</v>
      </c>
      <c r="H4" s="225">
        <f t="shared" ref="H4:H56" si="0">G4/E4</f>
        <v>0.80571524507213443</v>
      </c>
      <c r="I4" s="224">
        <f>'Dane - 31 maja 2022 r'!AK8</f>
        <v>12023890.890000001</v>
      </c>
      <c r="J4" s="224">
        <f>I4/'Dane - 31 maja 2022 r'!$B$3</f>
        <v>2622154.8119070986</v>
      </c>
      <c r="K4" s="225">
        <f>J4/E4</f>
        <v>0.81801741129530448</v>
      </c>
      <c r="L4" s="224">
        <f>'Dane - 31 maja 2022 r'!AQ8</f>
        <v>10805591.76</v>
      </c>
      <c r="M4" s="224">
        <f>L4/'Dane - 31 maja 2022 r'!$B$3</f>
        <v>2356469.6892378149</v>
      </c>
      <c r="N4" s="225">
        <f t="shared" ref="N4:N56" si="1">M4/E4</f>
        <v>0.73513326758315856</v>
      </c>
      <c r="O4" s="226">
        <f>'Dane - 31 maja 2022 r'!X8</f>
        <v>270</v>
      </c>
    </row>
    <row r="5" spans="1:15" x14ac:dyDescent="0.2">
      <c r="A5" s="17" t="s">
        <v>73</v>
      </c>
      <c r="B5" s="18" t="s">
        <v>78</v>
      </c>
      <c r="C5" s="2" t="s">
        <v>79</v>
      </c>
      <c r="D5" s="224">
        <v>2350000</v>
      </c>
      <c r="E5" s="224">
        <v>1762500</v>
      </c>
      <c r="F5" s="224">
        <f>'Dane - 31 maja 2022 r'!Z9</f>
        <v>3145888.14</v>
      </c>
      <c r="G5" s="224">
        <f>F5/'Dane - 31 maja 2022 r'!$B$3</f>
        <v>686051.27903173049</v>
      </c>
      <c r="H5" s="225">
        <f t="shared" si="0"/>
        <v>0.38924895264211656</v>
      </c>
      <c r="I5" s="224">
        <f>'Dane - 31 maja 2022 r'!AK9</f>
        <v>1370885.38</v>
      </c>
      <c r="J5" s="224">
        <f>I5/'Dane - 31 maja 2022 r'!$B$3</f>
        <v>298960.93773852359</v>
      </c>
      <c r="K5" s="225">
        <f>J5/E5</f>
        <v>0.16962322708568714</v>
      </c>
      <c r="L5" s="224">
        <f>'Dane - 31 maja 2022 r'!AQ9</f>
        <v>140547.53</v>
      </c>
      <c r="M5" s="224">
        <f>L5/'Dane - 31 maja 2022 r'!$B$3</f>
        <v>30650.426343910152</v>
      </c>
      <c r="N5" s="225">
        <f t="shared" si="1"/>
        <v>1.7390312819239803E-2</v>
      </c>
      <c r="O5" s="226">
        <f>'Dane - 31 maja 2022 r'!X9</f>
        <v>2</v>
      </c>
    </row>
    <row r="6" spans="1:15" x14ac:dyDescent="0.2">
      <c r="A6" s="37" t="s">
        <v>73</v>
      </c>
      <c r="B6" s="38" t="s">
        <v>80</v>
      </c>
      <c r="C6" s="39" t="s">
        <v>81</v>
      </c>
      <c r="D6" s="40">
        <v>38885600</v>
      </c>
      <c r="E6" s="40">
        <v>29164200</v>
      </c>
      <c r="F6" s="40">
        <f t="shared" ref="F6:M6" si="2">SUM(F7:F9)</f>
        <v>113264177.97</v>
      </c>
      <c r="G6" s="40">
        <f t="shared" si="2"/>
        <v>24700507.680732749</v>
      </c>
      <c r="H6" s="41">
        <f t="shared" si="0"/>
        <v>0.84694617650176418</v>
      </c>
      <c r="I6" s="40">
        <f t="shared" si="2"/>
        <v>107626034.63</v>
      </c>
      <c r="J6" s="40">
        <f t="shared" si="2"/>
        <v>23470948.561770804</v>
      </c>
      <c r="K6" s="41">
        <f>J6/E6</f>
        <v>0.80478629833051496</v>
      </c>
      <c r="L6" s="40">
        <f t="shared" si="2"/>
        <v>101719865.30000001</v>
      </c>
      <c r="M6" s="40">
        <f t="shared" si="2"/>
        <v>22182938.676262133</v>
      </c>
      <c r="N6" s="41">
        <f t="shared" si="1"/>
        <v>0.76062222437996352</v>
      </c>
      <c r="O6" s="42">
        <f>SUM(O7:O9)</f>
        <v>44</v>
      </c>
    </row>
    <row r="7" spans="1:15" x14ac:dyDescent="0.2">
      <c r="A7" s="17" t="s">
        <v>73</v>
      </c>
      <c r="B7" s="18" t="s">
        <v>82</v>
      </c>
      <c r="C7" s="2" t="s">
        <v>83</v>
      </c>
      <c r="D7" s="224">
        <v>19050000</v>
      </c>
      <c r="E7" s="224">
        <v>14287500</v>
      </c>
      <c r="F7" s="224">
        <f>'Dane - 31 maja 2022 r'!Z11</f>
        <v>62279533.090000004</v>
      </c>
      <c r="G7" s="224">
        <f>F7/'Dane - 31 maja 2022 r'!$B$3</f>
        <v>13581841.258314254</v>
      </c>
      <c r="H7" s="225">
        <f t="shared" si="0"/>
        <v>0.95061006182426977</v>
      </c>
      <c r="I7" s="224">
        <f>'Dane - 31 maja 2022 r'!AK11</f>
        <v>63866630.43</v>
      </c>
      <c r="J7" s="224">
        <f>I7/'Dane - 31 maja 2022 r'!$B$3</f>
        <v>13927953.4249264</v>
      </c>
      <c r="K7" s="225">
        <f>J7/E7</f>
        <v>0.97483488538417495</v>
      </c>
      <c r="L7" s="224">
        <f>'Dane - 31 maja 2022 r'!AQ11</f>
        <v>61790621.850000001</v>
      </c>
      <c r="M7" s="224">
        <f>L7/'Dane - 31 maja 2022 r'!$B$3</f>
        <v>13475220.117762513</v>
      </c>
      <c r="N7" s="225">
        <f t="shared" si="1"/>
        <v>0.94314751480402548</v>
      </c>
      <c r="O7" s="226">
        <f>'Dane - 31 maja 2022 r'!X11</f>
        <v>14</v>
      </c>
    </row>
    <row r="8" spans="1:15" x14ac:dyDescent="0.2">
      <c r="A8" s="17" t="s">
        <v>73</v>
      </c>
      <c r="B8" s="18" t="s">
        <v>84</v>
      </c>
      <c r="C8" s="2" t="s">
        <v>81</v>
      </c>
      <c r="D8" s="224">
        <v>19515600</v>
      </c>
      <c r="E8" s="224">
        <v>14636700</v>
      </c>
      <c r="F8" s="224">
        <f>'Dane - 31 maja 2022 r'!Z12</f>
        <v>50159314.75</v>
      </c>
      <c r="G8" s="224">
        <f>F8/'Dane - 31 maja 2022 r'!$B$3</f>
        <v>10938679.478791844</v>
      </c>
      <c r="H8" s="225">
        <f t="shared" si="0"/>
        <v>0.74734601917043075</v>
      </c>
      <c r="I8" s="224">
        <f>'Dane - 31 maja 2022 r'!AK12</f>
        <v>42934434.109999999</v>
      </c>
      <c r="J8" s="224">
        <f>I8/'Dane - 31 maja 2022 r'!$B$3</f>
        <v>9363086.7102824133</v>
      </c>
      <c r="K8" s="225">
        <f t="shared" ref="K8:K56" si="3">J8/E8</f>
        <v>0.6396992976751873</v>
      </c>
      <c r="L8" s="224">
        <f>'Dane - 31 maja 2022 r'!AQ12</f>
        <v>39104273.359999999</v>
      </c>
      <c r="M8" s="224">
        <f>L8/'Dane - 31 maja 2022 r'!$B$3</f>
        <v>8527810.1319376305</v>
      </c>
      <c r="N8" s="225">
        <f t="shared" si="1"/>
        <v>0.58263202306104722</v>
      </c>
      <c r="O8" s="226">
        <f>'Dane - 31 maja 2022 r'!X12</f>
        <v>14</v>
      </c>
    </row>
    <row r="9" spans="1:15" ht="21" x14ac:dyDescent="0.2">
      <c r="A9" s="17" t="s">
        <v>73</v>
      </c>
      <c r="B9" s="18" t="s">
        <v>85</v>
      </c>
      <c r="C9" s="2" t="s">
        <v>86</v>
      </c>
      <c r="D9" s="224">
        <v>320000</v>
      </c>
      <c r="E9" s="224">
        <v>240000</v>
      </c>
      <c r="F9" s="224">
        <f>'Dane - 31 maja 2022 r'!Z13</f>
        <v>825330.13</v>
      </c>
      <c r="G9" s="224">
        <f>F9/'Dane - 31 maja 2022 r'!$B$3</f>
        <v>179986.94362664924</v>
      </c>
      <c r="H9" s="225">
        <f t="shared" si="0"/>
        <v>0.74994559844437181</v>
      </c>
      <c r="I9" s="224">
        <f>'Dane - 31 maja 2022 r'!AK13</f>
        <v>824970.09</v>
      </c>
      <c r="J9" s="224">
        <f>I9/'Dane - 31 maja 2022 r'!$B$3</f>
        <v>179908.42656198889</v>
      </c>
      <c r="K9" s="225">
        <f t="shared" si="3"/>
        <v>0.74961844400828703</v>
      </c>
      <c r="L9" s="224">
        <f>'Dane - 31 maja 2022 r'!AQ13</f>
        <v>824970.09</v>
      </c>
      <c r="M9" s="224">
        <f>L9/'Dane - 31 maja 2022 r'!$B$3</f>
        <v>179908.42656198889</v>
      </c>
      <c r="N9" s="225">
        <f t="shared" si="1"/>
        <v>0.74961844400828703</v>
      </c>
      <c r="O9" s="226">
        <f>'Dane - 31 maja 2022 r'!X13</f>
        <v>16</v>
      </c>
    </row>
    <row r="10" spans="1:15" x14ac:dyDescent="0.2">
      <c r="A10" s="17" t="s">
        <v>73</v>
      </c>
      <c r="B10" s="18" t="s">
        <v>87</v>
      </c>
      <c r="C10" s="2" t="s">
        <v>88</v>
      </c>
      <c r="D10" s="224">
        <v>5920000</v>
      </c>
      <c r="E10" s="224">
        <v>4440000</v>
      </c>
      <c r="F10" s="224">
        <f>'Dane - 31 maja 2022 r'!Z14</f>
        <v>18686766.059999999</v>
      </c>
      <c r="G10" s="224">
        <f>F10/'Dane - 31 maja 2022 r'!$B$3</f>
        <v>4075186.1432777233</v>
      </c>
      <c r="H10" s="225">
        <f t="shared" si="0"/>
        <v>0.91783471695444219</v>
      </c>
      <c r="I10" s="224">
        <f>'Dane - 31 maja 2022 r'!AK14</f>
        <v>16485613.449999999</v>
      </c>
      <c r="J10" s="224">
        <f>I10/'Dane - 31 maja 2022 r'!$B$3</f>
        <v>3595161.5854323413</v>
      </c>
      <c r="K10" s="225">
        <f t="shared" si="3"/>
        <v>0.80972107780007685</v>
      </c>
      <c r="L10" s="224">
        <f>'Dane - 31 maja 2022 r'!AQ14</f>
        <v>12100227.59</v>
      </c>
      <c r="M10" s="224">
        <f>L10/'Dane - 31 maja 2022 r'!$B$3</f>
        <v>2638802.2222222225</v>
      </c>
      <c r="N10" s="225">
        <f t="shared" si="1"/>
        <v>0.59432482482482485</v>
      </c>
      <c r="O10" s="226">
        <f>'Dane - 31 maja 2022 r'!X14</f>
        <v>11</v>
      </c>
    </row>
    <row r="11" spans="1:15" x14ac:dyDescent="0.2">
      <c r="A11" s="17" t="s">
        <v>73</v>
      </c>
      <c r="B11" s="18" t="s">
        <v>89</v>
      </c>
      <c r="C11" s="2" t="s">
        <v>90</v>
      </c>
      <c r="D11" s="224">
        <v>12247576</v>
      </c>
      <c r="E11" s="224">
        <v>6123788</v>
      </c>
      <c r="F11" s="224">
        <f>'Dane - 31 maja 2022 r'!Z15</f>
        <v>27490381</v>
      </c>
      <c r="G11" s="224">
        <f>F11/'Dane - 31 maja 2022 r'!$B$3</f>
        <v>5995067.2772871014</v>
      </c>
      <c r="H11" s="225">
        <f t="shared" si="0"/>
        <v>0.97898021245789391</v>
      </c>
      <c r="I11" s="224">
        <f>'Dane - 31 maja 2022 r'!AK15</f>
        <v>26835697.870000001</v>
      </c>
      <c r="J11" s="224">
        <f>I11/'Dane - 31 maja 2022 r'!$B$3</f>
        <v>5852294.8140878864</v>
      </c>
      <c r="K11" s="225">
        <f t="shared" si="3"/>
        <v>0.95566580915078814</v>
      </c>
      <c r="L11" s="224">
        <f>'Dane - 31 maja 2022 r'!AQ15</f>
        <v>26835697.870000001</v>
      </c>
      <c r="M11" s="224">
        <f>L11/'Dane - 31 maja 2022 r'!$B$3</f>
        <v>5852294.8140878864</v>
      </c>
      <c r="N11" s="225">
        <f t="shared" si="1"/>
        <v>0.95566580915078814</v>
      </c>
      <c r="O11" s="226">
        <f>'Dane - 31 maja 2022 r'!X15</f>
        <v>154</v>
      </c>
    </row>
    <row r="12" spans="1:15" x14ac:dyDescent="0.2">
      <c r="A12" s="17" t="s">
        <v>73</v>
      </c>
      <c r="B12" s="18" t="s">
        <v>91</v>
      </c>
      <c r="C12" s="2" t="s">
        <v>92</v>
      </c>
      <c r="D12" s="224">
        <v>820000</v>
      </c>
      <c r="E12" s="224">
        <v>615000</v>
      </c>
      <c r="F12" s="224">
        <f>'Dane - 31 maja 2022 r'!Z16</f>
        <v>2025000</v>
      </c>
      <c r="G12" s="224">
        <f>F12/'Dane - 31 maja 2022 r'!$B$3</f>
        <v>441609.42100098141</v>
      </c>
      <c r="H12" s="225">
        <f t="shared" si="0"/>
        <v>0.71806409918858771</v>
      </c>
      <c r="I12" s="224">
        <f>'Dane - 31 maja 2022 r'!AK16</f>
        <v>835516.61</v>
      </c>
      <c r="J12" s="224">
        <f>I12/'Dane - 31 maja 2022 r'!$B$3</f>
        <v>182208.39821175445</v>
      </c>
      <c r="K12" s="225">
        <f t="shared" si="3"/>
        <v>0.29627381823049503</v>
      </c>
      <c r="L12" s="224">
        <f>'Dane - 31 maja 2022 r'!AQ16</f>
        <v>835516.61</v>
      </c>
      <c r="M12" s="224">
        <f>L12/'Dane - 31 maja 2022 r'!$B$3</f>
        <v>182208.39821175445</v>
      </c>
      <c r="N12" s="225">
        <f t="shared" si="1"/>
        <v>0.29627381823049503</v>
      </c>
      <c r="O12" s="226">
        <f>'Dane - 31 maja 2022 r'!X16</f>
        <v>3</v>
      </c>
    </row>
    <row r="13" spans="1:15" x14ac:dyDescent="0.2">
      <c r="A13" s="17" t="s">
        <v>73</v>
      </c>
      <c r="B13" s="18" t="s">
        <v>93</v>
      </c>
      <c r="C13" s="2" t="s">
        <v>94</v>
      </c>
      <c r="D13" s="224">
        <v>14738008</v>
      </c>
      <c r="E13" s="224">
        <v>11053506</v>
      </c>
      <c r="F13" s="224">
        <f>'Dane - 31 maja 2022 r'!Z17</f>
        <v>31157422.300000001</v>
      </c>
      <c r="G13" s="224">
        <f>F13/'Dane - 31 maja 2022 r'!$B$3</f>
        <v>6794770.9737215145</v>
      </c>
      <c r="H13" s="225">
        <f t="shared" si="0"/>
        <v>0.61471636001477847</v>
      </c>
      <c r="I13" s="224">
        <f>'Dane - 31 maja 2022 r'!AK17</f>
        <v>24809198.399999999</v>
      </c>
      <c r="J13" s="224">
        <f>I13/'Dane - 31 maja 2022 r'!$B$3</f>
        <v>5410358.3905789992</v>
      </c>
      <c r="K13" s="225">
        <f t="shared" si="3"/>
        <v>0.48946989222957848</v>
      </c>
      <c r="L13" s="224">
        <f>'Dane - 31 maja 2022 r'!AQ17</f>
        <v>16553525.689999999</v>
      </c>
      <c r="M13" s="224">
        <f>L13/'Dane - 31 maja 2022 r'!$B$3</f>
        <v>3609971.8002398866</v>
      </c>
      <c r="N13" s="225">
        <f t="shared" si="1"/>
        <v>0.32659065822553374</v>
      </c>
      <c r="O13" s="226">
        <f>'Dane - 31 maja 2022 r'!X17</f>
        <v>195</v>
      </c>
    </row>
    <row r="14" spans="1:15" x14ac:dyDescent="0.2">
      <c r="A14" s="17" t="s">
        <v>73</v>
      </c>
      <c r="B14" s="18" t="s">
        <v>95</v>
      </c>
      <c r="C14" s="2" t="s">
        <v>96</v>
      </c>
      <c r="D14" s="224">
        <v>10797340</v>
      </c>
      <c r="E14" s="224">
        <v>8098005</v>
      </c>
      <c r="F14" s="224">
        <f>'Dane - 31 maja 2022 r'!Z18</f>
        <v>21249171.84</v>
      </c>
      <c r="G14" s="224">
        <f>F14/'Dane - 31 maja 2022 r'!$B$3</f>
        <v>4633992.3323519798</v>
      </c>
      <c r="H14" s="225">
        <f t="shared" si="0"/>
        <v>0.57223875909584887</v>
      </c>
      <c r="I14" s="224">
        <f>'Dane - 31 maja 2022 r'!AK18</f>
        <v>17921958.25</v>
      </c>
      <c r="J14" s="224">
        <f>I14/'Dane - 31 maja 2022 r'!$B$3</f>
        <v>3908397.8301166724</v>
      </c>
      <c r="K14" s="225">
        <f t="shared" si="3"/>
        <v>0.48263712236738215</v>
      </c>
      <c r="L14" s="224">
        <f>'Dane - 31 maja 2022 r'!AQ18</f>
        <v>14451060.34</v>
      </c>
      <c r="M14" s="224">
        <f>L14/'Dane - 31 maja 2022 r'!$B$3</f>
        <v>3151468.8343692073</v>
      </c>
      <c r="N14" s="225">
        <f t="shared" si="1"/>
        <v>0.38916607662865205</v>
      </c>
      <c r="O14" s="226">
        <f>'Dane - 31 maja 2022 r'!X18</f>
        <v>280</v>
      </c>
    </row>
    <row r="15" spans="1:15" x14ac:dyDescent="0.2">
      <c r="A15" s="37" t="s">
        <v>73</v>
      </c>
      <c r="B15" s="38" t="s">
        <v>97</v>
      </c>
      <c r="C15" s="39" t="s">
        <v>98</v>
      </c>
      <c r="D15" s="40">
        <v>82093818</v>
      </c>
      <c r="E15" s="40">
        <v>51707139</v>
      </c>
      <c r="F15" s="40">
        <f>'Dane - 31 maja 2022 r'!Z19</f>
        <v>216704125</v>
      </c>
      <c r="G15" s="40">
        <f>F15/'Dane - 31 maja 2022 r'!$B$3</f>
        <v>47258559.590011999</v>
      </c>
      <c r="H15" s="41">
        <f t="shared" si="0"/>
        <v>0.91396585662981666</v>
      </c>
      <c r="I15" s="40">
        <f>'Dane - 31 maja 2022 r'!AK19</f>
        <v>199322125</v>
      </c>
      <c r="J15" s="40">
        <f>I15/'Dane - 31 maja 2022 r'!$B$3</f>
        <v>43467915.167375423</v>
      </c>
      <c r="K15" s="41">
        <f t="shared" si="3"/>
        <v>0.84065597145832072</v>
      </c>
      <c r="L15" s="40">
        <f>'Dane - 31 maja 2022 r'!AQ19</f>
        <v>199322125</v>
      </c>
      <c r="M15" s="40">
        <f>L15/'Dane - 31 maja 2022 r'!$B$3</f>
        <v>43467915.167375423</v>
      </c>
      <c r="N15" s="41">
        <f t="shared" si="1"/>
        <v>0.84065597145832072</v>
      </c>
      <c r="O15" s="42">
        <f>'Dane - 31 maja 2022 r'!X19</f>
        <v>3850</v>
      </c>
    </row>
    <row r="16" spans="1:15" x14ac:dyDescent="0.2">
      <c r="A16" s="17" t="s">
        <v>73</v>
      </c>
      <c r="B16" s="18" t="s">
        <v>226</v>
      </c>
      <c r="C16" s="2" t="s">
        <v>98</v>
      </c>
      <c r="D16" s="224">
        <v>39452898</v>
      </c>
      <c r="E16" s="224">
        <v>19726449</v>
      </c>
      <c r="F16" s="224">
        <f>'Dane - 31 maja 2022 r'!Z20</f>
        <v>75460750</v>
      </c>
      <c r="G16" s="224">
        <f>F16/'Dane - 31 maja 2022 r'!$B$3</f>
        <v>16456384.254715953</v>
      </c>
      <c r="H16" s="225">
        <f t="shared" si="0"/>
        <v>0.83422942744109463</v>
      </c>
      <c r="I16" s="224">
        <f>'Dane - 31 maja 2022 r'!AK20</f>
        <v>75460750</v>
      </c>
      <c r="J16" s="224">
        <f>I16/'Dane - 31 maja 2022 r'!$B$3</f>
        <v>16456384.254715953</v>
      </c>
      <c r="K16" s="225">
        <f t="shared" si="3"/>
        <v>0.83422942744109463</v>
      </c>
      <c r="L16" s="224">
        <f>'Dane - 31 maja 2022 r'!AQ20</f>
        <v>75460750</v>
      </c>
      <c r="M16" s="224">
        <f>L16/'Dane - 31 maja 2022 r'!$B$3</f>
        <v>16456384.254715953</v>
      </c>
      <c r="N16" s="225">
        <f t="shared" si="1"/>
        <v>0.83422942744109463</v>
      </c>
      <c r="O16" s="226">
        <f>'Dane - 31 maja 2022 r'!X20</f>
        <v>2646</v>
      </c>
    </row>
    <row r="17" spans="1:15" x14ac:dyDescent="0.2">
      <c r="A17" s="17" t="s">
        <v>73</v>
      </c>
      <c r="B17" s="18" t="s">
        <v>227</v>
      </c>
      <c r="C17" s="2" t="s">
        <v>225</v>
      </c>
      <c r="D17" s="224">
        <v>42640920</v>
      </c>
      <c r="E17" s="224">
        <v>31980690</v>
      </c>
      <c r="F17" s="224">
        <f>'Dane - 31 maja 2022 r'!Z21</f>
        <v>141243375</v>
      </c>
      <c r="G17" s="224">
        <f>F17/'Dane - 31 maja 2022 r'!$B$3</f>
        <v>30802175.335296042</v>
      </c>
      <c r="H17" s="225">
        <f t="shared" si="0"/>
        <v>0.96314917956104273</v>
      </c>
      <c r="I17" s="224">
        <f>'Dane - 31 maja 2022 r'!AK21</f>
        <v>123861375</v>
      </c>
      <c r="J17" s="224">
        <f>I17/'Dane - 31 maja 2022 r'!$B$3</f>
        <v>27011530.912659474</v>
      </c>
      <c r="K17" s="225">
        <f t="shared" si="3"/>
        <v>0.84462001641176199</v>
      </c>
      <c r="L17" s="224">
        <f>'Dane - 31 maja 2022 r'!AQ21</f>
        <v>123861375</v>
      </c>
      <c r="M17" s="224">
        <f>L17/'Dane - 31 maja 2022 r'!$B$3</f>
        <v>27011530.912659474</v>
      </c>
      <c r="N17" s="225">
        <f t="shared" si="1"/>
        <v>0.84462001641176199</v>
      </c>
      <c r="O17" s="226">
        <f>'Dane - 31 maja 2022 r'!X21</f>
        <v>1204</v>
      </c>
    </row>
    <row r="18" spans="1:15" ht="21" x14ac:dyDescent="0.2">
      <c r="A18" s="17" t="s">
        <v>73</v>
      </c>
      <c r="B18" s="18" t="s">
        <v>99</v>
      </c>
      <c r="C18" s="2" t="s">
        <v>100</v>
      </c>
      <c r="D18" s="224">
        <v>23080000</v>
      </c>
      <c r="E18" s="224">
        <v>17310000</v>
      </c>
      <c r="F18" s="224">
        <f>'Dane - 31 maja 2022 r'!Z22</f>
        <v>69295884.670000002</v>
      </c>
      <c r="G18" s="224">
        <f>F18/'Dane - 31 maja 2022 r'!$B$3</f>
        <v>15111958.274997275</v>
      </c>
      <c r="H18" s="225">
        <f t="shared" si="0"/>
        <v>0.87301896447124638</v>
      </c>
      <c r="I18" s="224">
        <f>'Dane - 31 maja 2022 r'!AK22</f>
        <v>63709926.399999999</v>
      </c>
      <c r="J18" s="224">
        <f>I18/'Dane - 31 maja 2022 r'!$B$3</f>
        <v>13893779.60963908</v>
      </c>
      <c r="K18" s="225">
        <f t="shared" si="3"/>
        <v>0.80264469148694861</v>
      </c>
      <c r="L18" s="224">
        <f>'Dane - 31 maja 2022 r'!AQ22</f>
        <v>51710874.210000001</v>
      </c>
      <c r="M18" s="224">
        <f>L18/'Dane - 31 maja 2022 r'!$B$3</f>
        <v>11277041.589793917</v>
      </c>
      <c r="N18" s="225">
        <f t="shared" si="1"/>
        <v>0.65147553956059601</v>
      </c>
      <c r="O18" s="226">
        <f>'Dane - 31 maja 2022 r'!X22</f>
        <v>410</v>
      </c>
    </row>
    <row r="19" spans="1:15" x14ac:dyDescent="0.2">
      <c r="A19" s="17" t="s">
        <v>73</v>
      </c>
      <c r="B19" s="18" t="s">
        <v>101</v>
      </c>
      <c r="C19" s="2" t="s">
        <v>102</v>
      </c>
      <c r="D19" s="224">
        <v>31410000</v>
      </c>
      <c r="E19" s="224">
        <v>23557500</v>
      </c>
      <c r="F19" s="224">
        <f>'Dane - 31 maja 2022 r'!Z23</f>
        <v>106240534.97</v>
      </c>
      <c r="G19" s="224">
        <f>F19/'Dane - 31 maja 2022 r'!$B$3</f>
        <v>23168800.56046233</v>
      </c>
      <c r="H19" s="225">
        <f t="shared" si="0"/>
        <v>0.98349997072959061</v>
      </c>
      <c r="I19" s="224">
        <f>'Dane - 31 maja 2022 r'!AK23</f>
        <v>9044566.3200000003</v>
      </c>
      <c r="J19" s="224">
        <f>I19/'Dane - 31 maja 2022 r'!$B$3</f>
        <v>1972427.5040889764</v>
      </c>
      <c r="K19" s="225">
        <f t="shared" si="3"/>
        <v>8.3728218363110535E-2</v>
      </c>
      <c r="L19" s="224">
        <f>'Dane - 31 maja 2022 r'!AQ23</f>
        <v>3405052.04</v>
      </c>
      <c r="M19" s="224">
        <f>L19/'Dane - 31 maja 2022 r'!$B$3</f>
        <v>742569.41227783239</v>
      </c>
      <c r="N19" s="225">
        <f t="shared" si="1"/>
        <v>3.1521571146252036E-2</v>
      </c>
      <c r="O19" s="226">
        <f>'Dane - 31 maja 2022 r'!X23</f>
        <v>16</v>
      </c>
    </row>
    <row r="20" spans="1:15" x14ac:dyDescent="0.2">
      <c r="A20" s="17" t="s">
        <v>73</v>
      </c>
      <c r="B20" s="18" t="s">
        <v>103</v>
      </c>
      <c r="C20" s="2" t="s">
        <v>104</v>
      </c>
      <c r="D20" s="224">
        <v>9106668</v>
      </c>
      <c r="E20" s="224">
        <v>6830001</v>
      </c>
      <c r="F20" s="224">
        <f>'Dane - 31 maja 2022 r'!Z24</f>
        <v>27211003.460000001</v>
      </c>
      <c r="G20" s="224">
        <f>F20/'Dane - 31 maja 2022 r'!$B$3</f>
        <v>5934140.9791734824</v>
      </c>
      <c r="H20" s="225">
        <f t="shared" si="0"/>
        <v>0.86883456959574124</v>
      </c>
      <c r="I20" s="224">
        <f>'Dane - 31 maja 2022 r'!AK24</f>
        <v>18203175.309999999</v>
      </c>
      <c r="J20" s="224">
        <f>I20/'Dane - 31 maja 2022 r'!$B$3</f>
        <v>3969725.2884091157</v>
      </c>
      <c r="K20" s="225">
        <f t="shared" si="3"/>
        <v>0.58121884439096216</v>
      </c>
      <c r="L20" s="224">
        <f>'Dane - 31 maja 2022 r'!AQ24</f>
        <v>4991407.57</v>
      </c>
      <c r="M20" s="224">
        <f>L20/'Dane - 31 maja 2022 r'!$B$3</f>
        <v>1088519.8059099335</v>
      </c>
      <c r="N20" s="225">
        <f t="shared" si="1"/>
        <v>0.1593733011034601</v>
      </c>
      <c r="O20" s="226">
        <f>'Dane - 31 maja 2022 r'!X24</f>
        <v>7</v>
      </c>
    </row>
    <row r="21" spans="1:15" x14ac:dyDescent="0.2">
      <c r="A21" s="17" t="s">
        <v>73</v>
      </c>
      <c r="B21" s="18" t="s">
        <v>105</v>
      </c>
      <c r="C21" s="2" t="s">
        <v>106</v>
      </c>
      <c r="D21" s="224">
        <v>0</v>
      </c>
      <c r="E21" s="224">
        <v>0</v>
      </c>
      <c r="F21" s="224">
        <f>'Dane - 31 maja 2022 r'!Z25</f>
        <v>0</v>
      </c>
      <c r="G21" s="224">
        <f>F21/'Dane - 31 maja 2022 r'!$B$3</f>
        <v>0</v>
      </c>
      <c r="H21" s="225">
        <v>0</v>
      </c>
      <c r="I21" s="224">
        <f>'Dane - 31 maja 2022 r'!AK25</f>
        <v>0</v>
      </c>
      <c r="J21" s="224">
        <f>I21/'Dane - 31 maja 2022 r'!$B$3</f>
        <v>0</v>
      </c>
      <c r="K21" s="225">
        <v>0</v>
      </c>
      <c r="L21" s="224">
        <f>'Dane - 31 maja 2022 r'!AQ25</f>
        <v>0</v>
      </c>
      <c r="M21" s="224">
        <f>L21/'Dane - 31 maja 2022 r'!$B$3</f>
        <v>0</v>
      </c>
      <c r="N21" s="225">
        <v>0</v>
      </c>
      <c r="O21" s="226">
        <f>'Dane - 31 maja 2022 r'!X25</f>
        <v>0</v>
      </c>
    </row>
    <row r="22" spans="1:15" x14ac:dyDescent="0.2">
      <c r="A22" s="17" t="s">
        <v>73</v>
      </c>
      <c r="B22" s="18" t="s">
        <v>107</v>
      </c>
      <c r="C22" s="2" t="s">
        <v>108</v>
      </c>
      <c r="D22" s="224">
        <v>4350000</v>
      </c>
      <c r="E22" s="224">
        <v>3262500</v>
      </c>
      <c r="F22" s="224">
        <f>'Dane - 31 maja 2022 r'!Z26</f>
        <v>6914869.4900000002</v>
      </c>
      <c r="G22" s="227">
        <f>F22/'Dane - 31 maja 2022 r'!$B$3</f>
        <v>1507985.9317413587</v>
      </c>
      <c r="H22" s="225">
        <f t="shared" si="0"/>
        <v>0.46221791011229385</v>
      </c>
      <c r="I22" s="224">
        <f>'Dane - 31 maja 2022 r'!AK26</f>
        <v>4314889.41</v>
      </c>
      <c r="J22" s="227">
        <f>I22/'Dane - 31 maja 2022 r'!$B$3</f>
        <v>940985.58717697102</v>
      </c>
      <c r="K22" s="225">
        <f t="shared" si="3"/>
        <v>0.28842470105041257</v>
      </c>
      <c r="L22" s="224">
        <f>'Dane - 31 maja 2022 r'!AQ26</f>
        <v>2513069.56</v>
      </c>
      <c r="M22" s="227">
        <f>L22/'Dane - 31 maja 2022 r'!$B$3</f>
        <v>548047.00905026717</v>
      </c>
      <c r="N22" s="225">
        <f t="shared" si="1"/>
        <v>0.16798375756330028</v>
      </c>
      <c r="O22" s="228">
        <f>'Dane - 31 maja 2022 r'!X26</f>
        <v>61</v>
      </c>
    </row>
    <row r="23" spans="1:15" ht="12" thickBot="1" x14ac:dyDescent="0.25">
      <c r="A23" s="21" t="s">
        <v>73</v>
      </c>
      <c r="B23" s="22" t="s">
        <v>109</v>
      </c>
      <c r="C23" s="3" t="s">
        <v>110</v>
      </c>
      <c r="D23" s="229">
        <v>1424000</v>
      </c>
      <c r="E23" s="229">
        <v>1068000</v>
      </c>
      <c r="F23" s="224">
        <f>'Dane - 31 maja 2022 r'!Z27</f>
        <v>4254911.1100000003</v>
      </c>
      <c r="G23" s="224">
        <f>F23/'Dane - 31 maja 2022 r'!$B$3</f>
        <v>927905.5959001201</v>
      </c>
      <c r="H23" s="230">
        <f t="shared" si="0"/>
        <v>0.8688254643259552</v>
      </c>
      <c r="I23" s="224">
        <f>'Dane - 31 maja 2022 r'!AK27</f>
        <v>2138913.5</v>
      </c>
      <c r="J23" s="224">
        <f>I23/'Dane - 31 maja 2022 r'!$B$3</f>
        <v>466451.53200305311</v>
      </c>
      <c r="K23" s="230">
        <f t="shared" si="3"/>
        <v>0.43675237078937557</v>
      </c>
      <c r="L23" s="224">
        <f>'Dane - 31 maja 2022 r'!AQ27</f>
        <v>1114223.75</v>
      </c>
      <c r="M23" s="224">
        <f>L23/'Dane - 31 maja 2022 r'!$B$3</f>
        <v>242988.49634718135</v>
      </c>
      <c r="N23" s="230">
        <f t="shared" si="1"/>
        <v>0.22751731867713609</v>
      </c>
      <c r="O23" s="226">
        <f>'Dane - 31 maja 2022 r'!X27</f>
        <v>13</v>
      </c>
    </row>
    <row r="24" spans="1:15" ht="32.25" thickBot="1" x14ac:dyDescent="0.25">
      <c r="A24" s="274" t="s">
        <v>73</v>
      </c>
      <c r="B24" s="274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665618777.55000007</v>
      </c>
      <c r="G24" s="44">
        <f t="shared" si="4"/>
        <v>145157295.28949955</v>
      </c>
      <c r="H24" s="45">
        <f>G24/E24</f>
        <v>0.85548492474400373</v>
      </c>
      <c r="I24" s="44">
        <f t="shared" si="4"/>
        <v>506749891.41999996</v>
      </c>
      <c r="J24" s="44">
        <f t="shared" si="4"/>
        <v>110511370.93446735</v>
      </c>
      <c r="K24" s="45">
        <f t="shared" si="3"/>
        <v>0.65129907290349198</v>
      </c>
      <c r="L24" s="44">
        <f t="shared" si="4"/>
        <v>446498784.82000005</v>
      </c>
      <c r="M24" s="44">
        <f t="shared" si="4"/>
        <v>97371886.341729373</v>
      </c>
      <c r="N24" s="45">
        <f t="shared" si="1"/>
        <v>0.57386148380006252</v>
      </c>
      <c r="O24" s="46">
        <f t="shared" si="4"/>
        <v>5317</v>
      </c>
    </row>
    <row r="25" spans="1:15" x14ac:dyDescent="0.2">
      <c r="A25" s="25" t="s">
        <v>111</v>
      </c>
      <c r="B25" s="26" t="s">
        <v>112</v>
      </c>
      <c r="C25" s="4" t="s">
        <v>113</v>
      </c>
      <c r="D25" s="231">
        <v>16364000</v>
      </c>
      <c r="E25" s="231">
        <v>12273000</v>
      </c>
      <c r="F25" s="231">
        <f>'Dane - 31 maja 2022 r'!Z29</f>
        <v>45050080.079999998</v>
      </c>
      <c r="G25" s="231">
        <f>F25/'Dane - 31 maja 2022 r'!$B$3</f>
        <v>9824464.0889761206</v>
      </c>
      <c r="H25" s="232">
        <f t="shared" si="0"/>
        <v>0.80049409997361043</v>
      </c>
      <c r="I25" s="231">
        <f>'Dane - 31 maja 2022 r'!AK29</f>
        <v>27785234.23</v>
      </c>
      <c r="J25" s="231">
        <f>I25/'Dane - 31 maja 2022 r'!$B$3</f>
        <v>6059368.4941663947</v>
      </c>
      <c r="K25" s="232">
        <f t="shared" si="3"/>
        <v>0.49371535029466262</v>
      </c>
      <c r="L25" s="231">
        <f>'Dane - 31 maja 2022 r'!AQ29</f>
        <v>9003034.7899999991</v>
      </c>
      <c r="M25" s="231">
        <f>L25/'Dane - 31 maja 2022 r'!$B$3</f>
        <v>1963370.3609202921</v>
      </c>
      <c r="N25" s="232">
        <f t="shared" si="1"/>
        <v>0.15997477070971172</v>
      </c>
      <c r="O25" s="233">
        <f>'Dane - 31 maja 2022 r'!X29</f>
        <v>11</v>
      </c>
    </row>
    <row r="26" spans="1:15" x14ac:dyDescent="0.2">
      <c r="A26" s="17" t="s">
        <v>111</v>
      </c>
      <c r="B26" s="18" t="s">
        <v>114</v>
      </c>
      <c r="C26" s="2" t="s">
        <v>115</v>
      </c>
      <c r="D26" s="224">
        <v>2000000</v>
      </c>
      <c r="E26" s="224">
        <v>1500000</v>
      </c>
      <c r="F26" s="231">
        <f>'Dane - 31 maja 2022 r'!Z30</f>
        <v>6363905.3300000001</v>
      </c>
      <c r="G26" s="231">
        <f>F26/'Dane - 31 maja 2022 r'!$B$3</f>
        <v>1387832.3694253627</v>
      </c>
      <c r="H26" s="225">
        <f t="shared" si="0"/>
        <v>0.92522157961690843</v>
      </c>
      <c r="I26" s="231">
        <f>'Dane - 31 maja 2022 r'!AK30</f>
        <v>3347434.47</v>
      </c>
      <c r="J26" s="231">
        <f>I26/'Dane - 31 maja 2022 r'!$B$3</f>
        <v>730004.24599280348</v>
      </c>
      <c r="K26" s="225">
        <f t="shared" si="3"/>
        <v>0.48666949732853565</v>
      </c>
      <c r="L26" s="231">
        <f>'Dane - 31 maja 2022 r'!AQ30</f>
        <v>2025264.17</v>
      </c>
      <c r="M26" s="231">
        <f>L26/'Dane - 31 maja 2022 r'!$B$3</f>
        <v>441667.0308581398</v>
      </c>
      <c r="N26" s="225">
        <f t="shared" si="1"/>
        <v>0.29444468723875988</v>
      </c>
      <c r="O26" s="233">
        <f>'Dane - 31 maja 2022 r'!X30</f>
        <v>12</v>
      </c>
    </row>
    <row r="27" spans="1:15" x14ac:dyDescent="0.2">
      <c r="A27" s="37" t="s">
        <v>111</v>
      </c>
      <c r="B27" s="38" t="s">
        <v>116</v>
      </c>
      <c r="C27" s="39" t="s">
        <v>117</v>
      </c>
      <c r="D27" s="40">
        <v>116546600</v>
      </c>
      <c r="E27" s="40">
        <v>87409950</v>
      </c>
      <c r="F27" s="40">
        <f>SUM(F28:F30)</f>
        <v>297870956.75</v>
      </c>
      <c r="G27" s="40">
        <f t="shared" ref="G27:O27" si="5">SUM(G28:G30)</f>
        <v>64959318.885617718</v>
      </c>
      <c r="H27" s="41">
        <f t="shared" si="0"/>
        <v>0.74315703058539351</v>
      </c>
      <c r="I27" s="40">
        <f t="shared" si="5"/>
        <v>200075183.69999999</v>
      </c>
      <c r="J27" s="40">
        <f t="shared" si="5"/>
        <v>43632141.249591112</v>
      </c>
      <c r="K27" s="41">
        <f t="shared" si="3"/>
        <v>0.49916675675470712</v>
      </c>
      <c r="L27" s="40">
        <f t="shared" si="5"/>
        <v>128680135.89</v>
      </c>
      <c r="M27" s="40">
        <f t="shared" si="5"/>
        <v>28062400.150474325</v>
      </c>
      <c r="N27" s="41">
        <f t="shared" si="1"/>
        <v>0.3210435442472433</v>
      </c>
      <c r="O27" s="42">
        <f t="shared" si="5"/>
        <v>753</v>
      </c>
    </row>
    <row r="28" spans="1:15" x14ac:dyDescent="0.2">
      <c r="A28" s="17" t="s">
        <v>111</v>
      </c>
      <c r="B28" s="18" t="s">
        <v>118</v>
      </c>
      <c r="C28" s="2" t="s">
        <v>119</v>
      </c>
      <c r="D28" s="224">
        <v>65711480</v>
      </c>
      <c r="E28" s="224">
        <v>49283610</v>
      </c>
      <c r="F28" s="224">
        <f>'Dane - 31 maja 2022 r'!Z32</f>
        <v>198743183.16999999</v>
      </c>
      <c r="G28" s="224">
        <f>F28/'Dane - 31 maja 2022 r'!$B$3</f>
        <v>43341660.270417623</v>
      </c>
      <c r="H28" s="225">
        <f t="shared" si="0"/>
        <v>0.87943355347584362</v>
      </c>
      <c r="I28" s="224">
        <f>'Dane - 31 maja 2022 r'!AK32</f>
        <v>144478189.71000001</v>
      </c>
      <c r="J28" s="224">
        <f>I28/'Dane - 31 maja 2022 r'!$B$3</f>
        <v>31507619.607458297</v>
      </c>
      <c r="K28" s="225">
        <f t="shared" si="3"/>
        <v>0.6393123313705773</v>
      </c>
      <c r="L28" s="224">
        <f>'Dane - 31 maja 2022 r'!AQ32</f>
        <v>109258795.92</v>
      </c>
      <c r="M28" s="224">
        <f>L28/'Dane - 31 maja 2022 r'!$B$3</f>
        <v>23827019.064442266</v>
      </c>
      <c r="N28" s="225">
        <f t="shared" si="1"/>
        <v>0.48346740558255097</v>
      </c>
      <c r="O28" s="226">
        <f>'Dane - 31 maja 2022 r'!X32</f>
        <v>544</v>
      </c>
    </row>
    <row r="29" spans="1:15" x14ac:dyDescent="0.2">
      <c r="A29" s="17" t="s">
        <v>111</v>
      </c>
      <c r="B29" s="18" t="s">
        <v>120</v>
      </c>
      <c r="C29" s="2" t="s">
        <v>121</v>
      </c>
      <c r="D29" s="224">
        <v>6382000</v>
      </c>
      <c r="E29" s="224">
        <v>4786500</v>
      </c>
      <c r="F29" s="224">
        <f>'Dane - 31 maja 2022 r'!Z33</f>
        <v>18741991.460000001</v>
      </c>
      <c r="G29" s="224">
        <f>F29/'Dane - 31 maja 2022 r'!$B$3</f>
        <v>4087229.6281757718</v>
      </c>
      <c r="H29" s="225">
        <f t="shared" si="0"/>
        <v>0.85390778819090607</v>
      </c>
      <c r="I29" s="224">
        <f>'Dane - 31 maja 2022 r'!AK33</f>
        <v>12553687.67</v>
      </c>
      <c r="J29" s="224">
        <f>I29/'Dane - 31 maja 2022 r'!$B$3</f>
        <v>2737692.2189510413</v>
      </c>
      <c r="K29" s="225">
        <f t="shared" si="3"/>
        <v>0.57196118645169569</v>
      </c>
      <c r="L29" s="224">
        <f>'Dane - 31 maja 2022 r'!AQ33</f>
        <v>7966711.75</v>
      </c>
      <c r="M29" s="224">
        <f>L29/'Dane - 31 maja 2022 r'!$B$3</f>
        <v>1737370.3521971432</v>
      </c>
      <c r="N29" s="225">
        <f t="shared" si="1"/>
        <v>0.36297301832176815</v>
      </c>
      <c r="O29" s="226">
        <f>'Dane - 31 maja 2022 r'!X33</f>
        <v>162</v>
      </c>
    </row>
    <row r="30" spans="1:15" x14ac:dyDescent="0.2">
      <c r="A30" s="17" t="s">
        <v>111</v>
      </c>
      <c r="B30" s="18" t="s">
        <v>122</v>
      </c>
      <c r="C30" s="2" t="s">
        <v>123</v>
      </c>
      <c r="D30" s="224">
        <v>44453120</v>
      </c>
      <c r="E30" s="224">
        <v>33339840</v>
      </c>
      <c r="F30" s="224">
        <f>'Dane - 31 maja 2022 r'!Z34</f>
        <v>80385782.120000005</v>
      </c>
      <c r="G30" s="224">
        <f>F30/'Dane - 31 maja 2022 r'!$B$3</f>
        <v>17530428.987024318</v>
      </c>
      <c r="H30" s="225">
        <f t="shared" si="0"/>
        <v>0.52581023145354977</v>
      </c>
      <c r="I30" s="224">
        <f>'Dane - 31 maja 2022 r'!AK34</f>
        <v>43043306.32</v>
      </c>
      <c r="J30" s="224">
        <f>I30/'Dane - 31 maja 2022 r'!$B$3</f>
        <v>9386829.4231817685</v>
      </c>
      <c r="K30" s="225">
        <f t="shared" si="3"/>
        <v>0.28154992415025892</v>
      </c>
      <c r="L30" s="224">
        <f>'Dane - 31 maja 2022 r'!AQ34</f>
        <v>11454628.220000001</v>
      </c>
      <c r="M30" s="224">
        <f>L30/'Dane - 31 maja 2022 r'!$B$3</f>
        <v>2498010.7338349149</v>
      </c>
      <c r="N30" s="225">
        <f t="shared" si="1"/>
        <v>7.4925696519086926E-2</v>
      </c>
      <c r="O30" s="226">
        <f>'Dane - 31 maja 2022 r'!X34</f>
        <v>47</v>
      </c>
    </row>
    <row r="31" spans="1:15" x14ac:dyDescent="0.2">
      <c r="A31" s="17" t="s">
        <v>111</v>
      </c>
      <c r="B31" s="18" t="s">
        <v>124</v>
      </c>
      <c r="C31" s="2" t="s">
        <v>125</v>
      </c>
      <c r="D31" s="224">
        <v>0</v>
      </c>
      <c r="E31" s="224">
        <v>0</v>
      </c>
      <c r="F31" s="224">
        <f>'Dane - 31 maja 2022 r'!Z35</f>
        <v>0</v>
      </c>
      <c r="G31" s="224">
        <f>F31/'Dane - 31 maja 2022 r'!$B$3</f>
        <v>0</v>
      </c>
      <c r="H31" s="225">
        <v>0</v>
      </c>
      <c r="I31" s="224">
        <f>'Dane - 31 maja 2022 r'!AK35</f>
        <v>0</v>
      </c>
      <c r="J31" s="224">
        <f>I31/'Dane - 31 maja 2022 r'!$B$3</f>
        <v>0</v>
      </c>
      <c r="K31" s="225">
        <v>0</v>
      </c>
      <c r="L31" s="224">
        <f>'Dane - 31 maja 2022 r'!AQ35</f>
        <v>0</v>
      </c>
      <c r="M31" s="224">
        <f>L31/'Dane - 31 maja 2022 r'!$B$3</f>
        <v>0</v>
      </c>
      <c r="N31" s="225">
        <v>0</v>
      </c>
      <c r="O31" s="226">
        <f>'Dane - 31 maja 2022 r'!X35</f>
        <v>0</v>
      </c>
    </row>
    <row r="32" spans="1:15" x14ac:dyDescent="0.2">
      <c r="A32" s="17" t="s">
        <v>111</v>
      </c>
      <c r="B32" s="18" t="s">
        <v>126</v>
      </c>
      <c r="C32" s="2" t="s">
        <v>127</v>
      </c>
      <c r="D32" s="224">
        <v>48674168</v>
      </c>
      <c r="E32" s="224">
        <v>36505626</v>
      </c>
      <c r="F32" s="224">
        <f>'Dane - 31 maja 2022 r'!Z36</f>
        <v>156923021.61000001</v>
      </c>
      <c r="G32" s="224">
        <f>F32/'Dane - 31 maja 2022 r'!$B$3</f>
        <v>34221572.698724248</v>
      </c>
      <c r="H32" s="225">
        <f t="shared" si="0"/>
        <v>0.93743284113863024</v>
      </c>
      <c r="I32" s="224">
        <f>'Dane - 31 maja 2022 r'!AK36</f>
        <v>157646523.12</v>
      </c>
      <c r="J32" s="224">
        <f>I32/'Dane - 31 maja 2022 r'!$B$3</f>
        <v>34379352.986588165</v>
      </c>
      <c r="K32" s="225">
        <f t="shared" si="3"/>
        <v>0.94175492255873561</v>
      </c>
      <c r="L32" s="224">
        <f>'Dane - 31 maja 2022 r'!AQ36</f>
        <v>157646523.12</v>
      </c>
      <c r="M32" s="224">
        <f>L32/'Dane - 31 maja 2022 r'!$B$3</f>
        <v>34379352.986588165</v>
      </c>
      <c r="N32" s="225">
        <f t="shared" si="1"/>
        <v>0.94175492255873561</v>
      </c>
      <c r="O32" s="226">
        <f>'Dane - 31 maja 2022 r'!X36</f>
        <v>903</v>
      </c>
    </row>
    <row r="33" spans="1:15" x14ac:dyDescent="0.2">
      <c r="A33" s="17" t="s">
        <v>111</v>
      </c>
      <c r="B33" s="18" t="s">
        <v>128</v>
      </c>
      <c r="C33" s="2" t="s">
        <v>129</v>
      </c>
      <c r="D33" s="224">
        <v>1880000</v>
      </c>
      <c r="E33" s="224">
        <v>1410000</v>
      </c>
      <c r="F33" s="224">
        <f>'Dane - 31 maja 2022 r'!Z37</f>
        <v>5595105.1699999999</v>
      </c>
      <c r="G33" s="224">
        <f>F33/'Dane - 31 maja 2022 r'!$B$3</f>
        <v>1220173.4096608877</v>
      </c>
      <c r="H33" s="225">
        <f t="shared" si="0"/>
        <v>0.86537121252545224</v>
      </c>
      <c r="I33" s="224">
        <f>'Dane - 31 maja 2022 r'!AK37</f>
        <v>4392305.46</v>
      </c>
      <c r="J33" s="224">
        <f>I33/'Dane - 31 maja 2022 r'!$B$3</f>
        <v>957868.38076545636</v>
      </c>
      <c r="K33" s="225">
        <f t="shared" si="3"/>
        <v>0.67933927713862152</v>
      </c>
      <c r="L33" s="224">
        <f>'Dane - 31 maja 2022 r'!AQ37</f>
        <v>2480490.87</v>
      </c>
      <c r="M33" s="224">
        <f>L33/'Dane - 31 maja 2022 r'!$B$3</f>
        <v>540942.28982662747</v>
      </c>
      <c r="N33" s="225">
        <f t="shared" si="1"/>
        <v>0.38364701406143792</v>
      </c>
      <c r="O33" s="226">
        <f>'Dane - 31 maja 2022 r'!X37</f>
        <v>11</v>
      </c>
    </row>
    <row r="34" spans="1:15" x14ac:dyDescent="0.2">
      <c r="A34" s="21" t="s">
        <v>111</v>
      </c>
      <c r="B34" s="22" t="s">
        <v>130</v>
      </c>
      <c r="C34" s="3" t="s">
        <v>131</v>
      </c>
      <c r="D34" s="224">
        <v>0</v>
      </c>
      <c r="E34" s="224">
        <v>0</v>
      </c>
      <c r="F34" s="224">
        <f>'Dane - 31 maja 2022 r'!Z38</f>
        <v>0</v>
      </c>
      <c r="G34" s="224">
        <f>F34/'Dane - 31 maja 2022 r'!$B$3</f>
        <v>0</v>
      </c>
      <c r="H34" s="230">
        <v>0</v>
      </c>
      <c r="I34" s="224">
        <f>'Dane - 31 maja 2022 r'!AK38</f>
        <v>0</v>
      </c>
      <c r="J34" s="224">
        <f>I34/'Dane - 31 maja 2022 r'!$B$3</f>
        <v>0</v>
      </c>
      <c r="K34" s="230">
        <v>0</v>
      </c>
      <c r="L34" s="224">
        <f>'Dane - 31 maja 2022 r'!AQ38</f>
        <v>0</v>
      </c>
      <c r="M34" s="224">
        <f>L34/'Dane - 31 maja 2022 r'!$B$3</f>
        <v>0</v>
      </c>
      <c r="N34" s="230">
        <v>0</v>
      </c>
      <c r="O34" s="226">
        <f>'Dane - 31 maja 2022 r'!X38</f>
        <v>0</v>
      </c>
    </row>
    <row r="35" spans="1:15" ht="12" thickBot="1" x14ac:dyDescent="0.25">
      <c r="A35" s="211" t="s">
        <v>111</v>
      </c>
      <c r="B35" s="22" t="s">
        <v>228</v>
      </c>
      <c r="C35" s="3" t="s">
        <v>229</v>
      </c>
      <c r="D35" s="234">
        <v>14000000</v>
      </c>
      <c r="E35" s="234">
        <v>10500000</v>
      </c>
      <c r="F35" s="224">
        <f>'Dane - 31 maja 2022 r'!Z39</f>
        <v>43612218.659999996</v>
      </c>
      <c r="G35" s="224">
        <f>F35/'Dane - 31 maja 2022 r'!$B$3</f>
        <v>9510897.1017337255</v>
      </c>
      <c r="H35" s="230">
        <f t="shared" si="0"/>
        <v>0.90579972397464048</v>
      </c>
      <c r="I35" s="224">
        <f>'Dane - 31 maja 2022 r'!AK39</f>
        <v>43620904.719999999</v>
      </c>
      <c r="J35" s="224">
        <f>I35/'Dane - 31 maja 2022 r'!$B$3</f>
        <v>9512791.3466361351</v>
      </c>
      <c r="K35" s="230">
        <f t="shared" si="3"/>
        <v>0.90598012825106045</v>
      </c>
      <c r="L35" s="224">
        <f>'Dane - 31 maja 2022 r'!AQ39</f>
        <v>43620904.719999999</v>
      </c>
      <c r="M35" s="224">
        <f>L35/'Dane - 31 maja 2022 r'!$B$3</f>
        <v>9512791.3466361351</v>
      </c>
      <c r="N35" s="230">
        <f t="shared" si="1"/>
        <v>0.90598012825106045</v>
      </c>
      <c r="O35" s="226">
        <f>'Dane - 31 maja 2022 r'!X39</f>
        <v>711</v>
      </c>
    </row>
    <row r="36" spans="1:15" ht="32.25" thickBot="1" x14ac:dyDescent="0.25">
      <c r="A36" s="274" t="s">
        <v>111</v>
      </c>
      <c r="B36" s="274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555415287.5999999</v>
      </c>
      <c r="G36" s="44">
        <f t="shared" si="6"/>
        <v>121124258.55413808</v>
      </c>
      <c r="H36" s="45">
        <f t="shared" si="0"/>
        <v>0.8096618416617688</v>
      </c>
      <c r="I36" s="44">
        <f>SUM(I31:I34)+SUM(I25:I27)+I35</f>
        <v>436867585.70000005</v>
      </c>
      <c r="J36" s="44">
        <f>SUM(J31:J34)+SUM(J25:J27)+J35</f>
        <v>95271526.70374006</v>
      </c>
      <c r="K36" s="45">
        <f t="shared" si="3"/>
        <v>0.63684781801492585</v>
      </c>
      <c r="L36" s="44">
        <f>SUM(L31:L34)+SUM(L25:L27)+L35</f>
        <v>343456353.56000006</v>
      </c>
      <c r="M36" s="44">
        <f>SUM(M31:M34)+SUM(M25:M27)+M35</f>
        <v>74900524.165303677</v>
      </c>
      <c r="N36" s="45">
        <f t="shared" si="1"/>
        <v>0.50067671877641184</v>
      </c>
      <c r="O36" s="46">
        <f>SUM(O31:O34)+SUM(O25:O27)+O35</f>
        <v>2401</v>
      </c>
    </row>
    <row r="37" spans="1:15" x14ac:dyDescent="0.2">
      <c r="A37" s="31" t="s">
        <v>132</v>
      </c>
      <c r="B37" s="32">
        <v>3.1</v>
      </c>
      <c r="C37" s="33" t="s">
        <v>133</v>
      </c>
      <c r="D37" s="34">
        <v>20531936</v>
      </c>
      <c r="E37" s="34">
        <v>16193028</v>
      </c>
      <c r="F37" s="34">
        <f t="shared" ref="F37:O37" si="7">SUM(F38:F39)</f>
        <v>62304350.590000004</v>
      </c>
      <c r="G37" s="34">
        <f t="shared" si="7"/>
        <v>13587253.427107187</v>
      </c>
      <c r="H37" s="35">
        <f t="shared" si="0"/>
        <v>0.83908046272180759</v>
      </c>
      <c r="I37" s="34">
        <f t="shared" si="7"/>
        <v>24742471.359999999</v>
      </c>
      <c r="J37" s="34">
        <f t="shared" si="7"/>
        <v>5395806.6426780066</v>
      </c>
      <c r="K37" s="35">
        <f t="shared" si="3"/>
        <v>0.33321789122318607</v>
      </c>
      <c r="L37" s="34">
        <f t="shared" si="7"/>
        <v>24742471.359999999</v>
      </c>
      <c r="M37" s="34">
        <f t="shared" si="7"/>
        <v>5395806.6426780066</v>
      </c>
      <c r="N37" s="35">
        <f t="shared" si="1"/>
        <v>0.33321789122318607</v>
      </c>
      <c r="O37" s="36">
        <f t="shared" si="7"/>
        <v>55</v>
      </c>
    </row>
    <row r="38" spans="1:15" x14ac:dyDescent="0.2">
      <c r="A38" s="17" t="s">
        <v>132</v>
      </c>
      <c r="B38" s="18" t="s">
        <v>134</v>
      </c>
      <c r="C38" s="2" t="s">
        <v>133</v>
      </c>
      <c r="D38" s="19">
        <v>9103367</v>
      </c>
      <c r="E38" s="19">
        <v>8193030</v>
      </c>
      <c r="F38" s="19">
        <f>'Dane - 31 maja 2022 r'!Z42</f>
        <v>29953969.59</v>
      </c>
      <c r="G38" s="19">
        <f>F38/'Dane - 31 maja 2022 r'!$B$3</f>
        <v>6532323.5394177306</v>
      </c>
      <c r="H38" s="16">
        <f t="shared" si="0"/>
        <v>0.79730252902988641</v>
      </c>
      <c r="I38" s="19">
        <f>'Dane - 31 maja 2022 r'!AK42</f>
        <v>23460953.359999999</v>
      </c>
      <c r="J38" s="19">
        <f>I38/'Dane - 31 maja 2022 r'!$B$3</f>
        <v>5116334.8293533968</v>
      </c>
      <c r="K38" s="16">
        <f t="shared" si="3"/>
        <v>0.62447407483597606</v>
      </c>
      <c r="L38" s="19">
        <f>'Dane - 31 maja 2022 r'!AQ42</f>
        <v>23460953.359999999</v>
      </c>
      <c r="M38" s="19">
        <f>L38/'Dane - 31 maja 2022 r'!$B$3</f>
        <v>5116334.8293533968</v>
      </c>
      <c r="N38" s="16">
        <f t="shared" si="1"/>
        <v>0.62447407483597606</v>
      </c>
      <c r="O38" s="20">
        <f>'Dane - 31 maja 2022 r'!X42</f>
        <v>52</v>
      </c>
    </row>
    <row r="39" spans="1:15" x14ac:dyDescent="0.2">
      <c r="A39" s="17" t="s">
        <v>132</v>
      </c>
      <c r="B39" s="18" t="s">
        <v>135</v>
      </c>
      <c r="C39" s="2" t="s">
        <v>136</v>
      </c>
      <c r="D39" s="19">
        <v>11428569</v>
      </c>
      <c r="E39" s="19">
        <v>7999998</v>
      </c>
      <c r="F39" s="19">
        <f>'Dane - 31 maja 2022 r'!Z43</f>
        <v>32350381</v>
      </c>
      <c r="G39" s="19">
        <f>F39/'Dane - 31 maja 2022 r'!$B$3</f>
        <v>7054929.8876894563</v>
      </c>
      <c r="H39" s="16">
        <f t="shared" si="0"/>
        <v>0.88186645642779615</v>
      </c>
      <c r="I39" s="19">
        <f>'Dane - 31 maja 2022 r'!AK43</f>
        <v>1281518</v>
      </c>
      <c r="J39" s="19">
        <f>I39/'Dane - 31 maja 2022 r'!$B$3</f>
        <v>279471.81332461018</v>
      </c>
      <c r="K39" s="16">
        <f t="shared" si="3"/>
        <v>3.4933985399072623E-2</v>
      </c>
      <c r="L39" s="19">
        <f>'Dane - 31 maja 2022 r'!AQ43</f>
        <v>1281518</v>
      </c>
      <c r="M39" s="19">
        <f>L39/'Dane - 31 maja 2022 r'!$B$3</f>
        <v>279471.81332461018</v>
      </c>
      <c r="N39" s="16">
        <f t="shared" si="1"/>
        <v>3.4933985399072623E-2</v>
      </c>
      <c r="O39" s="20">
        <f>'Dane - 31 maja 2022 r'!X43</f>
        <v>3</v>
      </c>
    </row>
    <row r="40" spans="1:15" ht="12" thickBot="1" x14ac:dyDescent="0.25">
      <c r="A40" s="21" t="s">
        <v>132</v>
      </c>
      <c r="B40" s="22" t="s">
        <v>137</v>
      </c>
      <c r="C40" s="3" t="s">
        <v>138</v>
      </c>
      <c r="D40" s="23">
        <v>9292889</v>
      </c>
      <c r="E40" s="23">
        <v>7434311</v>
      </c>
      <c r="F40" s="19">
        <f>'Dane - 31 maja 2022 r'!Z44</f>
        <v>32664050.289999999</v>
      </c>
      <c r="G40" s="19">
        <f>F40/'Dane - 31 maja 2022 r'!$B$3</f>
        <v>7123334.486969796</v>
      </c>
      <c r="H40" s="24">
        <f t="shared" si="0"/>
        <v>0.95817009632362649</v>
      </c>
      <c r="I40" s="19">
        <f>'Dane - 31 maja 2022 r'!AK44</f>
        <v>30712741.120000001</v>
      </c>
      <c r="J40" s="19">
        <f>I40/'Dane - 31 maja 2022 r'!$B$3</f>
        <v>6697795.4683240652</v>
      </c>
      <c r="K40" s="24">
        <f t="shared" si="3"/>
        <v>0.90093022316715898</v>
      </c>
      <c r="L40" s="19">
        <f>'Dane - 31 maja 2022 r'!AQ44</f>
        <v>28128974.43</v>
      </c>
      <c r="M40" s="19">
        <f>L40/'Dane - 31 maja 2022 r'!$B$3</f>
        <v>6134330.9192018323</v>
      </c>
      <c r="N40" s="24">
        <f t="shared" si="1"/>
        <v>0.82513778603045151</v>
      </c>
      <c r="O40" s="20">
        <f>'Dane - 31 maja 2022 r'!X44</f>
        <v>4</v>
      </c>
    </row>
    <row r="41" spans="1:15" ht="12" thickBot="1" x14ac:dyDescent="0.25">
      <c r="A41" s="274" t="s">
        <v>132</v>
      </c>
      <c r="B41" s="274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94968400.879999995</v>
      </c>
      <c r="G41" s="44">
        <f t="shared" si="8"/>
        <v>20710587.914076984</v>
      </c>
      <c r="H41" s="45">
        <f t="shared" si="0"/>
        <v>0.8765518585938511</v>
      </c>
      <c r="I41" s="44">
        <f t="shared" si="8"/>
        <v>55455212.480000004</v>
      </c>
      <c r="J41" s="44">
        <f t="shared" si="8"/>
        <v>12093602.111002073</v>
      </c>
      <c r="K41" s="45">
        <f t="shared" si="3"/>
        <v>0.5118478264099936</v>
      </c>
      <c r="L41" s="44">
        <f t="shared" si="8"/>
        <v>52871445.789999999</v>
      </c>
      <c r="M41" s="44">
        <f t="shared" si="8"/>
        <v>11530137.56187984</v>
      </c>
      <c r="N41" s="45">
        <f t="shared" si="1"/>
        <v>0.48799983620160697</v>
      </c>
      <c r="O41" s="46">
        <f t="shared" si="8"/>
        <v>59</v>
      </c>
    </row>
    <row r="42" spans="1:15" x14ac:dyDescent="0.2">
      <c r="A42" s="25" t="s">
        <v>139</v>
      </c>
      <c r="B42" s="26" t="s">
        <v>140</v>
      </c>
      <c r="C42" s="4" t="s">
        <v>141</v>
      </c>
      <c r="D42" s="27">
        <v>25000</v>
      </c>
      <c r="E42" s="27">
        <v>21250</v>
      </c>
      <c r="F42" s="27">
        <f>'Dane - 31 maja 2022 r'!Z46</f>
        <v>84839.35</v>
      </c>
      <c r="G42" s="231">
        <f>F42/'Dane - 31 maja 2022 r'!$B$3</f>
        <v>18501.657398320796</v>
      </c>
      <c r="H42" s="232">
        <f t="shared" si="0"/>
        <v>0.87066623050921399</v>
      </c>
      <c r="I42" s="231">
        <f>'Dane - 31 maja 2022 r'!AK46</f>
        <v>84839.35</v>
      </c>
      <c r="J42" s="231">
        <f>I42/'Dane - 31 maja 2022 r'!$B$3</f>
        <v>18501.657398320796</v>
      </c>
      <c r="K42" s="232">
        <f t="shared" si="3"/>
        <v>0.87066623050921399</v>
      </c>
      <c r="L42" s="231">
        <f>'Dane - 31 maja 2022 r'!AQ46</f>
        <v>84839.35</v>
      </c>
      <c r="M42" s="231">
        <f>L42/'Dane - 31 maja 2022 r'!$B$3</f>
        <v>18501.657398320796</v>
      </c>
      <c r="N42" s="232">
        <f t="shared" si="1"/>
        <v>0.87066623050921399</v>
      </c>
      <c r="O42" s="233">
        <f>'Dane - 31 maja 2022 r'!X46</f>
        <v>5</v>
      </c>
    </row>
    <row r="43" spans="1:15" x14ac:dyDescent="0.2">
      <c r="A43" s="17" t="s">
        <v>139</v>
      </c>
      <c r="B43" s="18" t="s">
        <v>142</v>
      </c>
      <c r="C43" s="2" t="s">
        <v>143</v>
      </c>
      <c r="D43" s="19">
        <v>90857860</v>
      </c>
      <c r="E43" s="19">
        <v>77229181</v>
      </c>
      <c r="F43" s="27">
        <f>'Dane - 31 maja 2022 r'!Z47</f>
        <v>286792864.26999998</v>
      </c>
      <c r="G43" s="231">
        <f>F43/'Dane - 31 maja 2022 r'!$B$3</f>
        <v>62543422.586413696</v>
      </c>
      <c r="H43" s="225">
        <f t="shared" si="0"/>
        <v>0.80984184703983453</v>
      </c>
      <c r="I43" s="231">
        <f>'Dane - 31 maja 2022 r'!AK47</f>
        <v>259189702.27000001</v>
      </c>
      <c r="J43" s="231">
        <f>I43/'Dane - 31 maja 2022 r'!$B$3</f>
        <v>56523760.172282197</v>
      </c>
      <c r="K43" s="225">
        <f t="shared" si="3"/>
        <v>0.73189640807251599</v>
      </c>
      <c r="L43" s="231">
        <f>'Dane - 31 maja 2022 r'!AQ47</f>
        <v>208247613.77000001</v>
      </c>
      <c r="M43" s="231">
        <f>L43/'Dane - 31 maja 2022 r'!$B$3</f>
        <v>45414374.391015165</v>
      </c>
      <c r="N43" s="225">
        <f t="shared" si="1"/>
        <v>0.58804682120111007</v>
      </c>
      <c r="O43" s="233">
        <f>'Dane - 31 maja 2022 r'!X47</f>
        <v>2455</v>
      </c>
    </row>
    <row r="44" spans="1:15" ht="12" thickBot="1" x14ac:dyDescent="0.25">
      <c r="A44" s="21" t="s">
        <v>139</v>
      </c>
      <c r="B44" s="22" t="s">
        <v>144</v>
      </c>
      <c r="C44" s="3" t="s">
        <v>145</v>
      </c>
      <c r="D44" s="23">
        <v>2881840</v>
      </c>
      <c r="E44" s="23">
        <v>2449564</v>
      </c>
      <c r="F44" s="27">
        <f>'Dane - 31 maja 2022 r'!Z48</f>
        <v>10245336.76</v>
      </c>
      <c r="G44" s="231">
        <f>F44/'Dane - 31 maja 2022 r'!$B$3</f>
        <v>2234289.9923672448</v>
      </c>
      <c r="H44" s="230">
        <f t="shared" si="0"/>
        <v>0.91211741859663387</v>
      </c>
      <c r="I44" s="231">
        <f>'Dane - 31 maja 2022 r'!AK48</f>
        <v>7355340.4000000004</v>
      </c>
      <c r="J44" s="231">
        <f>I44/'Dane - 31 maja 2022 r'!$B$3</f>
        <v>1604043.266819322</v>
      </c>
      <c r="K44" s="230">
        <f t="shared" si="3"/>
        <v>0.65482807014608402</v>
      </c>
      <c r="L44" s="231">
        <f>'Dane - 31 maja 2022 r'!AQ48</f>
        <v>2962677.1</v>
      </c>
      <c r="M44" s="231">
        <f>L44/'Dane - 31 maja 2022 r'!$B$3</f>
        <v>646096.84876240324</v>
      </c>
      <c r="N44" s="230">
        <f t="shared" si="1"/>
        <v>0.26375993799811037</v>
      </c>
      <c r="O44" s="233">
        <f>'Dane - 31 maja 2022 r'!X48</f>
        <v>111</v>
      </c>
    </row>
    <row r="45" spans="1:15" ht="12" thickBot="1" x14ac:dyDescent="0.25">
      <c r="A45" s="274" t="s">
        <v>139</v>
      </c>
      <c r="B45" s="274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297123040.38</v>
      </c>
      <c r="G45" s="44">
        <f t="shared" si="9"/>
        <v>64796214.236179262</v>
      </c>
      <c r="H45" s="45">
        <f t="shared" si="0"/>
        <v>0.81300148433107511</v>
      </c>
      <c r="I45" s="44">
        <f t="shared" si="9"/>
        <v>266629882.02000001</v>
      </c>
      <c r="J45" s="44">
        <f t="shared" si="9"/>
        <v>58146305.096499838</v>
      </c>
      <c r="K45" s="45">
        <f t="shared" si="3"/>
        <v>0.72956472703040742</v>
      </c>
      <c r="L45" s="44">
        <f t="shared" si="9"/>
        <v>211295130.22</v>
      </c>
      <c r="M45" s="44">
        <f>SUM(M42:M44)</f>
        <v>46078972.897175886</v>
      </c>
      <c r="N45" s="45">
        <f t="shared" si="1"/>
        <v>0.57815527964808389</v>
      </c>
      <c r="O45" s="46">
        <f t="shared" si="9"/>
        <v>2571</v>
      </c>
    </row>
    <row r="46" spans="1:15" x14ac:dyDescent="0.2">
      <c r="A46" s="25" t="s">
        <v>146</v>
      </c>
      <c r="B46" s="26" t="s">
        <v>147</v>
      </c>
      <c r="C46" s="4" t="s">
        <v>148</v>
      </c>
      <c r="D46" s="27">
        <v>21304480</v>
      </c>
      <c r="E46" s="27">
        <v>15978360</v>
      </c>
      <c r="F46" s="27">
        <f>'Dane - 31 maja 2022 r'!Z50</f>
        <v>38018857.520000003</v>
      </c>
      <c r="G46" s="231">
        <f>F46/'Dane - 31 maja 2022 r'!$B$3</f>
        <v>8291104.027914078</v>
      </c>
      <c r="H46" s="232">
        <f t="shared" si="0"/>
        <v>0.51889580832538995</v>
      </c>
      <c r="I46" s="231">
        <f>'Dane - 31 maja 2022 r'!AK50</f>
        <v>32045460.260000002</v>
      </c>
      <c r="J46" s="231">
        <f>I46/'Dane - 31 maja 2022 r'!$B$3</f>
        <v>6988433.1610511402</v>
      </c>
      <c r="K46" s="232">
        <f t="shared" si="3"/>
        <v>0.43736861361561136</v>
      </c>
      <c r="L46" s="231">
        <f>'Dane - 31 maja 2022 r'!AQ50</f>
        <v>26073578.329999998</v>
      </c>
      <c r="M46" s="231">
        <f>L46/'Dane - 31 maja 2022 r'!$B$3</f>
        <v>5686092.7554247081</v>
      </c>
      <c r="N46" s="232">
        <f t="shared" si="1"/>
        <v>0.3558621007052481</v>
      </c>
      <c r="O46" s="233">
        <f>'Dane - 31 maja 2022 r'!X50</f>
        <v>40</v>
      </c>
    </row>
    <row r="47" spans="1:15" x14ac:dyDescent="0.2">
      <c r="A47" s="17" t="s">
        <v>146</v>
      </c>
      <c r="B47" s="18" t="s">
        <v>149</v>
      </c>
      <c r="C47" s="2" t="s">
        <v>150</v>
      </c>
      <c r="D47" s="19">
        <v>2509002</v>
      </c>
      <c r="E47" s="19">
        <v>2509002</v>
      </c>
      <c r="F47" s="27">
        <f>'Dane - 31 maja 2022 r'!Z51</f>
        <v>185755.13</v>
      </c>
      <c r="G47" s="231">
        <f>F47/'Dane - 31 maja 2022 r'!$B$3</f>
        <v>40509.242176425694</v>
      </c>
      <c r="H47" s="225">
        <f t="shared" si="0"/>
        <v>1.6145559938344288E-2</v>
      </c>
      <c r="I47" s="231">
        <f>'Dane - 31 maja 2022 r'!AK51</f>
        <v>185755.13</v>
      </c>
      <c r="J47" s="231">
        <f>I47/'Dane - 31 maja 2022 r'!$B$3</f>
        <v>40509.242176425694</v>
      </c>
      <c r="K47" s="225">
        <f t="shared" si="3"/>
        <v>1.6145559938344288E-2</v>
      </c>
      <c r="L47" s="231">
        <f>'Dane - 31 maja 2022 r'!AQ51</f>
        <v>185755.13</v>
      </c>
      <c r="M47" s="231">
        <f>L47/'Dane - 31 maja 2022 r'!$B$3</f>
        <v>40509.242176425694</v>
      </c>
      <c r="N47" s="225">
        <f t="shared" si="1"/>
        <v>1.6145559938344288E-2</v>
      </c>
      <c r="O47" s="233">
        <f>'Dane - 31 maja 2022 r'!X51</f>
        <v>2</v>
      </c>
    </row>
    <row r="48" spans="1:15" x14ac:dyDescent="0.2">
      <c r="A48" s="17" t="s">
        <v>146</v>
      </c>
      <c r="B48" s="18" t="s">
        <v>151</v>
      </c>
      <c r="C48" s="2" t="s">
        <v>152</v>
      </c>
      <c r="D48" s="19">
        <v>18287520</v>
      </c>
      <c r="E48" s="19">
        <v>13715640</v>
      </c>
      <c r="F48" s="27">
        <f>'Dane - 31 maja 2022 r'!Z52</f>
        <v>51354258.060000002</v>
      </c>
      <c r="G48" s="231">
        <f>F48/'Dane - 31 maja 2022 r'!$B$3</f>
        <v>11199271.193981029</v>
      </c>
      <c r="H48" s="225">
        <f t="shared" si="0"/>
        <v>0.8165328919380378</v>
      </c>
      <c r="I48" s="231">
        <f>'Dane - 31 maja 2022 r'!AK52</f>
        <v>40171350.240000002</v>
      </c>
      <c r="J48" s="231">
        <f>I48/'Dane - 31 maja 2022 r'!$B$3</f>
        <v>8760516.8989205118</v>
      </c>
      <c r="K48" s="225">
        <f t="shared" si="3"/>
        <v>0.6387246164904089</v>
      </c>
      <c r="L48" s="231">
        <f>'Dane - 31 maja 2022 r'!AQ52</f>
        <v>23814806.170000002</v>
      </c>
      <c r="M48" s="231">
        <f>L48/'Dane - 31 maja 2022 r'!$B$3</f>
        <v>5193502.59949842</v>
      </c>
      <c r="N48" s="225">
        <f t="shared" si="1"/>
        <v>0.37865550564891032</v>
      </c>
      <c r="O48" s="233">
        <f>'Dane - 31 maja 2022 r'!X52</f>
        <v>24</v>
      </c>
    </row>
    <row r="49" spans="1:15" ht="12" thickBot="1" x14ac:dyDescent="0.25">
      <c r="A49" s="21" t="s">
        <v>146</v>
      </c>
      <c r="B49" s="22" t="s">
        <v>153</v>
      </c>
      <c r="C49" s="3" t="s">
        <v>154</v>
      </c>
      <c r="D49" s="23">
        <v>59125336</v>
      </c>
      <c r="E49" s="23">
        <v>44344002</v>
      </c>
      <c r="F49" s="27">
        <f>'Dane - 31 maja 2022 r'!Z53</f>
        <v>135549153.69999999</v>
      </c>
      <c r="G49" s="231">
        <f>F49/'Dane - 31 maja 2022 r'!$B$3</f>
        <v>29560386.806237049</v>
      </c>
      <c r="H49" s="230">
        <f t="shared" si="0"/>
        <v>0.66661522354786673</v>
      </c>
      <c r="I49" s="231">
        <f>'Dane - 31 maja 2022 r'!AK53</f>
        <v>116111994.48999999</v>
      </c>
      <c r="J49" s="231">
        <f>I49/'Dane - 31 maja 2022 r'!$B$3</f>
        <v>25321555.880492859</v>
      </c>
      <c r="K49" s="230">
        <f t="shared" si="3"/>
        <v>0.57102549924323154</v>
      </c>
      <c r="L49" s="231">
        <f>'Dane - 31 maja 2022 r'!AQ53</f>
        <v>110912200.34</v>
      </c>
      <c r="M49" s="231">
        <f>L49/'Dane - 31 maja 2022 r'!$B$3</f>
        <v>24187591.39461346</v>
      </c>
      <c r="N49" s="230">
        <f t="shared" si="1"/>
        <v>0.54545350675866966</v>
      </c>
      <c r="O49" s="233">
        <f>'Dane - 31 maja 2022 r'!X53</f>
        <v>206</v>
      </c>
    </row>
    <row r="50" spans="1:15" ht="12" thickBot="1" x14ac:dyDescent="0.25">
      <c r="A50" s="274" t="s">
        <v>146</v>
      </c>
      <c r="B50" s="274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225108024.41</v>
      </c>
      <c r="G50" s="44">
        <f t="shared" si="10"/>
        <v>49091271.270308584</v>
      </c>
      <c r="H50" s="45">
        <f t="shared" si="0"/>
        <v>0.64132191601265787</v>
      </c>
      <c r="I50" s="44">
        <f t="shared" si="10"/>
        <v>188514560.12</v>
      </c>
      <c r="J50" s="44">
        <f t="shared" si="10"/>
        <v>41111015.18264094</v>
      </c>
      <c r="K50" s="45">
        <f t="shared" si="3"/>
        <v>0.53706889929540469</v>
      </c>
      <c r="L50" s="44">
        <f t="shared" si="10"/>
        <v>160986339.97</v>
      </c>
      <c r="M50" s="44">
        <f t="shared" si="10"/>
        <v>35107695.991713017</v>
      </c>
      <c r="N50" s="45">
        <f t="shared" si="1"/>
        <v>0.45864232637652308</v>
      </c>
      <c r="O50" s="46">
        <f t="shared" si="10"/>
        <v>272</v>
      </c>
    </row>
    <row r="51" spans="1:15" x14ac:dyDescent="0.2">
      <c r="A51" s="25" t="s">
        <v>155</v>
      </c>
      <c r="B51" s="26" t="s">
        <v>156</v>
      </c>
      <c r="C51" s="4" t="s">
        <v>157</v>
      </c>
      <c r="D51" s="27">
        <v>259996</v>
      </c>
      <c r="E51" s="27">
        <v>194996</v>
      </c>
      <c r="F51" s="27">
        <f>'Dane - 31 maja 2022 r'!Z55</f>
        <v>845865.63</v>
      </c>
      <c r="G51" s="27">
        <f>F51/'Dane - 31 maja 2022 r'!$B$3</f>
        <v>184465.29931305203</v>
      </c>
      <c r="H51" s="28">
        <f t="shared" si="0"/>
        <v>0.94599529894486056</v>
      </c>
      <c r="I51" s="27">
        <f>'Dane - 31 maja 2022 r'!AK55</f>
        <v>0</v>
      </c>
      <c r="J51" s="27">
        <f>I51/'Dane - 31 maja 2022 r'!$B$3</f>
        <v>0</v>
      </c>
      <c r="K51" s="28">
        <f t="shared" si="3"/>
        <v>0</v>
      </c>
      <c r="L51" s="27">
        <f>'Dane - 31 maja 2022 r'!AQ55</f>
        <v>0</v>
      </c>
      <c r="M51" s="27">
        <f>L51/'Dane - 31 maja 2022 r'!$B$3</f>
        <v>0</v>
      </c>
      <c r="N51" s="28">
        <f t="shared" si="1"/>
        <v>0</v>
      </c>
      <c r="O51" s="29">
        <f>'Dane - 31 maja 2022 r'!X55</f>
        <v>1</v>
      </c>
    </row>
    <row r="52" spans="1:15" ht="21" x14ac:dyDescent="0.2">
      <c r="A52" s="17" t="s">
        <v>155</v>
      </c>
      <c r="B52" s="18" t="s">
        <v>158</v>
      </c>
      <c r="C52" s="2" t="s">
        <v>159</v>
      </c>
      <c r="D52" s="19">
        <v>0</v>
      </c>
      <c r="E52" s="19">
        <v>0</v>
      </c>
      <c r="F52" s="27">
        <f>'Dane - 31 maja 2022 r'!Z56</f>
        <v>0</v>
      </c>
      <c r="G52" s="27">
        <f>F52/'Dane - 31 maja 2022 r'!$B$3</f>
        <v>0</v>
      </c>
      <c r="H52" s="16">
        <v>0</v>
      </c>
      <c r="I52" s="27">
        <f>'Dane - 31 maja 2022 r'!AK56</f>
        <v>0</v>
      </c>
      <c r="J52" s="27">
        <f>I52/'Dane - 31 maja 2022 r'!$B$3</f>
        <v>0</v>
      </c>
      <c r="K52" s="16">
        <v>0</v>
      </c>
      <c r="L52" s="27">
        <f>'Dane - 31 maja 2022 r'!AQ56</f>
        <v>0</v>
      </c>
      <c r="M52" s="27">
        <f>L52/'Dane - 31 maja 2022 r'!$B$3</f>
        <v>0</v>
      </c>
      <c r="N52" s="16">
        <v>0</v>
      </c>
      <c r="O52" s="29">
        <f>'Dane - 31 maja 2022 r'!X56</f>
        <v>0</v>
      </c>
    </row>
    <row r="53" spans="1:15" ht="12" thickBot="1" x14ac:dyDescent="0.25">
      <c r="A53" s="21" t="s">
        <v>155</v>
      </c>
      <c r="B53" s="22" t="s">
        <v>160</v>
      </c>
      <c r="C53" s="3" t="s">
        <v>161</v>
      </c>
      <c r="D53" s="23">
        <v>0</v>
      </c>
      <c r="E53" s="23">
        <v>0</v>
      </c>
      <c r="F53" s="27">
        <f>'Dane - 31 maja 2022 r'!Z57</f>
        <v>0</v>
      </c>
      <c r="G53" s="27">
        <f>F53/'Dane - 31 maja 2022 r'!$B$3</f>
        <v>0</v>
      </c>
      <c r="H53" s="24">
        <v>0</v>
      </c>
      <c r="I53" s="27">
        <f>'Dane - 31 maja 2022 r'!AK57</f>
        <v>0</v>
      </c>
      <c r="J53" s="27">
        <f>I53/'Dane - 31 maja 2022 r'!$B$3</f>
        <v>0</v>
      </c>
      <c r="K53" s="24">
        <v>0</v>
      </c>
      <c r="L53" s="27">
        <f>'Dane - 31 maja 2022 r'!AQ57</f>
        <v>0</v>
      </c>
      <c r="M53" s="27">
        <f>L53/'Dane - 31 maja 2022 r'!$B$3</f>
        <v>0</v>
      </c>
      <c r="N53" s="24">
        <v>0</v>
      </c>
      <c r="O53" s="29">
        <f>'Dane - 31 maja 2022 r'!X57</f>
        <v>0</v>
      </c>
    </row>
    <row r="54" spans="1:15" ht="21.75" thickBot="1" x14ac:dyDescent="0.25">
      <c r="A54" s="274" t="s">
        <v>155</v>
      </c>
      <c r="B54" s="274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184465.29931305203</v>
      </c>
      <c r="H54" s="45">
        <f t="shared" si="0"/>
        <v>0.94599529894486056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4" t="s">
        <v>164</v>
      </c>
      <c r="B55" s="274"/>
      <c r="C55" s="43" t="s">
        <v>162</v>
      </c>
      <c r="D55" s="44">
        <v>42497556</v>
      </c>
      <c r="E55" s="44">
        <v>31873167</v>
      </c>
      <c r="F55" s="44">
        <f>'Dane - 31 maja 2022 r'!Z59</f>
        <v>128123900.18000001</v>
      </c>
      <c r="G55" s="44">
        <f>F55/'Dane - 31 maja 2022 r'!$B$3</f>
        <v>27941096.975248069</v>
      </c>
      <c r="H55" s="45">
        <f t="shared" si="0"/>
        <v>0.87663384612040807</v>
      </c>
      <c r="I55" s="44">
        <f>'Dane - 31 maja 2022 r'!AK59-'Dane - 31 maja 2022 r'!AM59</f>
        <v>105856898.03</v>
      </c>
      <c r="J55" s="44">
        <f>I55/'Dane - 31 maja 2022 r'!B3</f>
        <v>23085137.505179372</v>
      </c>
      <c r="K55" s="45">
        <f t="shared" si="3"/>
        <v>0.72428125843846558</v>
      </c>
      <c r="L55" s="44">
        <f>'Dane - 31 maja 2022 r'!AQ59</f>
        <v>105856898.03</v>
      </c>
      <c r="M55" s="44">
        <f>L55/'Dane - 31 maja 2022 r'!$B$3</f>
        <v>23085137.505179372</v>
      </c>
      <c r="N55" s="45">
        <f t="shared" si="1"/>
        <v>0.72428125843846558</v>
      </c>
      <c r="O55" s="46">
        <f>'Dane - 31 maja 2022 r'!X59</f>
        <v>177</v>
      </c>
    </row>
    <row r="56" spans="1:15" ht="24" customHeight="1" thickBot="1" x14ac:dyDescent="0.25">
      <c r="A56" s="30" t="s">
        <v>163</v>
      </c>
      <c r="B56" s="30"/>
      <c r="C56" s="5" t="s">
        <v>63</v>
      </c>
      <c r="D56" s="216">
        <f>D55+D54+D50+D45+D41+D36+D24</f>
        <v>710509513</v>
      </c>
      <c r="E56" s="216">
        <f t="shared" ref="E56:O56" si="12">E55+E54+E50+E45+E41+E36+E24</f>
        <v>531219456</v>
      </c>
      <c r="F56" s="216">
        <f t="shared" si="12"/>
        <v>1967203296.6300001</v>
      </c>
      <c r="G56" s="216">
        <f t="shared" si="12"/>
        <v>429005189.53876352</v>
      </c>
      <c r="H56" s="217">
        <f t="shared" si="0"/>
        <v>0.80758561211049384</v>
      </c>
      <c r="I56" s="216">
        <f t="shared" si="12"/>
        <v>1560074029.77</v>
      </c>
      <c r="J56" s="216">
        <f t="shared" si="12"/>
        <v>340218957.53352964</v>
      </c>
      <c r="K56" s="217">
        <f t="shared" si="3"/>
        <v>0.64044897770749132</v>
      </c>
      <c r="L56" s="216">
        <f t="shared" si="12"/>
        <v>1320964952.3900003</v>
      </c>
      <c r="M56" s="216">
        <f t="shared" si="12"/>
        <v>288074354.46298116</v>
      </c>
      <c r="N56" s="217">
        <f t="shared" si="1"/>
        <v>0.54228878707142303</v>
      </c>
      <c r="O56" s="218">
        <f t="shared" si="12"/>
        <v>10798</v>
      </c>
    </row>
    <row r="57" spans="1:15" x14ac:dyDescent="0.2">
      <c r="A57" s="6" t="s">
        <v>231</v>
      </c>
    </row>
    <row r="58" spans="1:15" x14ac:dyDescent="0.2">
      <c r="A58" s="6" t="s">
        <v>208</v>
      </c>
    </row>
    <row r="59" spans="1:15" x14ac:dyDescent="0.2">
      <c r="A59" s="6" t="s">
        <v>215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J22" sqref="J22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4" customWidth="1"/>
  </cols>
  <sheetData>
    <row r="1" spans="1:13" ht="63" customHeight="1" thickTop="1" x14ac:dyDescent="0.25">
      <c r="A1" s="304" t="s">
        <v>185</v>
      </c>
      <c r="B1" s="307" t="s">
        <v>186</v>
      </c>
      <c r="C1" s="193" t="s">
        <v>202</v>
      </c>
      <c r="D1" s="193" t="s">
        <v>203</v>
      </c>
      <c r="E1" s="193" t="s">
        <v>204</v>
      </c>
      <c r="F1" s="193" t="s">
        <v>210</v>
      </c>
      <c r="G1" s="193" t="s">
        <v>205</v>
      </c>
      <c r="H1" s="193" t="s">
        <v>211</v>
      </c>
      <c r="I1" s="193" t="s">
        <v>206</v>
      </c>
      <c r="J1" s="193" t="s">
        <v>207</v>
      </c>
      <c r="K1" s="291" t="s">
        <v>214</v>
      </c>
      <c r="L1" s="294" t="s">
        <v>212</v>
      </c>
      <c r="M1" s="297" t="s">
        <v>213</v>
      </c>
    </row>
    <row r="2" spans="1:13" ht="15.75" x14ac:dyDescent="0.25">
      <c r="A2" s="305"/>
      <c r="B2" s="308"/>
      <c r="C2" s="194"/>
      <c r="D2" s="194"/>
      <c r="E2" s="194"/>
      <c r="F2" s="194"/>
      <c r="G2" s="194"/>
      <c r="H2" s="194"/>
      <c r="I2" s="194"/>
      <c r="J2" s="194"/>
      <c r="K2" s="292"/>
      <c r="L2" s="295"/>
      <c r="M2" s="298"/>
    </row>
    <row r="3" spans="1:13" ht="16.5" thickBot="1" x14ac:dyDescent="0.3">
      <c r="A3" s="306"/>
      <c r="B3" s="309"/>
      <c r="C3" s="195"/>
      <c r="D3" s="195"/>
      <c r="E3" s="195"/>
      <c r="F3" s="195"/>
      <c r="G3" s="195"/>
      <c r="H3" s="195"/>
      <c r="I3" s="195"/>
      <c r="J3" s="195"/>
      <c r="K3" s="293"/>
      <c r="L3" s="296"/>
      <c r="M3" s="299"/>
    </row>
    <row r="4" spans="1:13" ht="18.75" thickTop="1" thickBot="1" x14ac:dyDescent="0.3">
      <c r="A4" s="300" t="s">
        <v>187</v>
      </c>
      <c r="B4" s="301"/>
      <c r="C4" s="301"/>
      <c r="D4" s="301"/>
      <c r="E4" s="301"/>
      <c r="F4" s="301"/>
      <c r="G4" s="301"/>
      <c r="H4" s="301"/>
      <c r="I4" s="301"/>
      <c r="J4" s="301"/>
      <c r="K4" s="174"/>
      <c r="L4" s="174"/>
      <c r="M4" s="197"/>
    </row>
    <row r="5" spans="1:13" ht="33" thickTop="1" thickBot="1" x14ac:dyDescent="0.3">
      <c r="A5" s="88" t="s">
        <v>188</v>
      </c>
      <c r="B5" s="99" t="s">
        <v>97</v>
      </c>
      <c r="C5" s="99">
        <f>'Dane - 31 maja 2022 r'!C19</f>
        <v>3969</v>
      </c>
      <c r="D5" s="100">
        <f>'Dane - 31 maja 2022 r'!D19/'Dane - 31 maja 2022 r'!$B$3</f>
        <v>76390819.103696436</v>
      </c>
      <c r="E5" s="99">
        <f>'Dane - 31 maja 2022 r'!X19</f>
        <v>3850</v>
      </c>
      <c r="F5" s="100">
        <f>'Dane - 31 maja 2022 r'!Y19/'Dane - 31 maja 2022 r'!$B$3</f>
        <v>73982335.62315996</v>
      </c>
      <c r="G5" s="99">
        <f>'Dane - 31 maja 2022 r'!AB19</f>
        <v>3868</v>
      </c>
      <c r="H5" s="100">
        <f>'Dane - 31 maja 2022 r'!AD19/'Dane - 31 maja 2022 r'!$B$3</f>
        <v>69199206.738632649</v>
      </c>
      <c r="I5" s="99">
        <f>'Dane - 31 maja 2022 r'!AO19</f>
        <v>3851</v>
      </c>
      <c r="J5" s="100">
        <f>'Dane - 31 maja 2022 r'!AP19/'Dane - 31 maja 2022 r'!$B$3</f>
        <v>68928143.059644535</v>
      </c>
      <c r="K5" s="101">
        <v>4448</v>
      </c>
      <c r="L5" s="101">
        <f>G5</f>
        <v>3868</v>
      </c>
      <c r="M5" s="180">
        <f>L5/K5</f>
        <v>0.86960431654676262</v>
      </c>
    </row>
    <row r="6" spans="1:13" ht="43.5" customHeight="1" thickTop="1" thickBot="1" x14ac:dyDescent="0.3">
      <c r="A6" s="302" t="s">
        <v>189</v>
      </c>
      <c r="B6" s="99" t="s">
        <v>87</v>
      </c>
      <c r="C6" s="99">
        <f>'Dane - 31 maja 2022 r'!C14</f>
        <v>13</v>
      </c>
      <c r="D6" s="100">
        <f>'Dane - 31 maja 2022 r'!D14/'Dane - 31 maja 2022 r'!$B$3</f>
        <v>6602749.0459055724</v>
      </c>
      <c r="E6" s="99">
        <f>'Dane - 31 maja 2022 r'!X14</f>
        <v>11</v>
      </c>
      <c r="F6" s="100">
        <f>'Dane - 31 maja 2022 r'!Y14/'Dane - 31 maja 2022 r'!$B$3</f>
        <v>5433581.5352742346</v>
      </c>
      <c r="G6" s="99">
        <f>'Dane - 31 maja 2022 r'!AB14</f>
        <v>10</v>
      </c>
      <c r="H6" s="100">
        <f>'Dane - 31 maja 2022 r'!AD14/'Dane - 31 maja 2022 r'!$B$3</f>
        <v>3906505.2993130526</v>
      </c>
      <c r="I6" s="99">
        <f>'Dane - 31 maja 2022 r'!AO14</f>
        <v>8</v>
      </c>
      <c r="J6" s="100">
        <f>'Dane - 31 maja 2022 r'!AP14/'Dane - 31 maja 2022 r'!$B$3</f>
        <v>3518402.9745938284</v>
      </c>
      <c r="K6" s="285">
        <v>123</v>
      </c>
      <c r="L6" s="287">
        <f>G6+G7+G8</f>
        <v>385</v>
      </c>
      <c r="M6" s="290">
        <f>L6/K6</f>
        <v>3.1300813008130079</v>
      </c>
    </row>
    <row r="7" spans="1:13" ht="39.75" customHeight="1" thickTop="1" thickBot="1" x14ac:dyDescent="0.3">
      <c r="A7" s="303"/>
      <c r="B7" s="99" t="s">
        <v>99</v>
      </c>
      <c r="C7" s="99">
        <f>'Dane - 31 maja 2022 r'!C22</f>
        <v>868</v>
      </c>
      <c r="D7" s="100">
        <f>'Dane - 31 maja 2022 r'!D22/'Dane - 31 maja 2022 r'!$B$3</f>
        <v>50524773.501253955</v>
      </c>
      <c r="E7" s="99">
        <f>'Dane - 31 maja 2022 r'!X22</f>
        <v>410</v>
      </c>
      <c r="F7" s="100">
        <f>'Dane - 31 maja 2022 r'!Y22/'Dane - 31 maja 2022 r'!$B$3</f>
        <v>20149277.812670376</v>
      </c>
      <c r="G7" s="99">
        <f>'Dane - 31 maja 2022 r'!AB22</f>
        <v>368</v>
      </c>
      <c r="H7" s="100">
        <f>'Dane - 31 maja 2022 r'!AD22/'Dane - 31 maja 2022 r'!$B$3</f>
        <v>17442452.30182096</v>
      </c>
      <c r="I7" s="99">
        <f>'Dane - 31 maja 2022 r'!AO22</f>
        <v>337</v>
      </c>
      <c r="J7" s="100">
        <f>'Dane - 31 maja 2022 r'!AP22/'Dane - 31 maja 2022 r'!$B$3</f>
        <v>15036055.564278707</v>
      </c>
      <c r="K7" s="286"/>
      <c r="L7" s="288"/>
      <c r="M7" s="290"/>
    </row>
    <row r="8" spans="1:13" ht="51" customHeight="1" thickTop="1" thickBot="1" x14ac:dyDescent="0.3">
      <c r="A8" s="303"/>
      <c r="B8" s="99" t="s">
        <v>101</v>
      </c>
      <c r="C8" s="99">
        <f>'Dane - 31 maja 2022 r'!C23</f>
        <v>42</v>
      </c>
      <c r="D8" s="100">
        <f>'Dane - 31 maja 2022 r'!D23/'Dane - 31 maja 2022 r'!$B$3</f>
        <v>113944311.83295171</v>
      </c>
      <c r="E8" s="99">
        <f>'Dane - 31 maja 2022 r'!X23</f>
        <v>16</v>
      </c>
      <c r="F8" s="100">
        <f>'Dane - 31 maja 2022 r'!Y23/'Dane - 31 maja 2022 r'!$B$3</f>
        <v>30891734.092247304</v>
      </c>
      <c r="G8" s="99">
        <f>'Dane - 31 maja 2022 r'!AB23</f>
        <v>7</v>
      </c>
      <c r="H8" s="100">
        <f>'Dane - 31 maja 2022 r'!AD23/'Dane - 31 maja 2022 r'!$B$3</f>
        <v>1311619.742667103</v>
      </c>
      <c r="I8" s="99">
        <f>'Dane - 31 maja 2022 r'!AO23</f>
        <v>4</v>
      </c>
      <c r="J8" s="100">
        <f>'Dane - 31 maja 2022 r'!AP23/'Dane - 31 maja 2022 r'!$B$3</f>
        <v>990092.55697306735</v>
      </c>
      <c r="K8" s="286"/>
      <c r="L8" s="289"/>
      <c r="M8" s="290"/>
    </row>
    <row r="9" spans="1:13" ht="17.25" thickTop="1" thickBot="1" x14ac:dyDescent="0.3">
      <c r="A9" s="310" t="s">
        <v>190</v>
      </c>
      <c r="B9" s="311"/>
      <c r="C9" s="192"/>
      <c r="D9" s="192"/>
      <c r="E9" s="192"/>
      <c r="F9" s="192"/>
      <c r="G9" s="192"/>
      <c r="H9" s="192"/>
      <c r="I9" s="192"/>
      <c r="J9" s="192"/>
      <c r="K9" s="175">
        <v>243471330</v>
      </c>
      <c r="L9" s="175">
        <f>'Dane - 31 maja 2022 r'!AP6/'Dane - 31 maja 2022 r'!$B$3</f>
        <v>144701634.97546613</v>
      </c>
      <c r="M9" s="180">
        <f>L9/K9</f>
        <v>0.5943272046670387</v>
      </c>
    </row>
    <row r="10" spans="1:13" ht="18.75" thickTop="1" thickBot="1" x14ac:dyDescent="0.3">
      <c r="A10" s="316" t="s">
        <v>209</v>
      </c>
      <c r="B10" s="317"/>
      <c r="C10" s="317"/>
      <c r="D10" s="317"/>
      <c r="E10" s="317"/>
      <c r="F10" s="317"/>
      <c r="G10" s="317"/>
      <c r="H10" s="317"/>
      <c r="I10" s="317"/>
      <c r="J10" s="317"/>
      <c r="K10" s="174"/>
      <c r="L10" s="174"/>
      <c r="M10" s="197"/>
    </row>
    <row r="11" spans="1:13" ht="16.5" thickTop="1" thickBot="1" x14ac:dyDescent="0.3">
      <c r="A11" s="318" t="s">
        <v>191</v>
      </c>
      <c r="B11" s="99" t="s">
        <v>118</v>
      </c>
      <c r="C11" s="99">
        <f>'Dane - 31 maja 2022 r'!C32</f>
        <v>1062</v>
      </c>
      <c r="D11" s="100">
        <f>'Dane - 31 maja 2022 r'!D32/'Dane - 31 maja 2022 r'!$B$3</f>
        <v>127982627.98822376</v>
      </c>
      <c r="E11" s="99">
        <f>'Dane - 31 maja 2022 r'!X32</f>
        <v>544</v>
      </c>
      <c r="F11" s="100">
        <f>'Dane - 31 maja 2022 r'!Y32/'Dane - 31 maja 2022 r'!$B$3</f>
        <v>57788880.771998696</v>
      </c>
      <c r="G11" s="99">
        <f>'Dane - 31 maja 2022 r'!AB32</f>
        <v>418</v>
      </c>
      <c r="H11" s="100">
        <f>'Dane - 31 maja 2022 r'!AD32/'Dane - 31 maja 2022 r'!$B$3</f>
        <v>40197135.719114602</v>
      </c>
      <c r="I11" s="99">
        <f>'Dane - 31 maja 2022 r'!AO32</f>
        <v>363</v>
      </c>
      <c r="J11" s="100">
        <f>'Dane - 31 maja 2022 r'!AP32/'Dane - 31 maja 2022 r'!$B$3</f>
        <v>31769359.149492968</v>
      </c>
      <c r="K11" s="285">
        <v>680</v>
      </c>
      <c r="L11" s="287">
        <f>G11+G12+G13</f>
        <v>567</v>
      </c>
      <c r="M11" s="290">
        <f>L11/K11</f>
        <v>0.83382352941176474</v>
      </c>
    </row>
    <row r="12" spans="1:13" ht="16.5" thickTop="1" thickBot="1" x14ac:dyDescent="0.3">
      <c r="A12" s="319"/>
      <c r="B12" s="99" t="s">
        <v>120</v>
      </c>
      <c r="C12" s="99">
        <f>'Dane - 31 maja 2022 r'!C33</f>
        <v>293</v>
      </c>
      <c r="D12" s="100">
        <f>'Dane - 31 maja 2022 r'!D33/'Dane - 31 maja 2022 r'!$B$3</f>
        <v>13247197.417947879</v>
      </c>
      <c r="E12" s="99">
        <f>'Dane - 31 maja 2022 r'!X33</f>
        <v>162</v>
      </c>
      <c r="F12" s="100">
        <f>'Dane - 31 maja 2022 r'!Y33/'Dane - 31 maja 2022 r'!$B$3</f>
        <v>5449639.5703849094</v>
      </c>
      <c r="G12" s="99">
        <f>'Dane - 31 maja 2022 r'!AB33</f>
        <v>116</v>
      </c>
      <c r="H12" s="100">
        <f>'Dane - 31 maja 2022 r'!AD33/'Dane - 31 maja 2022 r'!$B$3</f>
        <v>3254143.2559153857</v>
      </c>
      <c r="I12" s="99">
        <f>'Dane - 31 maja 2022 r'!AO33</f>
        <v>86</v>
      </c>
      <c r="J12" s="100">
        <f>'Dane - 31 maja 2022 r'!AP33/'Dane - 31 maja 2022 r'!$B$3</f>
        <v>2316493.8218296808</v>
      </c>
      <c r="K12" s="286"/>
      <c r="L12" s="288"/>
      <c r="M12" s="290"/>
    </row>
    <row r="13" spans="1:13" ht="16.5" thickTop="1" thickBot="1" x14ac:dyDescent="0.3">
      <c r="A13" s="319"/>
      <c r="B13" s="102" t="s">
        <v>122</v>
      </c>
      <c r="C13" s="99">
        <f>'Dane - 31 maja 2022 r'!C34</f>
        <v>117</v>
      </c>
      <c r="D13" s="100">
        <f>'Dane - 31 maja 2022 r'!D34/'Dane - 31 maja 2022 r'!$B$3</f>
        <v>68372237.777777776</v>
      </c>
      <c r="E13" s="99">
        <f>'Dane - 31 maja 2022 r'!X34</f>
        <v>47</v>
      </c>
      <c r="F13" s="100">
        <f>'Dane - 31 maja 2022 r'!Y34/'Dane - 31 maja 2022 r'!$B$3</f>
        <v>23373905.347290374</v>
      </c>
      <c r="G13" s="99">
        <f>'Dane - 31 maja 2022 r'!AB34</f>
        <v>33</v>
      </c>
      <c r="H13" s="100">
        <f>'Dane - 31 maja 2022 r'!AD34/'Dane - 31 maja 2022 r'!$B$3</f>
        <v>7155061.1558172507</v>
      </c>
      <c r="I13" s="99">
        <f>'Dane - 31 maja 2022 r'!AO34</f>
        <v>28</v>
      </c>
      <c r="J13" s="100">
        <f>'Dane - 31 maja 2022 r'!AP34/'Dane - 31 maja 2022 r'!$B$3</f>
        <v>3330681.0097045032</v>
      </c>
      <c r="K13" s="286"/>
      <c r="L13" s="289"/>
      <c r="M13" s="290"/>
    </row>
    <row r="14" spans="1:13" ht="17.25" thickTop="1" thickBot="1" x14ac:dyDescent="0.3">
      <c r="A14" s="310" t="s">
        <v>190</v>
      </c>
      <c r="B14" s="311"/>
      <c r="C14" s="192"/>
      <c r="D14" s="192"/>
      <c r="E14" s="192"/>
      <c r="F14" s="192"/>
      <c r="G14" s="192"/>
      <c r="H14" s="192"/>
      <c r="I14" s="192"/>
      <c r="J14" s="192"/>
      <c r="K14" s="105">
        <v>199464768</v>
      </c>
      <c r="L14" s="175">
        <f>'Dane - 31 maja 2022 r'!AP28/'Dane - 31 maja 2022 r'!$B$3</f>
        <v>99867368.084178403</v>
      </c>
      <c r="M14" s="180">
        <f>L14/K14</f>
        <v>0.50067673146256286</v>
      </c>
    </row>
    <row r="15" spans="1:13" ht="18.75" thickTop="1" thickBot="1" x14ac:dyDescent="0.3">
      <c r="A15" s="320" t="s">
        <v>192</v>
      </c>
      <c r="B15" s="321"/>
      <c r="C15" s="321"/>
      <c r="D15" s="321"/>
      <c r="E15" s="321"/>
      <c r="F15" s="321"/>
      <c r="G15" s="321"/>
      <c r="H15" s="321"/>
      <c r="I15" s="321"/>
      <c r="J15" s="321"/>
      <c r="K15" s="174"/>
      <c r="L15" s="174"/>
      <c r="M15" s="197"/>
    </row>
    <row r="16" spans="1:13" ht="64.5" thickTop="1" thickBot="1" x14ac:dyDescent="0.3">
      <c r="A16" s="89" t="s">
        <v>193</v>
      </c>
      <c r="B16" s="173" t="s">
        <v>134</v>
      </c>
      <c r="C16" s="99">
        <f>'Dane - 31 maja 2022 r'!C42</f>
        <v>57</v>
      </c>
      <c r="D16" s="100">
        <f>'Dane - 31 maja 2022 r'!D42/'Dane - 31 maja 2022 r'!$B$3</f>
        <v>7911792.9015374556</v>
      </c>
      <c r="E16" s="99">
        <f>'Dane - 31 maja 2022 r'!X42</f>
        <v>52</v>
      </c>
      <c r="F16" s="100">
        <f>'Dane - 31 maja 2022 r'!Y42/'Dane - 31 maja 2022 r'!$B$3</f>
        <v>7258137.2718351334</v>
      </c>
      <c r="G16" s="99">
        <f>'Dane - 31 maja 2022 r'!AB42</f>
        <v>52</v>
      </c>
      <c r="H16" s="100">
        <f>'Dane - 31 maja 2022 r'!AD42/'Dane - 31 maja 2022 r'!$B$3</f>
        <v>6141250.3740050159</v>
      </c>
      <c r="I16" s="99">
        <f>'Dane - 31 maja 2022 r'!AO42</f>
        <v>48</v>
      </c>
      <c r="J16" s="100">
        <f>'Dane - 31 maja 2022 r'!AP42/'Dane - 31 maja 2022 r'!$B$3</f>
        <v>5684816.5063788034</v>
      </c>
      <c r="K16" s="190">
        <v>20</v>
      </c>
      <c r="L16" s="101">
        <f>G16</f>
        <v>52</v>
      </c>
      <c r="M16" s="180">
        <f>L16/K16</f>
        <v>2.6</v>
      </c>
    </row>
    <row r="17" spans="1:13" ht="17.25" thickTop="1" thickBot="1" x14ac:dyDescent="0.3">
      <c r="A17" s="310" t="s">
        <v>190</v>
      </c>
      <c r="B17" s="311"/>
      <c r="C17" s="192"/>
      <c r="D17" s="192"/>
      <c r="E17" s="192"/>
      <c r="F17" s="192"/>
      <c r="G17" s="192"/>
      <c r="H17" s="192"/>
      <c r="I17" s="192"/>
      <c r="J17" s="192"/>
      <c r="K17" s="105">
        <v>29824825</v>
      </c>
      <c r="L17" s="175">
        <f>'Dane - 31 maja 2022 r'!AP40/'Dane - 31 maja 2022 r'!$B$3</f>
        <v>13751975.610075237</v>
      </c>
      <c r="M17" s="180">
        <f>L17/K17</f>
        <v>0.46109157757255032</v>
      </c>
    </row>
    <row r="18" spans="1:13" ht="18.75" thickTop="1" thickBot="1" x14ac:dyDescent="0.3">
      <c r="A18" s="322" t="s">
        <v>194</v>
      </c>
      <c r="B18" s="323"/>
      <c r="C18" s="323"/>
      <c r="D18" s="323"/>
      <c r="E18" s="323"/>
      <c r="F18" s="323"/>
      <c r="G18" s="323"/>
      <c r="H18" s="323"/>
      <c r="I18" s="323"/>
      <c r="J18" s="323"/>
      <c r="K18" s="174"/>
      <c r="L18" s="174"/>
      <c r="M18" s="197"/>
    </row>
    <row r="19" spans="1:13" ht="33" thickTop="1" thickBot="1" x14ac:dyDescent="0.3">
      <c r="A19" s="176" t="s">
        <v>165</v>
      </c>
      <c r="B19" s="177" t="s">
        <v>142</v>
      </c>
      <c r="C19" s="178">
        <f>'Dane - 31 maja 2022 r'!C47</f>
        <v>4214</v>
      </c>
      <c r="D19" s="179">
        <f>'Dane - 31 maja 2022 r'!D47/'Dane - 31 maja 2022 r'!$B$3</f>
        <v>128290574.44117327</v>
      </c>
      <c r="E19" s="178">
        <f>'Dane - 31 maja 2022 r'!X47</f>
        <v>2455</v>
      </c>
      <c r="F19" s="179">
        <f>'Dane - 31 maja 2022 r'!Y47/'Dane - 31 maja 2022 r'!$B$3</f>
        <v>73580559.56384255</v>
      </c>
      <c r="G19" s="178">
        <f>'Dane - 31 maja 2022 r'!AB47</f>
        <v>2096</v>
      </c>
      <c r="H19" s="179">
        <f>'Dane - 31 maja 2022 r'!AD47/'Dane - 31 maja 2022 r'!$B$3</f>
        <v>62883457.707992591</v>
      </c>
      <c r="I19" s="178">
        <f>'Dane - 31 maja 2022 r'!AO47</f>
        <v>1836</v>
      </c>
      <c r="J19" s="179">
        <f>'Dane - 31 maja 2022 r'!AP47/'Dane - 31 maja 2022 r'!$B$3</f>
        <v>53428676.268672995</v>
      </c>
      <c r="K19" s="191">
        <v>36</v>
      </c>
      <c r="L19" s="198">
        <v>36</v>
      </c>
      <c r="M19" s="181">
        <f>L19/K19</f>
        <v>1</v>
      </c>
    </row>
    <row r="20" spans="1:13" ht="17.25" thickTop="1" thickBot="1" x14ac:dyDescent="0.3">
      <c r="A20" s="310" t="s">
        <v>190</v>
      </c>
      <c r="B20" s="311"/>
      <c r="C20" s="192"/>
      <c r="D20" s="192"/>
      <c r="E20" s="192"/>
      <c r="F20" s="192"/>
      <c r="G20" s="192"/>
      <c r="H20" s="192"/>
      <c r="I20" s="192"/>
      <c r="J20" s="192"/>
      <c r="K20" s="105">
        <v>93764700</v>
      </c>
      <c r="L20" s="175">
        <f>'Dane - 31 maja 2022 r'!AP45/'Dane - 31 maja 2022 r'!$B$3</f>
        <v>54210556.877112642</v>
      </c>
      <c r="M20" s="180">
        <f>L20/K20</f>
        <v>0.57815528527380389</v>
      </c>
    </row>
    <row r="21" spans="1:13" ht="18.75" thickTop="1" thickBot="1" x14ac:dyDescent="0.3">
      <c r="A21" s="320" t="s">
        <v>195</v>
      </c>
      <c r="B21" s="321"/>
      <c r="C21" s="321"/>
      <c r="D21" s="321"/>
      <c r="E21" s="321"/>
      <c r="F21" s="321"/>
      <c r="G21" s="321"/>
      <c r="H21" s="321"/>
      <c r="I21" s="321"/>
      <c r="J21" s="321"/>
      <c r="K21" s="174"/>
      <c r="L21" s="174"/>
      <c r="M21" s="197"/>
    </row>
    <row r="22" spans="1:13" ht="96" thickTop="1" thickBot="1" x14ac:dyDescent="0.3">
      <c r="A22" s="90" t="s">
        <v>166</v>
      </c>
      <c r="B22" s="103" t="s">
        <v>147</v>
      </c>
      <c r="C22" s="99">
        <f>'Dane - 31 maja 2022 r'!C50</f>
        <v>60</v>
      </c>
      <c r="D22" s="100">
        <f>'Dane - 31 maja 2022 r'!D50/'Dane - 31 maja 2022 r'!$B$3</f>
        <v>26955456.009159308</v>
      </c>
      <c r="E22" s="99">
        <f>'Dane - 31 maja 2022 r'!X50</f>
        <v>40</v>
      </c>
      <c r="F22" s="100">
        <f>'Dane - 31 maja 2022 r'!Y50/'Dane - 31 maja 2022 r'!$B$3</f>
        <v>11054805.403990841</v>
      </c>
      <c r="G22" s="99">
        <f>'Dane - 31 maja 2022 r'!AB50</f>
        <v>39</v>
      </c>
      <c r="H22" s="100">
        <f>'Dane - 31 maja 2022 r'!AD50/'Dane - 31 maja 2022 r'!$B$3</f>
        <v>10543882.645294951</v>
      </c>
      <c r="I22" s="99">
        <f>'Dane - 31 maja 2022 r'!AO50</f>
        <v>27</v>
      </c>
      <c r="J22" s="100">
        <f>'Dane - 31 maja 2022 r'!AP50/'Dane - 31 maja 2022 r'!$B$3</f>
        <v>7581457.0384908961</v>
      </c>
      <c r="K22" s="190">
        <v>13</v>
      </c>
      <c r="L22" s="101">
        <v>13</v>
      </c>
      <c r="M22" s="180">
        <f>L22/K22</f>
        <v>1</v>
      </c>
    </row>
    <row r="23" spans="1:13" ht="33" thickTop="1" thickBot="1" x14ac:dyDescent="0.3">
      <c r="A23" s="91" t="s">
        <v>196</v>
      </c>
      <c r="B23" s="104" t="s">
        <v>153</v>
      </c>
      <c r="C23" s="99">
        <f>'Dane - 31 maja 2022 r'!C53</f>
        <v>392</v>
      </c>
      <c r="D23" s="100">
        <f>'Dane - 31 maja 2022 r'!D53/'Dane - 31 maja 2022 r'!$B$3</f>
        <v>101991200.03271182</v>
      </c>
      <c r="E23" s="99">
        <f>'Dane - 31 maja 2022 r'!X53</f>
        <v>206</v>
      </c>
      <c r="F23" s="100">
        <f>'Dane - 31 maja 2022 r'!Y53/'Dane - 31 maja 2022 r'!$B$3</f>
        <v>39413849.1963799</v>
      </c>
      <c r="G23" s="99">
        <f>'Dane - 31 maja 2022 r'!AB53</f>
        <v>64</v>
      </c>
      <c r="H23" s="100">
        <f>'Dane - 31 maja 2022 r'!AD53/'Dane - 31 maja 2022 r'!$B$3</f>
        <v>13415699.934576383</v>
      </c>
      <c r="I23" s="99">
        <f>'Dane - 31 maja 2022 r'!AO53</f>
        <v>192</v>
      </c>
      <c r="J23" s="100">
        <f>'Dane - 31 maja 2022 r'!AP53/'Dane - 31 maja 2022 r'!$B$3</f>
        <v>32250122.021589797</v>
      </c>
      <c r="K23" s="190">
        <v>220</v>
      </c>
      <c r="L23" s="101">
        <f>'Dane - 31 maja 2022 r'!AO53</f>
        <v>192</v>
      </c>
      <c r="M23" s="180">
        <f>L23/K23</f>
        <v>0.87272727272727268</v>
      </c>
    </row>
    <row r="24" spans="1:13" ht="17.25" thickTop="1" thickBot="1" x14ac:dyDescent="0.3">
      <c r="A24" s="310" t="s">
        <v>190</v>
      </c>
      <c r="B24" s="311"/>
      <c r="C24" s="192"/>
      <c r="D24" s="192"/>
      <c r="E24" s="192"/>
      <c r="F24" s="192"/>
      <c r="G24" s="192"/>
      <c r="H24" s="192"/>
      <c r="I24" s="192"/>
      <c r="J24" s="192"/>
      <c r="K24" s="175">
        <v>101226338</v>
      </c>
      <c r="L24" s="175">
        <f>'Dane - 31 maja 2022 r'!AP49/'Dane - 31 maja 2022 r'!$B$3</f>
        <v>46796758.466906555</v>
      </c>
      <c r="M24" s="180">
        <f>L24/K24</f>
        <v>0.46229824560981903</v>
      </c>
    </row>
    <row r="25" spans="1:13" ht="18.75" thickTop="1" thickBot="1" x14ac:dyDescent="0.3">
      <c r="A25" s="312" t="s">
        <v>197</v>
      </c>
      <c r="B25" s="313"/>
      <c r="C25" s="313"/>
      <c r="D25" s="313"/>
      <c r="E25" s="313"/>
      <c r="F25" s="313"/>
      <c r="G25" s="313"/>
      <c r="H25" s="313"/>
      <c r="I25" s="313"/>
      <c r="J25" s="313"/>
      <c r="K25" s="174"/>
      <c r="L25" s="174"/>
      <c r="M25" s="197"/>
    </row>
    <row r="26" spans="1:13" ht="33" thickTop="1" thickBot="1" x14ac:dyDescent="0.3">
      <c r="A26" s="89" t="s">
        <v>198</v>
      </c>
      <c r="B26" s="173" t="s">
        <v>156</v>
      </c>
      <c r="C26" s="99">
        <f>'Dane - 31 maja 2022 r'!C54</f>
        <v>10</v>
      </c>
      <c r="D26" s="100">
        <f>'Dane - 31 maja 2022 r'!D54/'Dane - 31 maja 2022 r'!$B$3</f>
        <v>798372.05975357105</v>
      </c>
      <c r="E26" s="99">
        <f>'Dane - 31 maja 2022 r'!X54</f>
        <v>1</v>
      </c>
      <c r="F26" s="100">
        <f>'Dane - 31 maja 2022 r'!Y54/'Dane - 31 maja 2022 r'!$B$3</f>
        <v>245953.73241740273</v>
      </c>
      <c r="G26" s="99">
        <f>'Dane - 31 maja 2022 r'!AB54</f>
        <v>1</v>
      </c>
      <c r="H26" s="100">
        <f>'Dane - 31 maja 2022 r'!AD54/'Dane - 31 maja 2022 r'!$B$3</f>
        <v>0</v>
      </c>
      <c r="I26" s="99">
        <f>'Dane - 31 maja 2022 r'!AO54</f>
        <v>0</v>
      </c>
      <c r="J26" s="100">
        <f>'Dane - 31 maja 2022 r'!AP54/'Dane - 31 maja 2022 r'!$B$3</f>
        <v>0</v>
      </c>
      <c r="K26" s="190">
        <v>1</v>
      </c>
      <c r="L26" s="101">
        <f>G26</f>
        <v>1</v>
      </c>
      <c r="M26" s="180">
        <f>L26/K26</f>
        <v>1</v>
      </c>
    </row>
    <row r="27" spans="1:13" ht="17.25" thickTop="1" thickBot="1" x14ac:dyDescent="0.3">
      <c r="A27" s="314" t="s">
        <v>190</v>
      </c>
      <c r="B27" s="315"/>
      <c r="C27" s="189"/>
      <c r="D27" s="189"/>
      <c r="E27" s="189"/>
      <c r="F27" s="189"/>
      <c r="G27" s="189"/>
      <c r="H27" s="189"/>
      <c r="I27" s="189"/>
      <c r="J27" s="189"/>
      <c r="K27" s="106">
        <v>259996</v>
      </c>
      <c r="L27" s="199">
        <f>'Dane - 31 maja 2022 r'!AP54/'Dane - 31 maja 2022 r'!$B$3</f>
        <v>0</v>
      </c>
      <c r="M27" s="196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maja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2022-07-14T10:21:02Z</dcterms:modified>
</cp:coreProperties>
</file>