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9"/>
  <workbookPr/>
  <mc:AlternateContent xmlns:mc="http://schemas.openxmlformats.org/markup-compatibility/2006">
    <mc:Choice Requires="x15">
      <x15ac:absPath xmlns:x15ac="http://schemas.microsoft.com/office/spreadsheetml/2010/11/ac" url="C:\Users\mbielicka\Desktop\REMONTY Zmiany PREMIERA\Listy do podpisu do PRM\"/>
    </mc:Choice>
  </mc:AlternateContent>
  <xr:revisionPtr revIDLastSave="0" documentId="13_ncr:1_{5F5AE3DF-F23D-46DB-9B8D-D6DBC8B43D48}" xr6:coauthVersionLast="36" xr6:coauthVersionMax="36" xr10:uidLastSave="{00000000-0000-0000-0000-000000000000}"/>
  <bookViews>
    <workbookView xWindow="23880" yWindow="-2370" windowWidth="25440" windowHeight="15390" tabRatio="650" xr2:uid="{00000000-000D-0000-FFFF-FFFF00000000}"/>
  </bookViews>
  <sheets>
    <sheet name="TERC - &quot;nazwa woj&quot;" sheetId="7" r:id="rId1"/>
    <sheet name="pow podst" sheetId="3" r:id="rId2"/>
    <sheet name="gm podst" sheetId="13" r:id="rId3"/>
    <sheet name="pow rez" sheetId="14" r:id="rId4"/>
    <sheet name="gm rez" sheetId="15" r:id="rId5"/>
  </sheets>
  <definedNames>
    <definedName name="_xlnm._FilterDatabase" localSheetId="2" hidden="1">'gm podst'!$A$2:$S$2</definedName>
    <definedName name="_xlnm._FilterDatabase" localSheetId="4" hidden="1">'gm rez'!$A$2:$S$2</definedName>
    <definedName name="_xlnm._FilterDatabase" localSheetId="1" hidden="1">'pow podst'!$A$2:$R$2</definedName>
    <definedName name="_xlnm._FilterDatabase" localSheetId="3" hidden="1">'pow rez'!$A$2:$R$2</definedName>
    <definedName name="_xlnm.Print_Area" localSheetId="2">'gm podst'!$A$1:$O$79</definedName>
    <definedName name="_xlnm.Print_Area" localSheetId="4">'gm rez'!$A$1:$O$26</definedName>
    <definedName name="_xlnm.Print_Area" localSheetId="1">'pow podst'!$A$1:$N$24</definedName>
    <definedName name="_xlnm.Print_Area" localSheetId="3">'pow rez'!$A$1:$N$14</definedName>
    <definedName name="_xlnm.Print_Area" localSheetId="0">'TERC - "nazwa woj"'!$A$1:$G$24</definedName>
    <definedName name="_xlnm.Print_Titles" localSheetId="2">'gm podst'!$1:$2</definedName>
    <definedName name="_xlnm.Print_Titles" localSheetId="4">'gm rez'!$1:$2</definedName>
    <definedName name="_xlnm.Print_Titles" localSheetId="1">'pow podst'!$1:$2</definedName>
    <definedName name="_xlnm.Print_Titles" localSheetId="3">'pow rez'!$1:$2</definedName>
  </definedNames>
  <calcPr calcId="191029"/>
</workbook>
</file>

<file path=xl/calcChain.xml><?xml version="1.0" encoding="utf-8"?>
<calcChain xmlns="http://schemas.openxmlformats.org/spreadsheetml/2006/main">
  <c r="L4" i="15" l="1"/>
  <c r="L5" i="15"/>
  <c r="L6" i="15"/>
  <c r="L7" i="15"/>
  <c r="L8" i="15"/>
  <c r="L9" i="15"/>
  <c r="L10" i="15"/>
  <c r="L11" i="15"/>
  <c r="L12" i="15"/>
  <c r="L13" i="15"/>
  <c r="L14" i="15"/>
  <c r="L15" i="15"/>
  <c r="L16" i="15"/>
  <c r="L17" i="15"/>
  <c r="L18" i="15"/>
  <c r="L19" i="15"/>
  <c r="L20" i="15"/>
  <c r="L21" i="15"/>
  <c r="L3" i="15"/>
  <c r="K4" i="14"/>
  <c r="K5" i="14"/>
  <c r="K6" i="14"/>
  <c r="K7" i="14"/>
  <c r="K8" i="14"/>
  <c r="K9" i="14"/>
  <c r="K3" i="14"/>
  <c r="L4" i="13"/>
  <c r="L5" i="13"/>
  <c r="L6" i="13"/>
  <c r="L7" i="13"/>
  <c r="L8" i="13"/>
  <c r="L9" i="13"/>
  <c r="L10" i="13"/>
  <c r="L11" i="13"/>
  <c r="L12" i="13"/>
  <c r="L13" i="13"/>
  <c r="L14" i="13"/>
  <c r="L15" i="13"/>
  <c r="L16" i="13"/>
  <c r="L17" i="13"/>
  <c r="L18" i="13"/>
  <c r="L19" i="13"/>
  <c r="L20" i="13"/>
  <c r="L21" i="13"/>
  <c r="L22" i="13"/>
  <c r="L23" i="13"/>
  <c r="L24" i="13"/>
  <c r="L25" i="13"/>
  <c r="L26" i="13"/>
  <c r="L27" i="13"/>
  <c r="L28" i="13"/>
  <c r="L29" i="13"/>
  <c r="L30" i="13"/>
  <c r="L31" i="13"/>
  <c r="L32" i="13"/>
  <c r="L33" i="13"/>
  <c r="L34" i="13"/>
  <c r="L35" i="13"/>
  <c r="L36" i="13"/>
  <c r="L37" i="13"/>
  <c r="L38" i="13"/>
  <c r="L39" i="13"/>
  <c r="L40" i="13"/>
  <c r="L41" i="13"/>
  <c r="L42" i="13"/>
  <c r="L43" i="13"/>
  <c r="L44" i="13"/>
  <c r="L45" i="13"/>
  <c r="L46" i="13"/>
  <c r="L47" i="13"/>
  <c r="L48" i="13"/>
  <c r="L49" i="13"/>
  <c r="L50" i="13"/>
  <c r="L51" i="13"/>
  <c r="L52" i="13"/>
  <c r="L53" i="13"/>
  <c r="L54" i="13"/>
  <c r="L55" i="13"/>
  <c r="L56" i="13"/>
  <c r="L57" i="13"/>
  <c r="L58" i="13"/>
  <c r="L59" i="13"/>
  <c r="L60" i="13"/>
  <c r="L61" i="13"/>
  <c r="L62" i="13"/>
  <c r="L63" i="13"/>
  <c r="L64" i="13"/>
  <c r="L65" i="13"/>
  <c r="L66" i="13"/>
  <c r="L67" i="13"/>
  <c r="L68" i="13"/>
  <c r="L69" i="13"/>
  <c r="L70" i="13"/>
  <c r="L71" i="13"/>
  <c r="L72" i="13"/>
  <c r="L73" i="13"/>
  <c r="L3" i="13"/>
  <c r="K4" i="3"/>
  <c r="K5" i="3"/>
  <c r="K6" i="3"/>
  <c r="K7" i="3"/>
  <c r="K8" i="3"/>
  <c r="K9" i="3"/>
  <c r="K10" i="3"/>
  <c r="K11" i="3"/>
  <c r="K12" i="3"/>
  <c r="K13" i="3"/>
  <c r="K14" i="3"/>
  <c r="K15" i="3"/>
  <c r="K16" i="3"/>
  <c r="K17" i="3"/>
  <c r="K18" i="3"/>
  <c r="K3" i="3"/>
  <c r="C21" i="7" l="1"/>
  <c r="Q69" i="13" l="1"/>
  <c r="R69" i="13" s="1"/>
  <c r="Q71" i="13"/>
  <c r="R71" i="13" s="1"/>
  <c r="D22" i="7"/>
  <c r="D21" i="7"/>
  <c r="C22" i="7"/>
  <c r="C19" i="7"/>
  <c r="Q70" i="13"/>
  <c r="R70" i="13" s="1"/>
  <c r="F22" i="7" l="1"/>
  <c r="Q72" i="13"/>
  <c r="R72" i="13" s="1"/>
  <c r="O74" i="13"/>
  <c r="O73" i="13"/>
  <c r="O72" i="13"/>
  <c r="P72" i="13" s="1"/>
  <c r="O71" i="13"/>
  <c r="P71" i="13" s="1"/>
  <c r="M71" i="13"/>
  <c r="S71" i="13" s="1"/>
  <c r="O70" i="13"/>
  <c r="P70" i="13" s="1"/>
  <c r="O69" i="13"/>
  <c r="P69" i="13" s="1"/>
  <c r="M69" i="13"/>
  <c r="S69" i="13" s="1"/>
  <c r="P13" i="3"/>
  <c r="Q13" i="3" s="1"/>
  <c r="P14" i="3"/>
  <c r="Q14" i="3" s="1"/>
  <c r="P15" i="3"/>
  <c r="Q15" i="3" s="1"/>
  <c r="P16" i="3"/>
  <c r="Q16" i="3" s="1"/>
  <c r="P17" i="3"/>
  <c r="Q17" i="3" s="1"/>
  <c r="P18" i="3"/>
  <c r="Q18" i="3" s="1"/>
  <c r="P19" i="3"/>
  <c r="Q19" i="3" s="1"/>
  <c r="Q16" i="15"/>
  <c r="R16" i="15" s="1"/>
  <c r="O21" i="15"/>
  <c r="M20" i="15"/>
  <c r="O19" i="15"/>
  <c r="M19" i="15"/>
  <c r="M18" i="15"/>
  <c r="O17" i="15"/>
  <c r="M16" i="15"/>
  <c r="S16" i="15" s="1"/>
  <c r="O14" i="15"/>
  <c r="P14" i="15" s="1"/>
  <c r="M14" i="15"/>
  <c r="O13" i="15"/>
  <c r="O12" i="15"/>
  <c r="O11" i="15"/>
  <c r="O10" i="15"/>
  <c r="M10" i="15"/>
  <c r="O9" i="15"/>
  <c r="O8" i="15"/>
  <c r="O7" i="15"/>
  <c r="M7" i="15"/>
  <c r="M6" i="15"/>
  <c r="O5" i="15"/>
  <c r="M4" i="15"/>
  <c r="O3" i="15"/>
  <c r="M3" i="15"/>
  <c r="K22" i="15"/>
  <c r="I22" i="15"/>
  <c r="O4" i="13"/>
  <c r="M5" i="13"/>
  <c r="M9" i="13"/>
  <c r="O12" i="13"/>
  <c r="M13" i="13"/>
  <c r="M17" i="13"/>
  <c r="M18" i="13"/>
  <c r="O20" i="13"/>
  <c r="M21" i="13"/>
  <c r="M25" i="13"/>
  <c r="O28" i="13"/>
  <c r="M29" i="13"/>
  <c r="M33" i="13"/>
  <c r="M34" i="13"/>
  <c r="O36" i="13"/>
  <c r="M37" i="13"/>
  <c r="M40" i="13"/>
  <c r="O43" i="13"/>
  <c r="M44" i="13"/>
  <c r="M48" i="13"/>
  <c r="M49" i="13"/>
  <c r="O51" i="13"/>
  <c r="M52" i="13"/>
  <c r="M56" i="13"/>
  <c r="O59" i="13"/>
  <c r="M60" i="13"/>
  <c r="M64" i="13"/>
  <c r="M65" i="13"/>
  <c r="O67" i="13"/>
  <c r="M68" i="13"/>
  <c r="N9" i="14"/>
  <c r="N8" i="14"/>
  <c r="N7" i="14"/>
  <c r="N6" i="14"/>
  <c r="N5" i="14"/>
  <c r="N4" i="14"/>
  <c r="N9" i="3"/>
  <c r="N13" i="3"/>
  <c r="O13" i="3" s="1"/>
  <c r="N17" i="3"/>
  <c r="O17" i="3" s="1"/>
  <c r="N4" i="3"/>
  <c r="N6" i="3"/>
  <c r="N7" i="3"/>
  <c r="N8" i="3"/>
  <c r="L9" i="3"/>
  <c r="N10" i="3"/>
  <c r="N11" i="3"/>
  <c r="N12" i="3"/>
  <c r="L13" i="3"/>
  <c r="R13" i="3" s="1"/>
  <c r="L17" i="3"/>
  <c r="R17" i="3" s="1"/>
  <c r="L19" i="3"/>
  <c r="R19" i="3" s="1"/>
  <c r="L5" i="3" l="1"/>
  <c r="N5" i="3"/>
  <c r="N3" i="14"/>
  <c r="G21" i="7" s="1"/>
  <c r="F21" i="7"/>
  <c r="M15" i="15"/>
  <c r="S15" i="15" s="1"/>
  <c r="Q12" i="15"/>
  <c r="R12" i="15" s="1"/>
  <c r="M11" i="15"/>
  <c r="O15" i="15"/>
  <c r="P15" i="15" s="1"/>
  <c r="O18" i="15"/>
  <c r="S14" i="15"/>
  <c r="Q13" i="15"/>
  <c r="R13" i="15" s="1"/>
  <c r="P12" i="15"/>
  <c r="Q15" i="15"/>
  <c r="R15" i="15" s="1"/>
  <c r="O6" i="15"/>
  <c r="Q14" i="15"/>
  <c r="R14" i="15" s="1"/>
  <c r="P13" i="15"/>
  <c r="M73" i="13"/>
  <c r="S73" i="13" s="1"/>
  <c r="M74" i="13"/>
  <c r="S74" i="13" s="1"/>
  <c r="Q74" i="13"/>
  <c r="R74" i="13" s="1"/>
  <c r="M72" i="13"/>
  <c r="S72" i="13" s="1"/>
  <c r="M70" i="13"/>
  <c r="S70" i="13" s="1"/>
  <c r="M67" i="13"/>
  <c r="S67" i="13" s="1"/>
  <c r="O56" i="13"/>
  <c r="P56" i="13" s="1"/>
  <c r="M57" i="13"/>
  <c r="S57" i="13" s="1"/>
  <c r="O40" i="13"/>
  <c r="P40" i="13" s="1"/>
  <c r="M45" i="13"/>
  <c r="S45" i="13" s="1"/>
  <c r="O25" i="13"/>
  <c r="M4" i="13"/>
  <c r="S4" i="13" s="1"/>
  <c r="O9" i="13"/>
  <c r="M62" i="13"/>
  <c r="S62" i="13" s="1"/>
  <c r="M50" i="13"/>
  <c r="S50" i="13" s="1"/>
  <c r="M36" i="13"/>
  <c r="S36" i="13" s="1"/>
  <c r="M26" i="13"/>
  <c r="S26" i="13" s="1"/>
  <c r="M14" i="13"/>
  <c r="S14" i="13" s="1"/>
  <c r="O64" i="13"/>
  <c r="P64" i="13" s="1"/>
  <c r="O48" i="13"/>
  <c r="P48" i="13" s="1"/>
  <c r="O33" i="13"/>
  <c r="P33" i="13" s="1"/>
  <c r="O17" i="13"/>
  <c r="M61" i="13"/>
  <c r="S61" i="13" s="1"/>
  <c r="M46" i="13"/>
  <c r="S46" i="13" s="1"/>
  <c r="M35" i="13"/>
  <c r="S35" i="13" s="1"/>
  <c r="M20" i="13"/>
  <c r="S20" i="13" s="1"/>
  <c r="M10" i="13"/>
  <c r="S10" i="13" s="1"/>
  <c r="O60" i="13"/>
  <c r="P60" i="13" s="1"/>
  <c r="O44" i="13"/>
  <c r="O29" i="13"/>
  <c r="P29" i="13" s="1"/>
  <c r="O13" i="13"/>
  <c r="P13" i="13" s="1"/>
  <c r="Q73" i="13"/>
  <c r="R73" i="13" s="1"/>
  <c r="Q68" i="13"/>
  <c r="R68" i="13" s="1"/>
  <c r="Q67" i="13"/>
  <c r="R67" i="13" s="1"/>
  <c r="Q66" i="13"/>
  <c r="R66" i="13" s="1"/>
  <c r="Q65" i="13"/>
  <c r="R65" i="13" s="1"/>
  <c r="Q64" i="13"/>
  <c r="R64" i="13" s="1"/>
  <c r="Q63" i="13"/>
  <c r="R63" i="13" s="1"/>
  <c r="Q62" i="13"/>
  <c r="R62" i="13" s="1"/>
  <c r="Q61" i="13"/>
  <c r="R61" i="13" s="1"/>
  <c r="Q60" i="13"/>
  <c r="R60" i="13" s="1"/>
  <c r="Q59" i="13"/>
  <c r="R59" i="13" s="1"/>
  <c r="Q58" i="13"/>
  <c r="R58" i="13" s="1"/>
  <c r="Q57" i="13"/>
  <c r="R57" i="13" s="1"/>
  <c r="Q56" i="13"/>
  <c r="R56" i="13" s="1"/>
  <c r="Q55" i="13"/>
  <c r="R55" i="13" s="1"/>
  <c r="Q54" i="13"/>
  <c r="R54" i="13" s="1"/>
  <c r="Q53" i="13"/>
  <c r="R53" i="13" s="1"/>
  <c r="Q52" i="13"/>
  <c r="R52" i="13" s="1"/>
  <c r="Q51" i="13"/>
  <c r="R51" i="13" s="1"/>
  <c r="Q50" i="13"/>
  <c r="R50" i="13" s="1"/>
  <c r="Q49" i="13"/>
  <c r="R49" i="13" s="1"/>
  <c r="Q48" i="13"/>
  <c r="R48" i="13" s="1"/>
  <c r="Q47" i="13"/>
  <c r="R47" i="13" s="1"/>
  <c r="Q46" i="13"/>
  <c r="R46" i="13" s="1"/>
  <c r="Q45" i="13"/>
  <c r="R45" i="13" s="1"/>
  <c r="Q44" i="13"/>
  <c r="R44" i="13" s="1"/>
  <c r="Q43" i="13"/>
  <c r="R43" i="13" s="1"/>
  <c r="Q42" i="13"/>
  <c r="R42" i="13" s="1"/>
  <c r="Q41" i="13"/>
  <c r="R41" i="13" s="1"/>
  <c r="Q40" i="13"/>
  <c r="R40" i="13" s="1"/>
  <c r="Q39" i="13"/>
  <c r="R39" i="13" s="1"/>
  <c r="Q38" i="13"/>
  <c r="R38" i="13" s="1"/>
  <c r="Q37" i="13"/>
  <c r="R37" i="13" s="1"/>
  <c r="Q36" i="13"/>
  <c r="R36" i="13" s="1"/>
  <c r="Q35" i="13"/>
  <c r="R35" i="13" s="1"/>
  <c r="Q34" i="13"/>
  <c r="R34" i="13" s="1"/>
  <c r="Q33" i="13"/>
  <c r="R33" i="13" s="1"/>
  <c r="Q32" i="13"/>
  <c r="R32" i="13" s="1"/>
  <c r="Q31" i="13"/>
  <c r="R31" i="13" s="1"/>
  <c r="Q30" i="13"/>
  <c r="R30" i="13" s="1"/>
  <c r="Q29" i="13"/>
  <c r="R29" i="13" s="1"/>
  <c r="Q28" i="13"/>
  <c r="R28" i="13" s="1"/>
  <c r="Q27" i="13"/>
  <c r="R27" i="13" s="1"/>
  <c r="Q26" i="13"/>
  <c r="R26" i="13" s="1"/>
  <c r="Q25" i="13"/>
  <c r="R25" i="13" s="1"/>
  <c r="Q24" i="13"/>
  <c r="R24" i="13" s="1"/>
  <c r="Q23" i="13"/>
  <c r="R23" i="13" s="1"/>
  <c r="Q22" i="13"/>
  <c r="R22" i="13" s="1"/>
  <c r="Q21" i="13"/>
  <c r="R21" i="13" s="1"/>
  <c r="Q20" i="13"/>
  <c r="R20" i="13" s="1"/>
  <c r="Q19" i="13"/>
  <c r="R19" i="13" s="1"/>
  <c r="Q18" i="13"/>
  <c r="R18" i="13" s="1"/>
  <c r="Q17" i="13"/>
  <c r="R17" i="13" s="1"/>
  <c r="Q16" i="13"/>
  <c r="R16" i="13" s="1"/>
  <c r="Q15" i="13"/>
  <c r="R15" i="13" s="1"/>
  <c r="Q14" i="13"/>
  <c r="R14" i="13" s="1"/>
  <c r="Q13" i="13"/>
  <c r="R13" i="13" s="1"/>
  <c r="Q12" i="13"/>
  <c r="R12" i="13" s="1"/>
  <c r="Q11" i="13"/>
  <c r="R11" i="13" s="1"/>
  <c r="Q10" i="13"/>
  <c r="R10" i="13" s="1"/>
  <c r="Q9" i="13"/>
  <c r="R9" i="13" s="1"/>
  <c r="Q8" i="13"/>
  <c r="R8" i="13" s="1"/>
  <c r="Q7" i="13"/>
  <c r="R7" i="13" s="1"/>
  <c r="Q6" i="13"/>
  <c r="R6" i="13" s="1"/>
  <c r="Q5" i="13"/>
  <c r="R5" i="13" s="1"/>
  <c r="Q4" i="13"/>
  <c r="R4" i="13" s="1"/>
  <c r="M31" i="13"/>
  <c r="S31" i="13" s="1"/>
  <c r="M19" i="13"/>
  <c r="S19" i="13" s="1"/>
  <c r="P67" i="13"/>
  <c r="P59" i="13"/>
  <c r="P51" i="13"/>
  <c r="P44" i="13"/>
  <c r="P43" i="13"/>
  <c r="P36" i="13"/>
  <c r="P28" i="13"/>
  <c r="P25" i="13"/>
  <c r="P20" i="13"/>
  <c r="P17" i="13"/>
  <c r="P12" i="13"/>
  <c r="P9" i="13"/>
  <c r="P4" i="13"/>
  <c r="M66" i="13"/>
  <c r="S66" i="13" s="1"/>
  <c r="M51" i="13"/>
  <c r="S51" i="13" s="1"/>
  <c r="M41" i="13"/>
  <c r="S41" i="13" s="1"/>
  <c r="M30" i="13"/>
  <c r="S30" i="13" s="1"/>
  <c r="M15" i="13"/>
  <c r="S15" i="13" s="1"/>
  <c r="O68" i="13"/>
  <c r="P68" i="13" s="1"/>
  <c r="O52" i="13"/>
  <c r="P52" i="13" s="1"/>
  <c r="O37" i="13"/>
  <c r="P37" i="13" s="1"/>
  <c r="O21" i="13"/>
  <c r="P21" i="13" s="1"/>
  <c r="O5" i="13"/>
  <c r="P5" i="13" s="1"/>
  <c r="S68" i="13"/>
  <c r="S65" i="13"/>
  <c r="S64" i="13"/>
  <c r="S60" i="13"/>
  <c r="S56" i="13"/>
  <c r="S52" i="13"/>
  <c r="S49" i="13"/>
  <c r="S48" i="13"/>
  <c r="S44" i="13"/>
  <c r="S40" i="13"/>
  <c r="S37" i="13"/>
  <c r="S34" i="13"/>
  <c r="S33" i="13"/>
  <c r="S29" i="13"/>
  <c r="S25" i="13"/>
  <c r="S21" i="13"/>
  <c r="S18" i="13"/>
  <c r="S17" i="13"/>
  <c r="S13" i="13"/>
  <c r="S9" i="13"/>
  <c r="S5" i="13"/>
  <c r="M24" i="13"/>
  <c r="S24" i="13" s="1"/>
  <c r="M8" i="13"/>
  <c r="S8" i="13" s="1"/>
  <c r="O63" i="13"/>
  <c r="P63" i="13" s="1"/>
  <c r="O55" i="13"/>
  <c r="P55" i="13" s="1"/>
  <c r="O47" i="13"/>
  <c r="P47" i="13" s="1"/>
  <c r="O32" i="13"/>
  <c r="P32" i="13" s="1"/>
  <c r="O24" i="13"/>
  <c r="P24" i="13" s="1"/>
  <c r="O16" i="13"/>
  <c r="P16" i="13" s="1"/>
  <c r="O8" i="13"/>
  <c r="P8" i="13" s="1"/>
  <c r="M55" i="13"/>
  <c r="S55" i="13" s="1"/>
  <c r="P74" i="13"/>
  <c r="O66" i="13"/>
  <c r="P66" i="13" s="1"/>
  <c r="O62" i="13"/>
  <c r="P62" i="13" s="1"/>
  <c r="O58" i="13"/>
  <c r="P58" i="13" s="1"/>
  <c r="O54" i="13"/>
  <c r="P54" i="13" s="1"/>
  <c r="O50" i="13"/>
  <c r="P50" i="13" s="1"/>
  <c r="O46" i="13"/>
  <c r="P46" i="13" s="1"/>
  <c r="O42" i="13"/>
  <c r="P42" i="13" s="1"/>
  <c r="O39" i="13"/>
  <c r="P39" i="13" s="1"/>
  <c r="O35" i="13"/>
  <c r="P35" i="13" s="1"/>
  <c r="O31" i="13"/>
  <c r="P31" i="13" s="1"/>
  <c r="O27" i="13"/>
  <c r="P27" i="13" s="1"/>
  <c r="O23" i="13"/>
  <c r="P23" i="13" s="1"/>
  <c r="O19" i="13"/>
  <c r="P19" i="13" s="1"/>
  <c r="O15" i="13"/>
  <c r="P15" i="13" s="1"/>
  <c r="O11" i="13"/>
  <c r="P11" i="13" s="1"/>
  <c r="O7" i="13"/>
  <c r="P7" i="13" s="1"/>
  <c r="M59" i="13"/>
  <c r="S59" i="13" s="1"/>
  <c r="M54" i="13"/>
  <c r="S54" i="13" s="1"/>
  <c r="M43" i="13"/>
  <c r="S43" i="13" s="1"/>
  <c r="M39" i="13"/>
  <c r="S39" i="13" s="1"/>
  <c r="M28" i="13"/>
  <c r="S28" i="13" s="1"/>
  <c r="M23" i="13"/>
  <c r="S23" i="13" s="1"/>
  <c r="M12" i="13"/>
  <c r="S12" i="13" s="1"/>
  <c r="M7" i="13"/>
  <c r="S7" i="13" s="1"/>
  <c r="P73" i="13"/>
  <c r="O65" i="13"/>
  <c r="P65" i="13" s="1"/>
  <c r="O61" i="13"/>
  <c r="P61" i="13" s="1"/>
  <c r="O57" i="13"/>
  <c r="P57" i="13" s="1"/>
  <c r="O53" i="13"/>
  <c r="P53" i="13" s="1"/>
  <c r="O49" i="13"/>
  <c r="P49" i="13" s="1"/>
  <c r="O45" i="13"/>
  <c r="P45" i="13" s="1"/>
  <c r="O41" i="13"/>
  <c r="P41" i="13" s="1"/>
  <c r="O38" i="13"/>
  <c r="P38" i="13" s="1"/>
  <c r="O34" i="13"/>
  <c r="P34" i="13" s="1"/>
  <c r="O30" i="13"/>
  <c r="P30" i="13" s="1"/>
  <c r="O26" i="13"/>
  <c r="P26" i="13" s="1"/>
  <c r="O22" i="13"/>
  <c r="P22" i="13" s="1"/>
  <c r="O18" i="13"/>
  <c r="P18" i="13" s="1"/>
  <c r="O14" i="13"/>
  <c r="P14" i="13" s="1"/>
  <c r="O10" i="13"/>
  <c r="P10" i="13" s="1"/>
  <c r="O6" i="13"/>
  <c r="P6" i="13" s="1"/>
  <c r="M63" i="13"/>
  <c r="S63" i="13" s="1"/>
  <c r="M58" i="13"/>
  <c r="S58" i="13" s="1"/>
  <c r="M53" i="13"/>
  <c r="S53" i="13" s="1"/>
  <c r="M47" i="13"/>
  <c r="S47" i="13" s="1"/>
  <c r="M42" i="13"/>
  <c r="S42" i="13" s="1"/>
  <c r="M38" i="13"/>
  <c r="S38" i="13" s="1"/>
  <c r="M32" i="13"/>
  <c r="S32" i="13" s="1"/>
  <c r="M27" i="13"/>
  <c r="S27" i="13" s="1"/>
  <c r="M22" i="13"/>
  <c r="S22" i="13" s="1"/>
  <c r="M16" i="13"/>
  <c r="S16" i="13" s="1"/>
  <c r="M11" i="13"/>
  <c r="S11" i="13" s="1"/>
  <c r="M6" i="13"/>
  <c r="S6" i="13" s="1"/>
  <c r="M8" i="15"/>
  <c r="M12" i="15"/>
  <c r="S12" i="15" s="1"/>
  <c r="O4" i="15"/>
  <c r="M5" i="15"/>
  <c r="M9" i="15"/>
  <c r="M13" i="15"/>
  <c r="S13" i="15" s="1"/>
  <c r="O16" i="15"/>
  <c r="P16" i="15" s="1"/>
  <c r="M17" i="15"/>
  <c r="O20" i="15"/>
  <c r="M21" i="15"/>
  <c r="L22" i="15"/>
  <c r="L16" i="3"/>
  <c r="R16" i="3" s="1"/>
  <c r="L8" i="3"/>
  <c r="L15" i="3"/>
  <c r="R15" i="3" s="1"/>
  <c r="L11" i="3"/>
  <c r="L7" i="3"/>
  <c r="N16" i="3"/>
  <c r="O16" i="3" s="1"/>
  <c r="L18" i="3"/>
  <c r="R18" i="3" s="1"/>
  <c r="L14" i="3"/>
  <c r="R14" i="3" s="1"/>
  <c r="L10" i="3"/>
  <c r="L6" i="3"/>
  <c r="N19" i="3"/>
  <c r="O19" i="3" s="1"/>
  <c r="N15" i="3"/>
  <c r="O15" i="3" s="1"/>
  <c r="L12" i="3"/>
  <c r="L4" i="3"/>
  <c r="N18" i="3"/>
  <c r="O18" i="3" s="1"/>
  <c r="N14" i="3"/>
  <c r="O14" i="3" s="1"/>
  <c r="L3" i="14"/>
  <c r="L4" i="14"/>
  <c r="L5" i="14"/>
  <c r="L6" i="14"/>
  <c r="L7" i="14"/>
  <c r="L8" i="14"/>
  <c r="L9" i="14"/>
  <c r="G22" i="7" l="1"/>
  <c r="M22" i="15"/>
  <c r="E22" i="7"/>
  <c r="E21" i="7"/>
  <c r="O22" i="15"/>
  <c r="D19" i="7"/>
  <c r="S21" i="15"/>
  <c r="Q21" i="15"/>
  <c r="R21" i="15" s="1"/>
  <c r="P21" i="15"/>
  <c r="S20" i="15"/>
  <c r="Q20" i="15"/>
  <c r="R20" i="15" s="1"/>
  <c r="P20" i="15"/>
  <c r="S19" i="15"/>
  <c r="Q19" i="15"/>
  <c r="R19" i="15" s="1"/>
  <c r="P19" i="15"/>
  <c r="S18" i="15"/>
  <c r="Q18" i="15"/>
  <c r="R18" i="15" s="1"/>
  <c r="P18" i="15"/>
  <c r="S17" i="15"/>
  <c r="Q17" i="15"/>
  <c r="R17" i="15" s="1"/>
  <c r="P17" i="15"/>
  <c r="S11" i="15"/>
  <c r="Q11" i="15"/>
  <c r="R11" i="15" s="1"/>
  <c r="P11" i="15"/>
  <c r="S10" i="15"/>
  <c r="Q10" i="15"/>
  <c r="R10" i="15" s="1"/>
  <c r="P10" i="15"/>
  <c r="S9" i="15"/>
  <c r="Q9" i="15"/>
  <c r="R9" i="15" s="1"/>
  <c r="P9" i="15"/>
  <c r="S8" i="15"/>
  <c r="Q8" i="15"/>
  <c r="R8" i="15" s="1"/>
  <c r="P8" i="15"/>
  <c r="S7" i="15"/>
  <c r="Q7" i="15"/>
  <c r="R7" i="15" s="1"/>
  <c r="P7" i="15"/>
  <c r="S6" i="15"/>
  <c r="Q6" i="15"/>
  <c r="R6" i="15" s="1"/>
  <c r="P6" i="15"/>
  <c r="S5" i="15"/>
  <c r="Q5" i="15"/>
  <c r="R5" i="15" s="1"/>
  <c r="P5" i="15"/>
  <c r="S4" i="15"/>
  <c r="Q4" i="15"/>
  <c r="R4" i="15" s="1"/>
  <c r="P4" i="15"/>
  <c r="S3" i="15"/>
  <c r="Q3" i="15"/>
  <c r="R3" i="15" s="1"/>
  <c r="P3" i="15"/>
  <c r="N10" i="14"/>
  <c r="J10" i="14"/>
  <c r="H10" i="14"/>
  <c r="R9" i="14"/>
  <c r="P9" i="14"/>
  <c r="Q9" i="14" s="1"/>
  <c r="O9" i="14"/>
  <c r="R8" i="14"/>
  <c r="P8" i="14"/>
  <c r="Q8" i="14" s="1"/>
  <c r="O8" i="14"/>
  <c r="R7" i="14"/>
  <c r="P7" i="14"/>
  <c r="Q7" i="14" s="1"/>
  <c r="O7" i="14"/>
  <c r="R6" i="14"/>
  <c r="P6" i="14"/>
  <c r="Q6" i="14" s="1"/>
  <c r="O6" i="14"/>
  <c r="R5" i="14"/>
  <c r="P5" i="14"/>
  <c r="Q5" i="14" s="1"/>
  <c r="O5" i="14"/>
  <c r="R4" i="14"/>
  <c r="P4" i="14"/>
  <c r="Q4" i="14" s="1"/>
  <c r="O4" i="14"/>
  <c r="P3" i="14"/>
  <c r="Q3" i="14" s="1"/>
  <c r="K75" i="13"/>
  <c r="I75" i="13"/>
  <c r="O3" i="13" l="1"/>
  <c r="Q3" i="13"/>
  <c r="R3" i="13" s="1"/>
  <c r="F19" i="7"/>
  <c r="Q22" i="15"/>
  <c r="P22" i="15"/>
  <c r="S22" i="15"/>
  <c r="K10" i="14"/>
  <c r="O3" i="14"/>
  <c r="L75" i="13"/>
  <c r="M3" i="13"/>
  <c r="E19" i="7" s="1"/>
  <c r="O75" i="13" l="1"/>
  <c r="P75" i="13" s="1"/>
  <c r="G19" i="7"/>
  <c r="P3" i="13"/>
  <c r="R3" i="14"/>
  <c r="L10" i="14"/>
  <c r="R10" i="14" s="1"/>
  <c r="P10" i="14"/>
  <c r="O10" i="14"/>
  <c r="M75" i="13"/>
  <c r="S75" i="13" s="1"/>
  <c r="S3" i="13"/>
  <c r="Q75" i="13"/>
  <c r="N3" i="3" l="1"/>
  <c r="L3" i="3" l="1"/>
  <c r="H21" i="7" l="1"/>
  <c r="I21" i="7"/>
  <c r="H22" i="7"/>
  <c r="I22" i="7"/>
  <c r="F23" i="7"/>
  <c r="F26" i="7" s="1"/>
  <c r="G23" i="7"/>
  <c r="G26" i="7" s="1"/>
  <c r="D23" i="7"/>
  <c r="D26" i="7" s="1"/>
  <c r="E23" i="7"/>
  <c r="E26" i="7" s="1"/>
  <c r="C23" i="7"/>
  <c r="C26" i="7" s="1"/>
  <c r="C18" i="7"/>
  <c r="I23" i="7" l="1"/>
  <c r="H23" i="7"/>
  <c r="C20" i="7"/>
  <c r="O4" i="3"/>
  <c r="P4" i="3"/>
  <c r="Q4" i="3" s="1"/>
  <c r="O5" i="3"/>
  <c r="P5" i="3"/>
  <c r="Q5" i="3" s="1"/>
  <c r="O6" i="3"/>
  <c r="P6" i="3"/>
  <c r="Q6" i="3" s="1"/>
  <c r="O7" i="3"/>
  <c r="P7" i="3"/>
  <c r="Q7" i="3" s="1"/>
  <c r="O9" i="3"/>
  <c r="P9" i="3"/>
  <c r="Q9" i="3" s="1"/>
  <c r="O10" i="3"/>
  <c r="P10" i="3"/>
  <c r="Q10" i="3" s="1"/>
  <c r="O11" i="3"/>
  <c r="P11" i="3"/>
  <c r="Q11" i="3" s="1"/>
  <c r="O12" i="3"/>
  <c r="P12" i="3"/>
  <c r="Q12" i="3" s="1"/>
  <c r="C25" i="7" l="1"/>
  <c r="O8" i="3"/>
  <c r="P8" i="3"/>
  <c r="Q8" i="3" s="1"/>
  <c r="R8" i="3"/>
  <c r="P3" i="3" l="1"/>
  <c r="O3" i="3"/>
  <c r="F18" i="7" l="1"/>
  <c r="F20" i="7" l="1"/>
  <c r="G18" i="7"/>
  <c r="D18" i="7"/>
  <c r="C24" i="7"/>
  <c r="C27" i="7" s="1"/>
  <c r="N20" i="3"/>
  <c r="K20" i="3"/>
  <c r="J20" i="3"/>
  <c r="H20" i="3"/>
  <c r="R12" i="3"/>
  <c r="R11" i="3"/>
  <c r="R10" i="3"/>
  <c r="R9" i="3"/>
  <c r="R7" i="3"/>
  <c r="R6" i="3"/>
  <c r="R5" i="3"/>
  <c r="R4" i="3"/>
  <c r="R3" i="3"/>
  <c r="F24" i="7" l="1"/>
  <c r="F27" i="7" s="1"/>
  <c r="F25" i="7"/>
  <c r="I18" i="7"/>
  <c r="D20" i="7"/>
  <c r="I19" i="7"/>
  <c r="G20" i="7"/>
  <c r="G25" i="7" s="1"/>
  <c r="O20" i="3"/>
  <c r="P20" i="3"/>
  <c r="Q3" i="3"/>
  <c r="H19" i="7"/>
  <c r="L20" i="3"/>
  <c r="R20" i="3" s="1"/>
  <c r="E18" i="7"/>
  <c r="D24" i="7" l="1"/>
  <c r="D27" i="7" s="1"/>
  <c r="H18" i="7"/>
  <c r="D25" i="7"/>
  <c r="I20" i="7"/>
  <c r="E20" i="7"/>
  <c r="G24" i="7"/>
  <c r="I24" i="7" s="1"/>
  <c r="G27" i="7" l="1"/>
  <c r="H20" i="7"/>
  <c r="E25" i="7"/>
  <c r="E24" i="7"/>
  <c r="H24" i="7" s="1"/>
  <c r="E27" i="7" l="1"/>
</calcChain>
</file>

<file path=xl/sharedStrings.xml><?xml version="1.0" encoding="utf-8"?>
<sst xmlns="http://schemas.openxmlformats.org/spreadsheetml/2006/main" count="1136" uniqueCount="572">
  <si>
    <t>Podsumowanie naboru:</t>
  </si>
  <si>
    <t>Kategoria drogi - rodzaj listy</t>
  </si>
  <si>
    <t>powiatowe - lista rezerwowa</t>
  </si>
  <si>
    <t>gminne - lista rezerwowa</t>
  </si>
  <si>
    <t>L.p.</t>
  </si>
  <si>
    <t>Nr ewid.</t>
  </si>
  <si>
    <t>Jednostka Samorządu Terytorialnego</t>
  </si>
  <si>
    <t>Nazwa zadania</t>
  </si>
  <si>
    <t>Długość odcinka (w km)</t>
  </si>
  <si>
    <t>Ogółem wartość projektu  (w zł)</t>
  </si>
  <si>
    <t>% dofinansowania</t>
  </si>
  <si>
    <t>Deklarowana kwota środków własnych (w zł)</t>
  </si>
  <si>
    <t>x</t>
  </si>
  <si>
    <t>Powiat</t>
  </si>
  <si>
    <t>Wnioskowana kwota dofinansowania
(w zł)</t>
  </si>
  <si>
    <t>ZATWIERDZAM</t>
  </si>
  <si>
    <t>………………………………………………………………………………….</t>
  </si>
  <si>
    <t>Wartość zadań ogółem</t>
  </si>
  <si>
    <t>Deklarowana kwota środków własnych</t>
  </si>
  <si>
    <t>Kwota dofinasowania ogółem</t>
  </si>
  <si>
    <t>RAZEM listy rezerwowe</t>
  </si>
  <si>
    <t>Okres realizacji zadania</t>
  </si>
  <si>
    <t>Rodzaj zadania</t>
  </si>
  <si>
    <t>spr-lata</t>
  </si>
  <si>
    <t>spr-procent</t>
  </si>
  <si>
    <t>spr-dof</t>
  </si>
  <si>
    <t>spr-montaż</t>
  </si>
  <si>
    <t>TERC</t>
  </si>
  <si>
    <t>RAZEM listy</t>
  </si>
  <si>
    <t>Liczba zadań</t>
  </si>
  <si>
    <t>powiatowe - lista podstawowa, z tego:</t>
  </si>
  <si>
    <t>nowe zadania jednoroczne</t>
  </si>
  <si>
    <t>gminne - lista podstawowa, z tego:</t>
  </si>
  <si>
    <t>RAZEM listy podstawowe, z tego:</t>
  </si>
  <si>
    <t>* Kwota dofinansowania zmniejszona do limitu dostępnych środków Rządowego Funduszu Rozwoju Dróg; zwiększenie dofinansowania możliwe w przypadku wystąpienia oszczędności. W przypadku braku oszczędności w Funduszu, realizacja zadania będzie wymagała zabezpieczenia wkładu własnego wnioskodawcy w większej wysokości.</t>
  </si>
  <si>
    <t>do dofinansowania w ramach Rządowego Funduszu Rozwoju Dróg</t>
  </si>
  <si>
    <t>Lista zadań rekomendowanych polegających wyłącznie na remoncie dróg powiatowych lub gminnych</t>
  </si>
  <si>
    <t>RAZEM nowe zadania jednoroczne</t>
  </si>
  <si>
    <t>R - remont</t>
  </si>
  <si>
    <t>Kwota dofinansowania 
w podziale na lata</t>
  </si>
  <si>
    <t>Zadanie nowe [N]</t>
  </si>
  <si>
    <r>
      <rPr>
        <sz val="10"/>
        <color theme="1"/>
        <rFont val="Times New Roman"/>
        <family val="1"/>
        <charset val="238"/>
      </rPr>
      <t>Dofinansowanie przyznane w naborze</t>
    </r>
    <r>
      <rPr>
        <b/>
        <sz val="10"/>
        <color theme="1"/>
        <rFont val="Times New Roman"/>
        <family val="1"/>
        <charset val="238"/>
      </rPr>
      <t>:</t>
    </r>
    <r>
      <rPr>
        <sz val="10"/>
        <color theme="1"/>
        <rFont val="Times New Roman"/>
        <family val="1"/>
        <charset val="238"/>
      </rPr>
      <t xml:space="preserve"> na rok 2023 nr 1/2023/RFRD/R</t>
    </r>
  </si>
  <si>
    <t>N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</si>
  <si>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</si>
  <si>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</si>
  <si>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</si>
  <si>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</si>
  <si>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</si>
  <si>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</si>
  <si>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</si>
  <si>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</si>
  <si>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</si>
  <si>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</si>
  <si>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</si>
  <si>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</si>
  <si>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</si>
  <si>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</si>
  <si>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</si>
  <si>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</si>
  <si>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</si>
  <si>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</si>
  <si>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</si>
  <si>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</si>
  <si>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</si>
  <si>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</si>
  <si>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</si>
  <si>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</si>
  <si>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1/P/1/2023/R</t>
  </si>
  <si>
    <t>2/P/1/2023/R</t>
  </si>
  <si>
    <t>3/P/1/2023/R</t>
  </si>
  <si>
    <t>24/P/1/2023/R</t>
  </si>
  <si>
    <t>19/P/1/2023/R</t>
  </si>
  <si>
    <t>16/P/1/2023/R</t>
  </si>
  <si>
    <t>6/P/1/2023/R</t>
  </si>
  <si>
    <t>9/P/1/2023/R</t>
  </si>
  <si>
    <t>4/P/1/2023/R</t>
  </si>
  <si>
    <t>20/P/1/2023/R</t>
  </si>
  <si>
    <t>18/P/1/2023/R</t>
  </si>
  <si>
    <t>23/P/1/2023/R</t>
  </si>
  <si>
    <t>13/P/1/2023/R</t>
  </si>
  <si>
    <t>11/P/1/2023/R</t>
  </si>
  <si>
    <t>15/P/1/2023/R</t>
  </si>
  <si>
    <t>17/P/1/2023/R</t>
  </si>
  <si>
    <t>7/P/1/2023/R</t>
  </si>
  <si>
    <t>5/P/1/2023/R</t>
  </si>
  <si>
    <t>10/P/1/2023/R</t>
  </si>
  <si>
    <t>21/P/1/2023/R</t>
  </si>
  <si>
    <t>8/P/1/2023/R</t>
  </si>
  <si>
    <t>12/P/1/2023/R</t>
  </si>
  <si>
    <t>14/P/1/2023/R</t>
  </si>
  <si>
    <t>22/P/1/2023/R</t>
  </si>
  <si>
    <t>0411</t>
  </si>
  <si>
    <t>0404</t>
  </si>
  <si>
    <t>0419</t>
  </si>
  <si>
    <t>0413</t>
  </si>
  <si>
    <t>0412</t>
  </si>
  <si>
    <t>0415</t>
  </si>
  <si>
    <t>0416</t>
  </si>
  <si>
    <t>0403</t>
  </si>
  <si>
    <t>0406</t>
  </si>
  <si>
    <t>0409</t>
  </si>
  <si>
    <t>0410</t>
  </si>
  <si>
    <t>0417</t>
  </si>
  <si>
    <t>0418</t>
  </si>
  <si>
    <t>0401</t>
  </si>
  <si>
    <t>0462</t>
  </si>
  <si>
    <t>0414</t>
  </si>
  <si>
    <t>0464</t>
  </si>
  <si>
    <t>Remont drogi powiatowej nr 1633C Bartlewo - Kornatowo, na odcinku według kilometrażu drogi od km 0,002,60 do km 2+622,78</t>
  </si>
  <si>
    <t>Remont drogi powiatowej nr 2350C Rudunek - Niestronno - Dąbrowa od km 0+000 do km 4+700</t>
  </si>
  <si>
    <t>Remont drogi powiatowej nr 2007C w m. Łysomice od km 1+178 do km 2+135, tj. 0,957 km</t>
  </si>
  <si>
    <t>Remont drogi powiatowej nr 1024C Łosiny - Zalesie - Stary Sumin na odcinku od km 2+000 do km 3+136</t>
  </si>
  <si>
    <t>Remont dróg powiatowych: nr 1525C Koronowo - Żołędowo na odc. 998 m od 1+615 km do 2+613 km, nr 1538C Przyłęki - Olimpin - Kobylarnia na odc. 920 m od 0,000 km do 0+920 km, nr 1601C Kokocko - Czarże - Dąbrowa Chełmińska na odc. 650 m od 11+205 km do 11+855 km</t>
  </si>
  <si>
    <t>Remont odcinków dróg powiatowych powiatu grudziądzkiego nr 1350C gr. woj. - Wielki Wełcz - Białochowo od km 13+220 do km 14+620 oraz 1414C Boguszewo - Kitnowo od km 0+000 do km 0+650</t>
  </si>
  <si>
    <t>Remont dróg powiatowych nr 1903C Wiele - Białowieża w km 0+007-1+330 i nr 1931C Kowalewko - Kcynia 7+400-8+400</t>
  </si>
  <si>
    <t>Remont drogi powiatowej nr 1726C Niedźwiedź - Tokary od km 0+000 do 3+215</t>
  </si>
  <si>
    <t>Remont odcinków dróg powiatowych: nr 2737C Cyprianka - Wielgie od km 2+480 do km 3+910 i nr 2933C Izbica Kujawska - Nowa Wieś - Błenna od km 10+690 do km 11+985</t>
  </si>
  <si>
    <t>Remont drogi w ciągu ul. gen. Sikorskiego w Grudziądzu na odcinku od ul. Sienkiewicza do ul. marsz. Józefa Piłsudskiego, droga powiatowa, remont od km 0+000,00 do 0+320,00 km</t>
  </si>
  <si>
    <t>Remont drogi powiatowej nr 2004C w m. Łążyn od km 0+200 do km 1+007, tj. 0,807 km</t>
  </si>
  <si>
    <t>Remont drogi powiatowej nr 1045C Klonowo - Lubiewo na odcinku od km 0+012 do km 1+200</t>
  </si>
  <si>
    <t>Remont dróg powiatowych nr: 2455C w km 0+000 - 7+148, dł. 7,148km, odc. Młyny - Włostowo, 2457C w km 4+964 - 7+755, dł. 2,791km, odc. w m. Jeziora Wielkie, o łącznej długości 9,939 km</t>
  </si>
  <si>
    <t>Remont dróg powiatowych nr 1291C od km 0+000 do km 1+270 oraz 1293C od km 0+584 do km 1+633 w miejscowości Terespol Pomorski</t>
  </si>
  <si>
    <t>Poprawa infrastruktury drogowej drogi powiatowej nr 2623C Kuczkowo - Wola Bachorna na odcinku: od km 0,072,52 do km 0+460, od km 0+860 do km 1+020, od km 1+210 do km 1+690 na terenie powiatu aleksandrowskiego polegająca na remoncie</t>
  </si>
  <si>
    <t>Remont odcinków dróg powiatowych: nr 2914C Lubraniec - Boniewo - Cetty od km 14+440 do km 15+220 i nr 2813C Osięciny - Redecz Wielki od km 3+900 do km 4+755</t>
  </si>
  <si>
    <t>R</t>
  </si>
  <si>
    <t>06.2023 - 11.2023</t>
  </si>
  <si>
    <t>07.2023 - 12.2023</t>
  </si>
  <si>
    <t>08.2023 - 08.2023</t>
  </si>
  <si>
    <t>01.2023 - 09.2023</t>
  </si>
  <si>
    <t>04.2023 - 11.2023</t>
  </si>
  <si>
    <t>07.2023 - 10.2023</t>
  </si>
  <si>
    <t>06.2023 - 12.2023</t>
  </si>
  <si>
    <t>09.2023 - 06.2024</t>
  </si>
  <si>
    <t>04.2023 - 10.2023</t>
  </si>
  <si>
    <t>05.2023 - 09.2023</t>
  </si>
  <si>
    <t>05.2023 - 12.2023</t>
  </si>
  <si>
    <t>09.2023 - 11.2023</t>
  </si>
  <si>
    <t>17.*</t>
  </si>
  <si>
    <t>5/G/1/2023/R</t>
  </si>
  <si>
    <t>65/G/1/2023/R</t>
  </si>
  <si>
    <t>8/G/1/2023/R</t>
  </si>
  <si>
    <t>16/G/1/2023/R</t>
  </si>
  <si>
    <t>45/G/1/2023/R</t>
  </si>
  <si>
    <t>41/G/1/2023/R</t>
  </si>
  <si>
    <t>29/G/1/2023/R</t>
  </si>
  <si>
    <t>31/G/1/2023/R</t>
  </si>
  <si>
    <t>48/G/1/2023/R</t>
  </si>
  <si>
    <t>33/G/1/2023/R</t>
  </si>
  <si>
    <t>27/G/1/2023/R</t>
  </si>
  <si>
    <t>71/G/1/2023/R</t>
  </si>
  <si>
    <t>52/G/1/2023/R</t>
  </si>
  <si>
    <t>38/G/1/2023/R</t>
  </si>
  <si>
    <t>58/G/1/2023/R</t>
  </si>
  <si>
    <t>96/G/1/2023/R</t>
  </si>
  <si>
    <t>93/G/1/2023/R</t>
  </si>
  <si>
    <t>91/G/1/2023/R</t>
  </si>
  <si>
    <t>3/G/1/2023/R</t>
  </si>
  <si>
    <t>95/G/1/2023/R</t>
  </si>
  <si>
    <t>62/G/1/2023/R</t>
  </si>
  <si>
    <t>94/G/1/2023/R</t>
  </si>
  <si>
    <t>73/G/1/2023/R</t>
  </si>
  <si>
    <t>57/G/1/2023/R</t>
  </si>
  <si>
    <t>63/G/1/2023/R</t>
  </si>
  <si>
    <t>1/G/1/2023/R</t>
  </si>
  <si>
    <t>42/G/1/2023/R</t>
  </si>
  <si>
    <t>23/G/1/2023/R</t>
  </si>
  <si>
    <t>18/G/1/2023/R</t>
  </si>
  <si>
    <t>64/G/1/2023/R</t>
  </si>
  <si>
    <t>77/G/1/2023/R</t>
  </si>
  <si>
    <t>24/G/1/2023/R</t>
  </si>
  <si>
    <t>51/G/1/2023/R</t>
  </si>
  <si>
    <t>69/G/1/2023/R</t>
  </si>
  <si>
    <t>61/G/1/2023/R</t>
  </si>
  <si>
    <t>53/G/1/2023/R</t>
  </si>
  <si>
    <t>2/G/1/2023/R</t>
  </si>
  <si>
    <t>7/G/1/2023/R</t>
  </si>
  <si>
    <t>22/G/1/2023/R</t>
  </si>
  <si>
    <t>21/G/1/2023/R</t>
  </si>
  <si>
    <t>88/G/1/2023/R</t>
  </si>
  <si>
    <t>75/G/1/2023/R</t>
  </si>
  <si>
    <t>83/G/1/2023/R</t>
  </si>
  <si>
    <t>81/G/1/2023/R</t>
  </si>
  <si>
    <t>54/G/1/2023/R</t>
  </si>
  <si>
    <t>20/G/1/2023/R</t>
  </si>
  <si>
    <t>86/G/1/2023/R</t>
  </si>
  <si>
    <t>12/G/1/2023/R</t>
  </si>
  <si>
    <t>90/G/1/2023/R</t>
  </si>
  <si>
    <t>79/G/1/2023/R</t>
  </si>
  <si>
    <t>60/G/1/2023/R</t>
  </si>
  <si>
    <t>11/G/1/2023/R</t>
  </si>
  <si>
    <t>98/G/1/2023/R</t>
  </si>
  <si>
    <t>89/G/1/2023/R</t>
  </si>
  <si>
    <t>67/G/1/2023/R</t>
  </si>
  <si>
    <t>56/G/1/2023/R</t>
  </si>
  <si>
    <t>87/G/1/2023/R</t>
  </si>
  <si>
    <t>82/G/1/2023/R</t>
  </si>
  <si>
    <t>14/G/1/2023/R</t>
  </si>
  <si>
    <t>68/G/1/2023/R</t>
  </si>
  <si>
    <t>49/G/1/2023/R</t>
  </si>
  <si>
    <t>59/G/1/2023/R</t>
  </si>
  <si>
    <t>40/G/1/2023/R</t>
  </si>
  <si>
    <t>25/G/1/2023/R</t>
  </si>
  <si>
    <t>43/G/1/2023/R</t>
  </si>
  <si>
    <t>55/G/1/2023/R</t>
  </si>
  <si>
    <t>13/G/1/2023/R</t>
  </si>
  <si>
    <t>34/G/1/2023/R</t>
  </si>
  <si>
    <t>36/G/1/2023/R</t>
  </si>
  <si>
    <t>66/G/1/2023/R</t>
  </si>
  <si>
    <t>84/G/1/2023/R</t>
  </si>
  <si>
    <t>37/G/1/2023/R</t>
  </si>
  <si>
    <t>30/G/1/2023/R</t>
  </si>
  <si>
    <t>74/G/1/2023/R</t>
  </si>
  <si>
    <t>97/G/1/2023/R</t>
  </si>
  <si>
    <t>4/G/1/2023/R</t>
  </si>
  <si>
    <t>32/G/1/2023/R</t>
  </si>
  <si>
    <t>28/G/1/2023/R</t>
  </si>
  <si>
    <t>80/G/1/2023/R</t>
  </si>
  <si>
    <t>39/G/1/2023/R</t>
  </si>
  <si>
    <t>19/G/1/2023/R</t>
  </si>
  <si>
    <t>46/G/1/2023/R</t>
  </si>
  <si>
    <t>6/G/1/2023/R</t>
  </si>
  <si>
    <t>78/G/1/2023/R</t>
  </si>
  <si>
    <t>50/G/1/2023/R</t>
  </si>
  <si>
    <t>72/G/1/2023/R</t>
  </si>
  <si>
    <t>15/G/1/2023/R</t>
  </si>
  <si>
    <t>76/G/1/2023/R</t>
  </si>
  <si>
    <t>70/G/1/2023/R</t>
  </si>
  <si>
    <t>35/G/1/2023/R</t>
  </si>
  <si>
    <t>44/G/1/2023/R</t>
  </si>
  <si>
    <t>0415022</t>
  </si>
  <si>
    <t>0406043</t>
  </si>
  <si>
    <t>0407042</t>
  </si>
  <si>
    <t>0414083</t>
  </si>
  <si>
    <t>0407011</t>
  </si>
  <si>
    <t>0419063</t>
  </si>
  <si>
    <t>0403032</t>
  </si>
  <si>
    <t>0406062</t>
  </si>
  <si>
    <t>0418052</t>
  </si>
  <si>
    <t>0410053</t>
  </si>
  <si>
    <t>0404011</t>
  </si>
  <si>
    <t>0415032</t>
  </si>
  <si>
    <t>0404072</t>
  </si>
  <si>
    <t>0418132</t>
  </si>
  <si>
    <t>0415092</t>
  </si>
  <si>
    <t>0418083</t>
  </si>
  <si>
    <t>0414022</t>
  </si>
  <si>
    <t>0403072</t>
  </si>
  <si>
    <t>0418032</t>
  </si>
  <si>
    <t>0418072</t>
  </si>
  <si>
    <t>0410033</t>
  </si>
  <si>
    <t>0418092</t>
  </si>
  <si>
    <t>0417022</t>
  </si>
  <si>
    <t>0401042</t>
  </si>
  <si>
    <t>0415042</t>
  </si>
  <si>
    <t>0417032</t>
  </si>
  <si>
    <t>0402022</t>
  </si>
  <si>
    <t>0415062</t>
  </si>
  <si>
    <t>0405032</t>
  </si>
  <si>
    <t>0402073</t>
  </si>
  <si>
    <t>0410013</t>
  </si>
  <si>
    <t>0414093</t>
  </si>
  <si>
    <t>0417052</t>
  </si>
  <si>
    <t>0402011</t>
  </si>
  <si>
    <t>0419013</t>
  </si>
  <si>
    <t>0407033</t>
  </si>
  <si>
    <t>0408062</t>
  </si>
  <si>
    <t>0412032</t>
  </si>
  <si>
    <t>0402092</t>
  </si>
  <si>
    <t>0402053</t>
  </si>
  <si>
    <t>0414072</t>
  </si>
  <si>
    <t>0402062</t>
  </si>
  <si>
    <t>0411053</t>
  </si>
  <si>
    <t>0412011</t>
  </si>
  <si>
    <t>0409043</t>
  </si>
  <si>
    <t>0408082</t>
  </si>
  <si>
    <t>0416012</t>
  </si>
  <si>
    <t>0401031</t>
  </si>
  <si>
    <t>0412022</t>
  </si>
  <si>
    <t>0418063</t>
  </si>
  <si>
    <t>0415082</t>
  </si>
  <si>
    <t>0418123</t>
  </si>
  <si>
    <t>0406012</t>
  </si>
  <si>
    <t>0411042</t>
  </si>
  <si>
    <t>0417042</t>
  </si>
  <si>
    <t>0409033</t>
  </si>
  <si>
    <t>0403012</t>
  </si>
  <si>
    <t>0412042</t>
  </si>
  <si>
    <t>0413023</t>
  </si>
  <si>
    <t>0418043</t>
  </si>
  <si>
    <t>0418011</t>
  </si>
  <si>
    <t>0415011</t>
  </si>
  <si>
    <t>0401011</t>
  </si>
  <si>
    <t>0405043</t>
  </si>
  <si>
    <t>0419043</t>
  </si>
  <si>
    <t>0402032</t>
  </si>
  <si>
    <t>0411032</t>
  </si>
  <si>
    <t>0402102</t>
  </si>
  <si>
    <t>0416052</t>
  </si>
  <si>
    <t>0408052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</si>
  <si>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</si>
  <si>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</si>
  <si>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</si>
  <si>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</si>
  <si>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</si>
  <si>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</si>
  <si>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</si>
  <si>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</si>
  <si>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</si>
  <si>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</si>
  <si>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35.</t>
  </si>
  <si>
    <t>36.</t>
  </si>
  <si>
    <t>37.</t>
  </si>
  <si>
    <t>38.</t>
  </si>
  <si>
    <t>39.</t>
  </si>
  <si>
    <t>40.</t>
  </si>
  <si>
    <t>41.</t>
  </si>
  <si>
    <t>42.</t>
  </si>
  <si>
    <t>43.</t>
  </si>
  <si>
    <t>44.</t>
  </si>
  <si>
    <t>45.</t>
  </si>
  <si>
    <t>46.</t>
  </si>
  <si>
    <t>47.</t>
  </si>
  <si>
    <t>48.</t>
  </si>
  <si>
    <t>49.</t>
  </si>
  <si>
    <t>50.</t>
  </si>
  <si>
    <t>51.</t>
  </si>
  <si>
    <t>52.</t>
  </si>
  <si>
    <t>53.</t>
  </si>
  <si>
    <t>54.</t>
  </si>
  <si>
    <t>55.</t>
  </si>
  <si>
    <t>56.</t>
  </si>
  <si>
    <t>57.</t>
  </si>
  <si>
    <t>58.</t>
  </si>
  <si>
    <t>59.</t>
  </si>
  <si>
    <t>60.</t>
  </si>
  <si>
    <t>61.</t>
  </si>
  <si>
    <t>62.</t>
  </si>
  <si>
    <t>63.</t>
  </si>
  <si>
    <t>64.</t>
  </si>
  <si>
    <t>65.</t>
  </si>
  <si>
    <t>66.</t>
  </si>
  <si>
    <t>67.</t>
  </si>
  <si>
    <t>68.</t>
  </si>
  <si>
    <t>69.</t>
  </si>
  <si>
    <t>70.</t>
  </si>
  <si>
    <t>71.</t>
  </si>
  <si>
    <t>Remont drogi gminnej nr 100549C w miejscowości Głuchowo kilometraż od 0+000,00 km do 0+202,00 km</t>
  </si>
  <si>
    <t>Opracowanie dokumentacji i remont drogi gminnej nr 041625C w miejscowości Zielnowo</t>
  </si>
  <si>
    <t>Remont drogi gminnej nr 150522C Inowrocław - Marulewy</t>
  </si>
  <si>
    <t>Remont drogi gminnej nr 031175C od km 0+000 do km 0+490 na długości 0,490 km w miejscowości Łowin</t>
  </si>
  <si>
    <t>Remont nawierzchni jezdni ul. Bagiennej w Inowrocławiu</t>
  </si>
  <si>
    <t>Remont drogi gminnej nr 130223C w Słabomierzu km od 0+000,00 do 1+160,00</t>
  </si>
  <si>
    <t>Remont nawierzchni ul. Krakowskiej w Siennie od 0+000 km do km 1+509 km o długości 1+509 km</t>
  </si>
  <si>
    <t>Remont nawierzchni części drogi gminnej nr 041507C w miejscowościach Bursztynowo i Białobłoty w km od 0+000 do km 1+935</t>
  </si>
  <si>
    <t>Remont dróg gminnych nr 190734C i nr 190751C</t>
  </si>
  <si>
    <t xml:space="preserve">Remont drogi w ciągu ul. Polskich Skrzydeł w Grudziądzu na odcinku od ul. Warszawskiej do ul. gen. Józefa Kustronia droga gminna, remont od km 0,000,00 do 0+580,00 km   </t>
  </si>
  <si>
    <t>Remont drogi gminnej nr 090543C - ul. Rynek w Rynarzewie (od km 0+000,00 do km 0+118,00)</t>
  </si>
  <si>
    <t>Remont drogi gminnej nr 101124C w miejscowości Czernikówko - Wały</t>
  </si>
  <si>
    <t>Remont drogi gminnej nr 060465C w miejscowości Błoto</t>
  </si>
  <si>
    <t xml:space="preserve">Remont drogi gminnej nr 190515C Smólsk dł. 900 m na odc. od km 0+012 do km 0+912 w miejscowości Smólsk, Gmina Włocławek </t>
  </si>
  <si>
    <t>Remont drogi gminnej w miejscowości Stary Toruń (ul. Leśna nr drogi 100191C od km 0+000,00 do km 0+660,00)</t>
  </si>
  <si>
    <t>Remont drogi gminnej nr 0537010C w miejscowości Grupa w ciągu ulicy Szkolnej od 0+000 km do 1+000 km</t>
  </si>
  <si>
    <t>Remont drogi do Dąbrówczyna na odcinku od skrzyżowania z drogą gminną Sicienko-Dąbrówka Nowa do końca obszaru zabudowanego</t>
  </si>
  <si>
    <t>Remont dwóch odcinków dróg gminnych w miejscowościach Paruszewice - Łąki Markowe</t>
  </si>
  <si>
    <t>Remont drogi gminnej nr 090845C - ulicy Piaskowej w Nakle nad Notecią od km 0+040,00 do 0+452,64 oraz od km 0+581,06 do km 1+016,00</t>
  </si>
  <si>
    <t>Remont drogi gminnej nr 190911C w miejscowości Więsławice od km 0+000 do km 1+225,50 i w miejscowości Strzały od km 0+000 do km 0+362,60</t>
  </si>
  <si>
    <t>Remont drogi gminnej nr 070617C w Małym Pułkowie</t>
  </si>
  <si>
    <t>Remont drogi gminnej nr 160220C w miejscowości Ostrowąs od drogi powiatowej nr 2607C</t>
  </si>
  <si>
    <t>Remont drogi gminnej nr 070434C w miejscowości Blizno w km 0+000 do km 1+750</t>
  </si>
  <si>
    <t>Remont nawierzchni drogi gminnej nr 100632C Turzno Smaruj - Turzno wieś (ul. Okrężna) w miejscowości Turzno, gm. Łysomice na odcinku od km 0+000,00 do km 1+300,00</t>
  </si>
  <si>
    <t>Remont drogi gminnej nr 110215C Pląchoty - Józefat na odcinku Pląchoty - Wrocki km 0+009 - km 2+229</t>
  </si>
  <si>
    <t>Remont dróg gminnych w Jabłonowie Pomorskim - ul. Polna i ul. Wiejska</t>
  </si>
  <si>
    <t>Remont drogi gminnej nr 090410C Żurawia - Włodzimierzewo od km 0+000,00 do km 1+983,27</t>
  </si>
  <si>
    <t>Remont drogi gminnej - ul. Paderewskiego w Świeciu</t>
  </si>
  <si>
    <t>Remont drogi gminnej nr 070213C Jarantowice - Sitno o długości 2,488 km od km 0+000 do km 2+488</t>
  </si>
  <si>
    <t>Remont dróg gminnych na terenie miasta Brodnicy w ul. Poprzecznej, nr 081060C od km 0,004 do km 0,601, ul. Grażyny, nr 081016C od km 0,004 do km 0,679, ul. Akacjowej, nr 081001C od km 0,00 do km 0,305</t>
  </si>
  <si>
    <t>Remont nawierzchni jezdni w ramach zadania pn. Modernizacja odcinka drogi gminnej nr 130303C w Sadłogoszczy od km 0+000,00 do km 1+439,05</t>
  </si>
  <si>
    <t>Remont drogi gminnej 150310C Kawęczyn-Żyrosławice, gmina Gniewkowo</t>
  </si>
  <si>
    <t>Remont drogi gminnej nr 170509C relacji Jastrzębie - Jastrzębie</t>
  </si>
  <si>
    <t>Remont drogi gminnej nr 120518C Stary Kobrzyniec - Rojewo na odcinku 50 m</t>
  </si>
  <si>
    <t>Remont trzech odcinków dróg gminnych w miejscowości Świedziebnia: Nr 080949C na odcinku 313 m (od km 0+000 do km 0+313), Nr 080950C na odcinku 498 m (od km 0+000 do km 0+498), Nr 080931C na odcinku 716 m (od km 0+008 do km 0+724)</t>
  </si>
  <si>
    <t>Remont ulic miejskich w mieście Górzno - 081315C - ul. Gołuńskiego, odc. dł. 0,030km, w km 0+022,5 - 0+052,5; - 081313C - ul. Rynek, odc. dł. 0,150 km, w km 0+000,5 - 0+151,5; - ul. Kościelna, odc. dł. 0,065 km, w km 0+007 - 0+072</t>
  </si>
  <si>
    <t>Remont drogi gminnej nr 080628 C ulica Prosta i część drogi gminnej nr 080625 C ulica Długa w miejscowości Bartniczka</t>
  </si>
  <si>
    <t>Remont drogi gminnej nr 120615C - ul. Nowe Osiedle na odcinku długości 0,180 km</t>
  </si>
  <si>
    <t>Remont dróg gminnych na terenie miasta Strzelna ul. Rynek droga nr 140642C, ul. Ślusarska droga nr 140632C i ul. Spichrzowa nr 140628C o łącznej długości 472 mb</t>
  </si>
  <si>
    <t>Remont drogi gminnej nr 170938C Tłuchówek - Gaje od km 0+000 do km 0+544 o długości 544 mb</t>
  </si>
  <si>
    <t>Remont dróg gminnych ul. Św. Maksymiliana Kolbe, ul. Henryka Sienkiewicza oraz ul. Krzywdów i Bieńków na terenie Gminy Miejskiej Nieszawa</t>
  </si>
  <si>
    <t>Remont drogi gminnej nr 120207C Somsiory-Somsiory na odcinku 480m w m. Somsiory, remont drogi gminnej nr 120212C Ostrowite-Studzianka na odcinku 720m w m. Mościska oraz remont drogi gminnej nr 120210C Giżynek-Piórkowo na odcinku 300m w m. Giżynek</t>
  </si>
  <si>
    <t>Remont ulicy Gniewkowskiej nr 100911C w km 0+370 i ulicy Sosnowej nr 100920C w km 1+214 w miejscowości Cierpice</t>
  </si>
  <si>
    <t>Remont dróg gminnych 192007C ul. Nowej od km 0+000 do km 0+227 oraz 192037C ul. Rzemieślniczej od km 0+008 do km 0+048</t>
  </si>
  <si>
    <t>Remont drogi gminnej nr 040119C - ul. Kościuszki w Nowej Wsi</t>
  </si>
  <si>
    <t>Remont dróg gminnych nr 180205C Nagórki - Krotoszyn km 3+185 - 4+165 i 180214C Bodzanówek - Zielińsk km 2+600 - 3+585</t>
  </si>
  <si>
    <t>Remont drogi gminnej nr 070118C w miejscowości Uciąż od km 0+000 do 1+810</t>
  </si>
  <si>
    <t>Remont nawierzchni drogi gminnej nr 140557C stanowiącej ul. Dworcową w Mogilnie</t>
  </si>
  <si>
    <t>Remont odcinka drogi nr 050609C od km 0+000 do km 0+602,16 ulicy Chlebowej w Białych Błotach</t>
  </si>
  <si>
    <t>Remont drogi gminnej nr 120307C Rypałki Prywatne-Stawiska (od km 1+530 do km 2+390)</t>
  </si>
  <si>
    <t>Remont drogi gminnej nr 020662C ulicy Komierowskiej w Sępólnie Krajeńskim, od km 0+000,00 do km 0+289,00</t>
  </si>
  <si>
    <t>Remont drogi w miejscowości Mazury Gmina Brześć Kujawski (droga gminna nr 190418C, od km 0+000 do km 3+272)</t>
  </si>
  <si>
    <t>Remont drogi gminnej nr 191816C ul. Zielonej od km 0+000 do km 0+755, części drogi gminnej nr 191835C ul. Piłsudskiego od km 0+000 do km 0+179 i części drogi gminnej nr 191825C ul. Kopernika od km 0+000 do km 0+253 w Kowalu</t>
  </si>
  <si>
    <t>Remont drogi gminnej nr 101287C - ulicy Dworcowej na długości 0,988 km (odcinek od skrzyżowania z ul. Polną do granic administracyjnych miasta Chełmży), kilometraż 0+442,85 - 1+430,53</t>
  </si>
  <si>
    <t>Remont drogi gminnej nr 110116C relacji Elzanowo - Mariany, gmina Kowalewo Pomorskie w km 0+088 do 1+946</t>
  </si>
  <si>
    <t>Remont drogi gminnej nr 130108C Klotyldowo-Ostatkowo</t>
  </si>
  <si>
    <t>Remont nawierzchni drogi gminnej nr 080536C relacji Przydatki - Opalenica oraz drogi gminnej nr 080540C relacji Opalenica - Kozi Róg o łącznej długości 4264 m</t>
  </si>
  <si>
    <t>Remont części drogi gminnej nr 080222C w miejscowości Zastawie</t>
  </si>
  <si>
    <t>Remont drogi gminnej nr 010215C Laski - Brzozowe Błota od km 0+807 do km 1+246</t>
  </si>
  <si>
    <t>Remont nawierzchni ul. Pomorskiej w Siennie od 1+509 km do 2+429 km o długości 0+920 km</t>
  </si>
  <si>
    <t>Remont drogi gminnej 090308C w Sucharach na działce o numerze ewidencyjnym 71/1 od km 0+000,00 do km 0+230,00</t>
  </si>
  <si>
    <t>Remont drogi gminnej w miejscowości Czarne Błoto (ul. Turystyczna nr drogi 100187C, od 0+000,00 km do 0+520,00 km)</t>
  </si>
  <si>
    <t>Remont nawierzchni części drogi gminnej nr 041525C w miejscowości Linowo w km od 0+000 do km 0+740</t>
  </si>
  <si>
    <t>Remont dróg gminnych ul. Browarna oraz ul. Bulwary 500-lecia na terenie Gminy Miejskiej Nieszawa</t>
  </si>
  <si>
    <t>Remont drogi gminnej nr 060412C w miejscowości Raciniewo</t>
  </si>
  <si>
    <t>Remont drogi gminnej nr 080433C w miejscowości Chojno, gm. Bobrowo na odcinku od km 0+000 do km 0+914 oraz od km 1+134 do km 2+226,70</t>
  </si>
  <si>
    <t>Remont nawierzchni jezdni ul. Chemicznej w Inowrocławiu</t>
  </si>
  <si>
    <t>Remont ul. I. Paderewskiego nr 151106C oraz ul. Św. Mikołaja nr 151121C w Gniewkowie</t>
  </si>
  <si>
    <t>Remont drogi gminnej nr 110265C Bedewo - Rumunki Sokołowskie</t>
  </si>
  <si>
    <t>Remont nawierzchni na ul. Dworcowej od 7 do nr 7j (060705C), ul. Krótkiej (060716C), ul. Kościuszki (060715C) w Chełmnie</t>
  </si>
  <si>
    <t>Remont odcinka drogi gminnej nr 050605C od km 0+000 do km 0+350,21 ulicy Bydgoskiej w Zielonce</t>
  </si>
  <si>
    <t>Remont drogi gminnej nr 080741C Gołkowo-Nad Strugą, na dł. ok. 0,792 km, Odcinek O1 - dł. 0,742 km, w km 0+934 - 1+676; Odcinek O2 - dł. 0,050 km, w km 2+414-2+464.</t>
  </si>
  <si>
    <t>Remont drogi gminnej nr 031009C w Sulnówku</t>
  </si>
  <si>
    <t>Remont nawierzchni drogi gminnej nr 080509C ul. Pokrzywki w miejscowości Karbowo o długości 2192 m</t>
  </si>
  <si>
    <t>Remont drogi gminnej nr 160880C w kilometrażu od 0+000 do 0+401 ul. Akacjowej w miejscowości Aleksandrów Kujawski</t>
  </si>
  <si>
    <t>06.2023 - 07.2023</t>
  </si>
  <si>
    <t>05.2023 - 10.2023</t>
  </si>
  <si>
    <t>08.2023 - 10.2023</t>
  </si>
  <si>
    <t>08.2023 - 12.2023</t>
  </si>
  <si>
    <t>11.2023 - 09.2024</t>
  </si>
  <si>
    <t>07.2023 - 09.2023</t>
  </si>
  <si>
    <t>05.2023 - 11.2023</t>
  </si>
  <si>
    <t>01.2023 - 11.2023</t>
  </si>
  <si>
    <t>09.2023 - 01.2024</t>
  </si>
  <si>
    <t>05.2023 - 03.2024</t>
  </si>
  <si>
    <t>09.2023 - 08.2024</t>
  </si>
  <si>
    <t>04.2023 - 07.2023</t>
  </si>
  <si>
    <t>10.2023 - 09.2024</t>
  </si>
  <si>
    <t>11.2023 - 10.2024</t>
  </si>
  <si>
    <t>06.2023 - 08.2024</t>
  </si>
  <si>
    <t>06.2023 - 09.2023</t>
  </si>
  <si>
    <t>07.2023 - 11.2023</t>
  </si>
  <si>
    <t>06.2023 - 05.2024</t>
  </si>
  <si>
    <t>10.2023 - 07.2024</t>
  </si>
  <si>
    <t>08.2023 - 11.2023</t>
  </si>
  <si>
    <t>07.2023 - 11,2023</t>
  </si>
  <si>
    <t>04.2023 - 12.2023</t>
  </si>
  <si>
    <t>06.2023 - 10.2023</t>
  </si>
  <si>
    <t>03.2023 - 11.2023</t>
  </si>
  <si>
    <t>09.2023 - 12.2023</t>
  </si>
  <si>
    <t>08.2023 - 06.2024</t>
  </si>
  <si>
    <t>01.2023 - 12.2023</t>
  </si>
  <si>
    <t>03.2023 - 12.2023</t>
  </si>
  <si>
    <t>06.2023 -11.2023</t>
  </si>
  <si>
    <t>09'2023 - 08.2024</t>
  </si>
  <si>
    <t>08.2023 - 05.2024</t>
  </si>
  <si>
    <t>03.2023 - 10.2023</t>
  </si>
  <si>
    <t>09.2023 - 04.2024</t>
  </si>
  <si>
    <t>aleksandrowski</t>
  </si>
  <si>
    <t>brodnicki</t>
  </si>
  <si>
    <t>bydgoski</t>
  </si>
  <si>
    <t>chełmiński</t>
  </si>
  <si>
    <t>golubsko-dobrzyński</t>
  </si>
  <si>
    <t>grudziądzki</t>
  </si>
  <si>
    <t>inowrocławski</t>
  </si>
  <si>
    <t>lipnowski</t>
  </si>
  <si>
    <t>mogileński</t>
  </si>
  <si>
    <t>nakielski</t>
  </si>
  <si>
    <t>radziejowski</t>
  </si>
  <si>
    <t>rypiński</t>
  </si>
  <si>
    <t>sępoleński</t>
  </si>
  <si>
    <t>świecki</t>
  </si>
  <si>
    <t>toruński</t>
  </si>
  <si>
    <t>tucholski</t>
  </si>
  <si>
    <t>wąbrzeski</t>
  </si>
  <si>
    <t>włocławski</t>
  </si>
  <si>
    <t>żniński</t>
  </si>
  <si>
    <t>Gmina Nieszawa</t>
  </si>
  <si>
    <t>Gmina Bobrowo</t>
  </si>
  <si>
    <t>Gmina Brodnica</t>
  </si>
  <si>
    <t>Gmina Bartniczka</t>
  </si>
  <si>
    <t>Gmina Świedziebnia</t>
  </si>
  <si>
    <t>Gmina Zbiczno</t>
  </si>
  <si>
    <t>Gmina Białe Błota</t>
  </si>
  <si>
    <t>Gmina Dobrcz</t>
  </si>
  <si>
    <t>Gmina Sicienko</t>
  </si>
  <si>
    <t>Gmina Miasto Chełmno</t>
  </si>
  <si>
    <t>Gmina Golub-Dobrzyń</t>
  </si>
  <si>
    <t>Gmina Grudziądz</t>
  </si>
  <si>
    <t>Miasto Inowrocław</t>
  </si>
  <si>
    <t>Gmina Gniewkowo</t>
  </si>
  <si>
    <t>Gmina Inowrocław</t>
  </si>
  <si>
    <t>Gmina Kikół</t>
  </si>
  <si>
    <t>Gmina Lipno</t>
  </si>
  <si>
    <t>Gmina Tłuchowo</t>
  </si>
  <si>
    <t>Gmina Mogilno</t>
  </si>
  <si>
    <t>Gmina Strzelno</t>
  </si>
  <si>
    <t>Gmina Kcynia</t>
  </si>
  <si>
    <t>Gmina Szubin</t>
  </si>
  <si>
    <t>Gmina Dobre</t>
  </si>
  <si>
    <t>Gmina Osięciny</t>
  </si>
  <si>
    <t>Gmina Miasto Rypin</t>
  </si>
  <si>
    <t>Gmina Brzuze</t>
  </si>
  <si>
    <t>Gmina Rogowo k/Rypina</t>
  </si>
  <si>
    <t>Gmina Rypin</t>
  </si>
  <si>
    <t>Gmina Dragacz</t>
  </si>
  <si>
    <t>Gmina Osie</t>
  </si>
  <si>
    <t>Gmina Pruszcz</t>
  </si>
  <si>
    <t>Gmina Świecie</t>
  </si>
  <si>
    <t>Gmina Miasto Chełmża</t>
  </si>
  <si>
    <t>Gmina Chełmża</t>
  </si>
  <si>
    <t>Gmina Czernikowo</t>
  </si>
  <si>
    <t>Gmina Lubicz</t>
  </si>
  <si>
    <t>Gmina Łysomice</t>
  </si>
  <si>
    <t>Gmina Wielka Nieszawka</t>
  </si>
  <si>
    <t>Gmina Zławieś Wielka</t>
  </si>
  <si>
    <t>Gmina Cekcyn</t>
  </si>
  <si>
    <t>Gmina Śliwice</t>
  </si>
  <si>
    <t>Gmina Dębowa Łąka</t>
  </si>
  <si>
    <t>Gmina Książki</t>
  </si>
  <si>
    <t>Gmina Płużnica</t>
  </si>
  <si>
    <t>Gmina Ryńsk</t>
  </si>
  <si>
    <t>Gmina Miasto Kowal</t>
  </si>
  <si>
    <t>Gmina Boniewo</t>
  </si>
  <si>
    <t>Gmina Choceń</t>
  </si>
  <si>
    <t>Miasto i Gmina Chodecz</t>
  </si>
  <si>
    <t>Gmina Fabianki</t>
  </si>
  <si>
    <t>Gmina Kowal</t>
  </si>
  <si>
    <t>Gmina Lubraniec</t>
  </si>
  <si>
    <t>Gmina Włocławek</t>
  </si>
  <si>
    <t>Gmina Łabiszyn</t>
  </si>
  <si>
    <t>Gmina Żnin</t>
  </si>
  <si>
    <t>Gmina Miasto Włocławek</t>
  </si>
  <si>
    <t>Miasto i Gmina Radzyń Chełmiński</t>
  </si>
  <si>
    <t>Gmina Świecie nad Osą</t>
  </si>
  <si>
    <t>Gmina Miasto Grudziądz</t>
  </si>
  <si>
    <t>Gmina Unisław</t>
  </si>
  <si>
    <t>Gmina Izbica Kujawska</t>
  </si>
  <si>
    <t>Gmina Nakło nad Notecią</t>
  </si>
  <si>
    <t>Gmina Aleksandrów Kujawski</t>
  </si>
  <si>
    <t>Miasto i Gmina Jabłonowo Pomorskie</t>
  </si>
  <si>
    <t>Gmina Miasta Brodnicy</t>
  </si>
  <si>
    <t>Gmina Barcin</t>
  </si>
  <si>
    <t>Miasto i Gmina Górzno</t>
  </si>
  <si>
    <t>Miasto i Gmina Piotrków Kujawski</t>
  </si>
  <si>
    <t>Gmina Sępólno Krajeńskie</t>
  </si>
  <si>
    <t>Gmina Brześć Kujawski</t>
  </si>
  <si>
    <t>Gmina Miejska Aleksandrów Kujawski</t>
  </si>
  <si>
    <t>Gmina Kowalewo Pomorskie</t>
  </si>
  <si>
    <t>Remont odcinka drogi gminnej 050308C Strzelewo - Kamieniec na odcinku od km 1+127 do km 1+680</t>
  </si>
  <si>
    <t>Remont drogi gminnej nr 020610C ulicy Turystycznej w Sępólnie Krajeńskim, od km 0+000 do km 0+505,40</t>
  </si>
  <si>
    <t xml:space="preserve">Remont drogi gminnej nr 160830C w kilometrażu od 0+000 do 0+744 ul. Listnej w miejscowości Aleksandrów Kujawski </t>
  </si>
  <si>
    <t>Poprawa infrastruktury drogowej drogi powiatowej nr 2627C Słupy Duże - Bądkowo na terenie powiatu aleksandrowskiego polegająca na remoncie na odcinku od km 2+479,21 do km 4+529,21</t>
  </si>
  <si>
    <t xml:space="preserve">Remont drogi gminnej nr 230253C ulicy Willowej (od km 0+072,00 do km 0+761,00) w mieście Włocławek </t>
  </si>
  <si>
    <t>Remont drogi gminnej 010311C Cekcyn - Brzozie od km 4+330,63 do km 5+300</t>
  </si>
  <si>
    <t>Remont drogi gminnej nr 170111C w m. Wola</t>
  </si>
  <si>
    <t>Remont dróg powiatowych nr 2411C w km 2+140 - 8+493, dł. 6,353km, odc. Palędzie Dolne - Padniewko; 2373C w km 3+213 - 4+303, dł. 1,090km, odc. Białe Błota - Słaboszewo; 2347C w km 18+993 - 19+664, dł. 0,671 km, odc. Słaboszewo - Pakość, o łącznej długości 8,114 km</t>
  </si>
  <si>
    <t>Remont drogi nr 190223C w miejscowości Bogucin, gm. Fabianki</t>
  </si>
  <si>
    <t>Remont DP 1120C relacji Lipka-gr. woj. - Sępólno Krajeńskie na odc. o dł. 0,502 km zlok. m-dzy km 2+778, a km 3+280 jej przebiegu w m. Iłowo/Radońsk; DP 1134C relacji Więcbork-Jastrzębiec-Płosków-Sośno na odc. o dł 0,720 km zlok m-dzy km 7+560,0a km 8+280 jej przebiegu w m. Jastrzębiec oraz DP 1140C relacji Sośno-Wąwelno-Mrocza (Las) na odc o dł. 0,970 km zlok m-dzy km 3+970, a km 4+940 jej przebiegu w m. Toninek</t>
  </si>
  <si>
    <t>Remont drogi powiatowej nr 2204C Radziki Duże - Wąpielsk - Trąbin - Ostrowite na odcinku 544 m od km 8+816 do km 9+360</t>
  </si>
  <si>
    <t>07.2023 - 9.2023</t>
  </si>
  <si>
    <t>Remont drogi gminnej Połajewo-Połajewo-droga gminna nr 180719C od km 0+000 do km 0+558</t>
  </si>
  <si>
    <t>Remont drogi gminnej nr 191342C w m. Zbijewo na odcinku od km 0+000 do km 1+847,00, Gmina Chodecz</t>
  </si>
  <si>
    <t>Remont dróg gminnych: nr 180120C Dobre Wieś - Byczyna na odcinku od km 1+305 do km 1+634 i nr 180137C Smarglin - Smarglin na odcinku od km 0+000 do km 0+344, w istniejących granicach pasa drogowego</t>
  </si>
  <si>
    <t>Remont odcinków dróg powiatowych powiatu grudziądzkiego nr 1371C Szynwałd - Stare Błonowoo km 6+650 do 7+160, 1404C Słup - Linowo w km 0+975 do 1+300, 1359C Skurgwy - Rogóźno PKP w km 0+706 do 1+160,36</t>
  </si>
  <si>
    <t>Remont dróg powiatowych: nr 1514C Mąkowarsko - Sokole Kuźnica - Koronowo na odc. 998 m od 8+460 km  do 9+458 km, nr 1526C Samociążek - Bożenkowo na odc. 998 m od 2+668 km do 3+666 km, nr 1529C Wojnowo - Bydgoszcz na odc. 985 m od 5+933 km do 6+918 km</t>
  </si>
  <si>
    <t xml:space="preserve">Remont drogi powiatowej nr 2609C ulicy Krzywa Góra o długości 2062,00 mb na odcinku od km 14+354 do km 16+416 we Włocławku  </t>
  </si>
  <si>
    <t>Remont drogi gminnej 191213C Grochowiska -Świętosławice - etap I</t>
  </si>
  <si>
    <t>Remont drogi gminnej nr 100809C - ul. Lipnowskiej w Lubiczu Górnym od ul. Bankowej do drogi krajowej nr 10; w km od  0+000 do 0+370 od ul. Bankowej do rozwidlenia ul. Lipnowskiej i w km od 0+000 do 0+173 od rozwidlenia ul. Lipnowskiej do drogi krajowej nr 10</t>
  </si>
  <si>
    <t>Remont drogi gminnej nr 080405C relacji Kruszyny - Zgniłobłoty, gm. Bobrowo od km 0+000 do km 4+330</t>
  </si>
  <si>
    <t>Remont drogi gminnej nr 030111C Osie-Oski Piec-Miedzno od km 2+794 do km 3+774</t>
  </si>
  <si>
    <t>Remont dróg gminnych w Szubinie: ulicy Matejki (090919C; od km 0+000,00 do km 0+095,00; od km 0+145,00 do km 0+378,00) i części ulicy Kochanowskiego (nr 090918C; od km 0+531,00 do km 0+699,00)</t>
  </si>
  <si>
    <t>Remont drogi powiatowej nr 2629C Wysocin - Osięciny na odcinku od 4+613 do km 5+611 2. Remont drogi powiatowej nr 2836C Wójcin - Bycz na odcinku od km 0+007 do km 1+005</t>
  </si>
  <si>
    <t>Remont nawierzchni ul. Gen. Jastrzębskiego (050753C) w Chełmnie</t>
  </si>
  <si>
    <r>
      <t>Województwo: K</t>
    </r>
    <r>
      <rPr>
        <sz val="10"/>
        <color theme="1"/>
        <rFont val="Times New Roman"/>
        <family val="1"/>
        <charset val="238"/>
      </rPr>
      <t>ujawsko-pomorskie</t>
    </r>
  </si>
  <si>
    <t>72.*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</si>
</sst>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\ _z_ł_-;\-* #,##0.00\ _z_ł_-;_-* &quot;-&quot;??\ _z_ł_-;_-@_-"/>
    <numFmt numFmtId="164" formatCode="#,##0.00\ &quot;zł&quot;"/>
    <numFmt numFmtId="165" formatCode="#,##0.000"/>
    <numFmt numFmtId="166" formatCode="0.000"/>
  </numFmts>
  <fonts count="30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8"/>
      <color rgb="FF000000"/>
      <name val="Arial"/>
      <family val="2"/>
      <charset val="238"/>
    </font>
    <font>
      <sz val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  <charset val="238"/>
    </font>
    <font>
      <b/>
      <sz val="14"/>
      <name val="Times New Roman"/>
      <family val="1"/>
      <charset val="238"/>
    </font>
    <font>
      <sz val="14"/>
      <color theme="1"/>
      <name val="Calibri"/>
      <family val="2"/>
      <charset val="238"/>
      <scheme val="minor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0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color theme="5"/>
      <name val="Arial"/>
      <family val="2"/>
      <charset val="238"/>
    </font>
    <font>
      <b/>
      <sz val="10"/>
      <color theme="9"/>
      <name val="Times New Roman"/>
      <family val="1"/>
      <charset val="238"/>
    </font>
    <font>
      <sz val="9"/>
      <name val="Arial"/>
      <family val="2"/>
      <charset val="238"/>
    </font>
    <font>
      <b/>
      <sz val="10"/>
      <color theme="1"/>
      <name val="Arial"/>
      <family val="2"/>
      <charset val="238"/>
    </font>
    <font>
      <b/>
      <sz val="10"/>
      <color rgb="FF00000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theme="4" tint="-0.499984740745262"/>
      <name val="Times New Roman"/>
      <family val="1"/>
      <charset val="238"/>
    </font>
    <font>
      <sz val="10"/>
      <color theme="1"/>
      <name val="Times New Roman"/>
      <family val="1"/>
      <charset val="238"/>
    </font>
    <font>
      <sz val="8"/>
      <name val="Calibri"/>
      <family val="2"/>
      <charset val="238"/>
      <scheme val="minor"/>
    </font>
    <font>
      <sz val="9"/>
      <color rgb="FF00000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b/>
      <sz val="9"/>
      <color rgb="FF000000"/>
      <name val="Arial"/>
      <family val="2"/>
      <charset val="238"/>
    </font>
    <font>
      <sz val="9"/>
      <color theme="5"/>
      <name val="Arial"/>
      <family val="2"/>
      <charset val="238"/>
    </font>
    <font>
      <b/>
      <sz val="9"/>
      <color theme="5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</borders>
  <cellStyleXfs count="7">
    <xf numFmtId="0" fontId="0" fillId="0" borderId="0"/>
    <xf numFmtId="0" fontId="5" fillId="0" borderId="0"/>
    <xf numFmtId="9" fontId="5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</cellStyleXfs>
  <cellXfs count="162">
    <xf numFmtId="0" fontId="0" fillId="0" borderId="0" xfId="0"/>
    <xf numFmtId="0" fontId="0" fillId="0" borderId="0" xfId="0" applyAlignment="1">
      <alignment horizontal="center" vertical="center"/>
    </xf>
    <xf numFmtId="0" fontId="2" fillId="0" borderId="0" xfId="0" applyFont="1" applyAlignment="1">
      <alignment vertical="center" wrapText="1"/>
    </xf>
    <xf numFmtId="0" fontId="7" fillId="0" borderId="0" xfId="0" applyFont="1" applyAlignment="1">
      <alignment vertical="center"/>
    </xf>
    <xf numFmtId="0" fontId="7" fillId="0" borderId="0" xfId="0" applyFont="1" applyAlignment="1">
      <alignment vertical="center" wrapText="1"/>
    </xf>
    <xf numFmtId="0" fontId="7" fillId="0" borderId="0" xfId="0" applyFont="1" applyAlignment="1">
      <alignment wrapText="1"/>
    </xf>
    <xf numFmtId="0" fontId="8" fillId="0" borderId="0" xfId="0" applyFont="1"/>
    <xf numFmtId="0" fontId="9" fillId="0" borderId="0" xfId="0" applyFont="1" applyAlignment="1">
      <alignment vertical="center"/>
    </xf>
    <xf numFmtId="0" fontId="9" fillId="0" borderId="0" xfId="0" applyFont="1"/>
    <xf numFmtId="0" fontId="10" fillId="0" borderId="0" xfId="0" applyFont="1" applyAlignme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4" fontId="0" fillId="0" borderId="0" xfId="0" applyNumberFormat="1" applyAlignment="1">
      <alignment vertical="center"/>
    </xf>
    <xf numFmtId="4" fontId="9" fillId="0" borderId="0" xfId="0" applyNumberFormat="1" applyFont="1"/>
    <xf numFmtId="4" fontId="10" fillId="0" borderId="0" xfId="0" applyNumberFormat="1" applyFont="1"/>
    <xf numFmtId="0" fontId="1" fillId="0" borderId="0" xfId="0" applyFont="1"/>
    <xf numFmtId="4" fontId="10" fillId="0" borderId="0" xfId="0" applyNumberFormat="1" applyFont="1" applyAlignment="1">
      <alignment vertical="top"/>
    </xf>
    <xf numFmtId="0" fontId="14" fillId="0" borderId="0" xfId="1" applyFont="1" applyAlignment="1">
      <alignment vertical="center"/>
    </xf>
    <xf numFmtId="0" fontId="3" fillId="0" borderId="0" xfId="0" applyFont="1"/>
    <xf numFmtId="0" fontId="15" fillId="0" borderId="0" xfId="0" applyFont="1"/>
    <xf numFmtId="4" fontId="9" fillId="0" borderId="0" xfId="0" applyNumberFormat="1" applyFont="1" applyAlignment="1">
      <alignment vertical="center"/>
    </xf>
    <xf numFmtId="0" fontId="0" fillId="0" borderId="0" xfId="0" applyAlignment="1">
      <alignment horizontal="center"/>
    </xf>
    <xf numFmtId="9" fontId="0" fillId="0" borderId="0" xfId="2" applyFont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6" fillId="0" borderId="2" xfId="0" applyNumberFormat="1" applyFont="1" applyBorder="1" applyAlignment="1">
      <alignment vertical="center"/>
    </xf>
    <xf numFmtId="4" fontId="6" fillId="0" borderId="1" xfId="0" applyNumberFormat="1" applyFont="1" applyBorder="1" applyAlignment="1">
      <alignment vertical="center" wrapText="1"/>
    </xf>
    <xf numFmtId="165" fontId="20" fillId="2" borderId="1" xfId="0" applyNumberFormat="1" applyFont="1" applyFill="1" applyBorder="1" applyAlignment="1">
      <alignment horizontal="center" vertical="center"/>
    </xf>
    <xf numFmtId="0" fontId="18" fillId="0" borderId="1" xfId="0" applyFont="1" applyBorder="1" applyAlignment="1">
      <alignment horizontal="center" vertical="center" wrapText="1"/>
    </xf>
    <xf numFmtId="4" fontId="19" fillId="0" borderId="1" xfId="0" applyNumberFormat="1" applyFont="1" applyBorder="1" applyAlignment="1">
      <alignment horizontal="right" vertical="center" wrapText="1"/>
    </xf>
    <xf numFmtId="9" fontId="20" fillId="2" borderId="1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vertical="top" wrapText="1"/>
    </xf>
    <xf numFmtId="0" fontId="7" fillId="0" borderId="0" xfId="0" applyFont="1" applyAlignment="1">
      <alignment horizontal="left" vertical="top"/>
    </xf>
    <xf numFmtId="0" fontId="7" fillId="0" borderId="0" xfId="0" applyFont="1" applyAlignment="1">
      <alignment horizontal="left" vertical="top" wrapText="1"/>
    </xf>
    <xf numFmtId="164" fontId="16" fillId="3" borderId="21" xfId="0" applyNumberFormat="1" applyFont="1" applyFill="1" applyBorder="1" applyAlignment="1">
      <alignment vertical="center"/>
    </xf>
    <xf numFmtId="164" fontId="16" fillId="3" borderId="22" xfId="0" applyNumberFormat="1" applyFont="1" applyFill="1" applyBorder="1" applyAlignment="1">
      <alignment vertical="center"/>
    </xf>
    <xf numFmtId="164" fontId="16" fillId="4" borderId="17" xfId="0" applyNumberFormat="1" applyFont="1" applyFill="1" applyBorder="1" applyAlignment="1">
      <alignment vertical="center"/>
    </xf>
    <xf numFmtId="164" fontId="16" fillId="3" borderId="23" xfId="0" applyNumberFormat="1" applyFont="1" applyFill="1" applyBorder="1" applyAlignment="1">
      <alignment vertical="center"/>
    </xf>
    <xf numFmtId="164" fontId="13" fillId="4" borderId="17" xfId="0" applyNumberFormat="1" applyFont="1" applyFill="1" applyBorder="1" applyAlignment="1">
      <alignment vertical="center"/>
    </xf>
    <xf numFmtId="164" fontId="21" fillId="4" borderId="17" xfId="0" applyNumberFormat="1" applyFont="1" applyFill="1" applyBorder="1" applyAlignment="1">
      <alignment vertical="center"/>
    </xf>
    <xf numFmtId="0" fontId="12" fillId="0" borderId="21" xfId="0" applyFont="1" applyBorder="1" applyAlignment="1">
      <alignment horizontal="center" vertical="center" wrapText="1"/>
    </xf>
    <xf numFmtId="0" fontId="12" fillId="0" borderId="22" xfId="0" applyFont="1" applyBorder="1" applyAlignment="1">
      <alignment horizontal="center" vertical="center" wrapText="1"/>
    </xf>
    <xf numFmtId="0" fontId="12" fillId="4" borderId="17" xfId="0" applyFont="1" applyFill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/>
    </xf>
    <xf numFmtId="164" fontId="21" fillId="3" borderId="23" xfId="0" applyNumberFormat="1" applyFont="1" applyFill="1" applyBorder="1" applyAlignment="1">
      <alignment vertical="center"/>
    </xf>
    <xf numFmtId="0" fontId="12" fillId="0" borderId="25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6" fillId="3" borderId="25" xfId="0" applyFont="1" applyFill="1" applyBorder="1" applyAlignment="1">
      <alignment vertical="center"/>
    </xf>
    <xf numFmtId="0" fontId="16" fillId="3" borderId="21" xfId="0" applyFont="1" applyFill="1" applyBorder="1" applyAlignment="1">
      <alignment vertical="center"/>
    </xf>
    <xf numFmtId="0" fontId="21" fillId="3" borderId="25" xfId="0" applyFont="1" applyFill="1" applyBorder="1" applyAlignment="1">
      <alignment vertical="center"/>
    </xf>
    <xf numFmtId="0" fontId="21" fillId="3" borderId="21" xfId="0" applyFont="1" applyFill="1" applyBorder="1" applyAlignment="1">
      <alignment vertical="center"/>
    </xf>
    <xf numFmtId="164" fontId="21" fillId="3" borderId="21" xfId="0" applyNumberFormat="1" applyFont="1" applyFill="1" applyBorder="1" applyAlignment="1">
      <alignment vertical="center"/>
    </xf>
    <xf numFmtId="164" fontId="13" fillId="5" borderId="23" xfId="0" applyNumberFormat="1" applyFont="1" applyFill="1" applyBorder="1" applyAlignment="1">
      <alignment vertical="center"/>
    </xf>
    <xf numFmtId="0" fontId="13" fillId="5" borderId="25" xfId="0" applyFont="1" applyFill="1" applyBorder="1" applyAlignment="1">
      <alignment vertical="center"/>
    </xf>
    <xf numFmtId="0" fontId="13" fillId="5" borderId="21" xfId="0" applyFont="1" applyFill="1" applyBorder="1" applyAlignment="1">
      <alignment vertical="center"/>
    </xf>
    <xf numFmtId="164" fontId="13" fillId="5" borderId="21" xfId="0" applyNumberFormat="1" applyFont="1" applyFill="1" applyBorder="1" applyAlignment="1">
      <alignment vertical="center"/>
    </xf>
    <xf numFmtId="164" fontId="21" fillId="3" borderId="22" xfId="0" applyNumberFormat="1" applyFont="1" applyFill="1" applyBorder="1" applyAlignment="1">
      <alignment vertical="center"/>
    </xf>
    <xf numFmtId="164" fontId="13" fillId="5" borderId="22" xfId="0" applyNumberFormat="1" applyFont="1" applyFill="1" applyBorder="1" applyAlignment="1">
      <alignment vertical="center"/>
    </xf>
    <xf numFmtId="0" fontId="12" fillId="3" borderId="21" xfId="0" applyFont="1" applyFill="1" applyBorder="1" applyAlignment="1">
      <alignment horizontal="center" vertical="center"/>
    </xf>
    <xf numFmtId="0" fontId="21" fillId="3" borderId="21" xfId="0" applyFont="1" applyFill="1" applyBorder="1" applyAlignment="1">
      <alignment horizontal="center" vertical="center"/>
    </xf>
    <xf numFmtId="0" fontId="13" fillId="5" borderId="21" xfId="0" applyFont="1" applyFill="1" applyBorder="1" applyAlignment="1">
      <alignment horizontal="center" vertical="center"/>
    </xf>
    <xf numFmtId="0" fontId="13" fillId="0" borderId="19" xfId="0" applyFont="1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3" fillId="0" borderId="15" xfId="0" applyFont="1" applyBorder="1" applyAlignment="1">
      <alignment vertical="center"/>
    </xf>
    <xf numFmtId="164" fontId="13" fillId="0" borderId="15" xfId="0" applyNumberFormat="1" applyFont="1" applyBorder="1" applyAlignment="1">
      <alignment vertical="center"/>
    </xf>
    <xf numFmtId="164" fontId="13" fillId="0" borderId="16" xfId="0" applyNumberFormat="1" applyFont="1" applyBorder="1" applyAlignment="1">
      <alignment vertical="center"/>
    </xf>
    <xf numFmtId="164" fontId="13" fillId="0" borderId="18" xfId="0" applyNumberFormat="1" applyFont="1" applyBorder="1" applyAlignment="1">
      <alignment vertical="center"/>
    </xf>
    <xf numFmtId="0" fontId="13" fillId="0" borderId="20" xfId="0" applyFont="1" applyBorder="1" applyAlignment="1">
      <alignment vertical="center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vertical="center"/>
    </xf>
    <xf numFmtId="164" fontId="13" fillId="0" borderId="3" xfId="0" applyNumberFormat="1" applyFont="1" applyBorder="1" applyAlignment="1">
      <alignment vertical="center"/>
    </xf>
    <xf numFmtId="164" fontId="13" fillId="0" borderId="5" xfId="0" applyNumberFormat="1" applyFont="1" applyBorder="1" applyAlignment="1">
      <alignment vertical="center"/>
    </xf>
    <xf numFmtId="164" fontId="13" fillId="2" borderId="24" xfId="0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14" fillId="0" borderId="0" xfId="1" applyFont="1" applyAlignment="1">
      <alignment horizontal="center" vertical="center"/>
    </xf>
    <xf numFmtId="0" fontId="15" fillId="0" borderId="0" xfId="0" applyFont="1" applyAlignment="1">
      <alignment horizontal="center"/>
    </xf>
    <xf numFmtId="0" fontId="24" fillId="6" borderId="1" xfId="0" quotePrefix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49" fontId="25" fillId="2" borderId="1" xfId="0" quotePrefix="1" applyNumberFormat="1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vertical="center" wrapText="1"/>
    </xf>
    <xf numFmtId="166" fontId="25" fillId="2" borderId="1" xfId="0" applyNumberFormat="1" applyFont="1" applyFill="1" applyBorder="1" applyAlignment="1">
      <alignment horizontal="center" vertical="center"/>
    </xf>
    <xf numFmtId="9" fontId="25" fillId="6" borderId="1" xfId="5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4" fontId="27" fillId="0" borderId="1" xfId="0" applyNumberFormat="1" applyFont="1" applyBorder="1" applyAlignment="1">
      <alignment horizontal="right" vertical="center" wrapText="1"/>
    </xf>
    <xf numFmtId="9" fontId="6" fillId="2" borderId="1" xfId="0" applyNumberFormat="1" applyFont="1" applyFill="1" applyBorder="1" applyAlignment="1">
      <alignment horizontal="center" vertical="center"/>
    </xf>
    <xf numFmtId="164" fontId="26" fillId="0" borderId="1" xfId="0" applyNumberFormat="1" applyFont="1" applyBorder="1" applyAlignment="1">
      <alignment horizontal="right" vertical="center"/>
    </xf>
    <xf numFmtId="0" fontId="28" fillId="0" borderId="1" xfId="0" applyFont="1" applyBorder="1" applyAlignment="1">
      <alignment horizontal="center" vertical="center" wrapText="1"/>
    </xf>
    <xf numFmtId="0" fontId="28" fillId="6" borderId="1" xfId="0" quotePrefix="1" applyFont="1" applyFill="1" applyBorder="1" applyAlignment="1">
      <alignment horizontal="center" vertical="center"/>
    </xf>
    <xf numFmtId="0" fontId="28" fillId="0" borderId="2" xfId="0" applyFont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49" fontId="28" fillId="2" borderId="1" xfId="0" quotePrefix="1" applyNumberFormat="1" applyFont="1" applyFill="1" applyBorder="1" applyAlignment="1">
      <alignment horizontal="center" vertical="center"/>
    </xf>
    <xf numFmtId="0" fontId="28" fillId="2" borderId="1" xfId="0" applyFont="1" applyFill="1" applyBorder="1" applyAlignment="1">
      <alignment vertical="center" wrapText="1"/>
    </xf>
    <xf numFmtId="166" fontId="28" fillId="2" borderId="1" xfId="0" applyNumberFormat="1" applyFont="1" applyFill="1" applyBorder="1" applyAlignment="1">
      <alignment horizontal="center" vertical="center"/>
    </xf>
    <xf numFmtId="164" fontId="29" fillId="0" borderId="1" xfId="0" applyNumberFormat="1" applyFont="1" applyBorder="1" applyAlignment="1">
      <alignment horizontal="right" vertical="center"/>
    </xf>
    <xf numFmtId="4" fontId="29" fillId="0" borderId="2" xfId="0" applyNumberFormat="1" applyFont="1" applyBorder="1" applyAlignment="1">
      <alignment vertical="center"/>
    </xf>
    <xf numFmtId="4" fontId="29" fillId="0" borderId="1" xfId="0" applyNumberFormat="1" applyFont="1" applyBorder="1" applyAlignment="1">
      <alignment vertical="center" wrapText="1"/>
    </xf>
    <xf numFmtId="9" fontId="28" fillId="6" borderId="1" xfId="5" applyFont="1" applyFill="1" applyBorder="1" applyAlignment="1">
      <alignment horizontal="center" vertical="center"/>
    </xf>
    <xf numFmtId="0" fontId="25" fillId="2" borderId="1" xfId="0" applyFont="1" applyFill="1" applyBorder="1" applyAlignment="1">
      <alignment horizontal="left" vertical="center" wrapText="1"/>
    </xf>
    <xf numFmtId="166" fontId="25" fillId="6" borderId="1" xfId="0" applyNumberFormat="1" applyFont="1" applyFill="1" applyBorder="1" applyAlignment="1">
      <alignment horizontal="center" vertical="center"/>
    </xf>
    <xf numFmtId="164" fontId="26" fillId="2" borderId="1" xfId="0" applyNumberFormat="1" applyFont="1" applyFill="1" applyBorder="1" applyAlignment="1">
      <alignment horizontal="right" vertical="center"/>
    </xf>
    <xf numFmtId="9" fontId="17" fillId="0" borderId="1" xfId="0" applyNumberFormat="1" applyFont="1" applyBorder="1" applyAlignment="1">
      <alignment horizontal="center" vertical="center"/>
    </xf>
    <xf numFmtId="164" fontId="13" fillId="0" borderId="28" xfId="0" applyNumberFormat="1" applyFont="1" applyBorder="1" applyAlignment="1">
      <alignment vertical="center"/>
    </xf>
    <xf numFmtId="164" fontId="13" fillId="4" borderId="29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vertical="center"/>
    </xf>
    <xf numFmtId="4" fontId="29" fillId="0" borderId="1" xfId="0" applyNumberFormat="1" applyFont="1" applyBorder="1" applyAlignment="1">
      <alignment vertical="center"/>
    </xf>
    <xf numFmtId="0" fontId="10" fillId="0" borderId="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 wrapText="1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 shrinkToFit="1"/>
    </xf>
    <xf numFmtId="0" fontId="18" fillId="0" borderId="2" xfId="0" applyFont="1" applyBorder="1" applyAlignment="1">
      <alignment horizontal="center" vertical="center" wrapText="1" shrinkToFit="1"/>
    </xf>
    <xf numFmtId="0" fontId="18" fillId="0" borderId="26" xfId="0" applyFont="1" applyBorder="1" applyAlignment="1">
      <alignment horizontal="center" vertical="center" wrapText="1" shrinkToFit="1"/>
    </xf>
    <xf numFmtId="0" fontId="18" fillId="0" borderId="27" xfId="0" applyFont="1" applyBorder="1" applyAlignment="1">
      <alignment horizontal="center" vertical="center" wrapText="1" shrinkToFit="1"/>
    </xf>
    <xf numFmtId="0" fontId="17" fillId="0" borderId="1" xfId="0" applyFont="1" applyFill="1" applyBorder="1" applyAlignment="1">
      <alignment horizontal="center" vertical="center" wrapText="1"/>
    </xf>
    <xf numFmtId="0" fontId="24" fillId="0" borderId="1" xfId="0" quotePrefix="1" applyFont="1" applyFill="1" applyBorder="1" applyAlignment="1">
      <alignment horizontal="center" vertical="center"/>
    </xf>
    <xf numFmtId="0" fontId="17" fillId="0" borderId="2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horizontal="left" vertical="center" wrapText="1"/>
    </xf>
    <xf numFmtId="49" fontId="25" fillId="0" borderId="1" xfId="0" quotePrefix="1" applyNumberFormat="1" applyFont="1" applyFill="1" applyBorder="1" applyAlignment="1">
      <alignment horizontal="center" vertical="center"/>
    </xf>
    <xf numFmtId="0" fontId="25" fillId="0" borderId="1" xfId="0" applyFont="1" applyFill="1" applyBorder="1" applyAlignment="1">
      <alignment horizontal="center" vertical="center" wrapText="1"/>
    </xf>
    <xf numFmtId="0" fontId="25" fillId="0" borderId="1" xfId="0" applyFont="1" applyFill="1" applyBorder="1" applyAlignment="1">
      <alignment vertical="center" wrapText="1"/>
    </xf>
    <xf numFmtId="166" fontId="25" fillId="0" borderId="1" xfId="0" applyNumberFormat="1" applyFont="1" applyFill="1" applyBorder="1" applyAlignment="1">
      <alignment horizontal="center" vertical="center"/>
    </xf>
    <xf numFmtId="164" fontId="26" fillId="0" borderId="1" xfId="0" applyNumberFormat="1" applyFont="1" applyFill="1" applyBorder="1" applyAlignment="1">
      <alignment horizontal="right" vertical="center"/>
    </xf>
    <xf numFmtId="4" fontId="6" fillId="0" borderId="2" xfId="0" applyNumberFormat="1" applyFont="1" applyFill="1" applyBorder="1" applyAlignment="1">
      <alignment vertical="center"/>
    </xf>
    <xf numFmtId="4" fontId="6" fillId="0" borderId="1" xfId="0" applyNumberFormat="1" applyFont="1" applyFill="1" applyBorder="1" applyAlignment="1">
      <alignment vertical="center" wrapText="1"/>
    </xf>
    <xf numFmtId="9" fontId="17" fillId="0" borderId="1" xfId="0" applyNumberFormat="1" applyFont="1" applyFill="1" applyBorder="1" applyAlignment="1">
      <alignment horizontal="center" vertical="center"/>
    </xf>
    <xf numFmtId="4" fontId="6" fillId="0" borderId="1" xfId="0" applyNumberFormat="1" applyFont="1" applyFill="1" applyBorder="1" applyAlignment="1">
      <alignment vertical="center"/>
    </xf>
    <xf numFmtId="0" fontId="17" fillId="0" borderId="1" xfId="0" quotePrefix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left" vertical="center" wrapText="1"/>
    </xf>
    <xf numFmtId="49" fontId="17" fillId="0" borderId="1" xfId="0" quotePrefix="1" applyNumberFormat="1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vertical="center" wrapText="1"/>
    </xf>
    <xf numFmtId="166" fontId="17" fillId="0" borderId="1" xfId="0" applyNumberFormat="1" applyFont="1" applyFill="1" applyBorder="1" applyAlignment="1">
      <alignment horizontal="center" vertical="center"/>
    </xf>
    <xf numFmtId="164" fontId="6" fillId="0" borderId="1" xfId="0" applyNumberFormat="1" applyFont="1" applyFill="1" applyBorder="1" applyAlignment="1">
      <alignment horizontal="right" vertical="center"/>
    </xf>
    <xf numFmtId="0" fontId="28" fillId="0" borderId="1" xfId="0" quotePrefix="1" applyFont="1" applyFill="1" applyBorder="1" applyAlignment="1">
      <alignment horizontal="center" vertical="center"/>
    </xf>
    <xf numFmtId="0" fontId="28" fillId="0" borderId="2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horizontal="left" vertical="center" wrapText="1"/>
    </xf>
    <xf numFmtId="49" fontId="28" fillId="0" borderId="1" xfId="0" quotePrefix="1" applyNumberFormat="1" applyFont="1" applyFill="1" applyBorder="1" applyAlignment="1">
      <alignment horizontal="center" vertical="center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166" fontId="28" fillId="0" borderId="1" xfId="0" applyNumberFormat="1" applyFont="1" applyFill="1" applyBorder="1" applyAlignment="1">
      <alignment horizontal="center" vertical="center"/>
    </xf>
    <xf numFmtId="164" fontId="29" fillId="0" borderId="1" xfId="0" applyNumberFormat="1" applyFont="1" applyFill="1" applyBorder="1" applyAlignment="1">
      <alignment horizontal="right" vertical="center"/>
    </xf>
    <xf numFmtId="4" fontId="29" fillId="0" borderId="2" xfId="0" applyNumberFormat="1" applyFont="1" applyFill="1" applyBorder="1" applyAlignment="1">
      <alignment vertical="center"/>
    </xf>
    <xf numFmtId="4" fontId="29" fillId="0" borderId="1" xfId="0" applyNumberFormat="1" applyFont="1" applyFill="1" applyBorder="1" applyAlignment="1">
      <alignment vertical="center" wrapText="1"/>
    </xf>
    <xf numFmtId="9" fontId="28" fillId="0" borderId="1" xfId="0" applyNumberFormat="1" applyFont="1" applyFill="1" applyBorder="1" applyAlignment="1">
      <alignment horizontal="center" vertical="center"/>
    </xf>
    <xf numFmtId="4" fontId="29" fillId="0" borderId="1" xfId="0" applyNumberFormat="1" applyFont="1" applyFill="1" applyBorder="1" applyAlignment="1">
      <alignment vertical="center"/>
    </xf>
  </cellXfs>
  <cellStyles count="7">
    <cellStyle name="Dziesiętny 2" xfId="4" xr:uid="{00000000-0005-0000-0000-000000000000}"/>
    <cellStyle name="Normalny" xfId="0" builtinId="0"/>
    <cellStyle name="Normalny 2" xfId="3" xr:uid="{00000000-0005-0000-0000-000002000000}"/>
    <cellStyle name="Normalny 2 2 2" xfId="6" xr:uid="{00000000-0005-0000-0000-000003000000}"/>
    <cellStyle name="Normalny 3" xfId="1" xr:uid="{00000000-0005-0000-0000-000004000000}"/>
    <cellStyle name="Procentowy" xfId="5" builtinId="5"/>
    <cellStyle name="Procentowy 2" xfId="2" xr:uid="{00000000-0005-0000-0000-000006000000}"/>
  </cellStyles>
  <dxfs count="2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/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8">
    <pageSetUpPr fitToPage="1"/>
  </sheetPr>
  <dimension ref="A1:P27"/>
  <sheetViews>
    <sheetView tabSelected="1" view="pageBreakPreview" zoomScaleNormal="100" zoomScaleSheetLayoutView="100" workbookViewId="0"/>
  </sheetViews>
  <sheetFormatPr defaultColWidth="9.140625" defaultRowHeight="15" x14ac:dyDescent="0.25"/>
  <cols>
    <col min="1" max="2" width="32.140625" style="10" customWidth="1"/>
    <col min="3" max="3" width="10.7109375" style="10" customWidth="1"/>
    <col min="4" max="6" width="20.7109375" style="10" customWidth="1"/>
    <col min="7" max="7" width="20.28515625" style="10" customWidth="1"/>
    <col min="8" max="8" width="9.140625" style="10"/>
    <col min="9" max="9" width="9.140625" style="10" customWidth="1"/>
  </cols>
  <sheetData>
    <row r="1" spans="1:16" s="6" customFormat="1" ht="20.100000000000001" customHeight="1" x14ac:dyDescent="0.3">
      <c r="A1" s="3" t="s">
        <v>36</v>
      </c>
      <c r="B1" s="32"/>
      <c r="C1" s="32"/>
      <c r="D1" s="32"/>
      <c r="E1" s="32"/>
      <c r="F1" s="32"/>
      <c r="G1" s="32"/>
      <c r="H1" s="4"/>
      <c r="I1" s="4"/>
      <c r="J1" s="5"/>
      <c r="K1" s="5"/>
      <c r="L1" s="5"/>
      <c r="M1" s="5"/>
      <c r="N1" s="5"/>
      <c r="O1" s="5"/>
      <c r="P1" s="5"/>
    </row>
    <row r="2" spans="1:16" ht="20.100000000000001" customHeight="1" x14ac:dyDescent="0.25">
      <c r="A2" s="33" t="s">
        <v>35</v>
      </c>
      <c r="B2" s="34"/>
      <c r="C2" s="34"/>
      <c r="D2" s="34"/>
      <c r="E2" s="34"/>
      <c r="F2" s="34"/>
      <c r="G2" s="34"/>
      <c r="H2" s="7"/>
      <c r="I2" s="7"/>
      <c r="J2" s="8"/>
      <c r="K2" s="8"/>
      <c r="L2" s="8"/>
      <c r="M2" s="8"/>
      <c r="N2" s="8"/>
      <c r="O2" s="8"/>
      <c r="P2" s="8"/>
    </row>
    <row r="3" spans="1:16" x14ac:dyDescent="0.25">
      <c r="A3" s="9"/>
      <c r="B3" s="9"/>
      <c r="C3" s="7"/>
      <c r="D3" s="7"/>
      <c r="E3" s="7"/>
      <c r="F3" s="7"/>
      <c r="P3" s="8"/>
    </row>
    <row r="4" spans="1:16" x14ac:dyDescent="0.25">
      <c r="A4" s="74" t="s">
        <v>41</v>
      </c>
      <c r="B4" s="11"/>
      <c r="C4" s="7"/>
      <c r="D4" s="7"/>
      <c r="E4" s="7"/>
      <c r="F4" s="7"/>
      <c r="P4" s="12"/>
    </row>
    <row r="5" spans="1:16" x14ac:dyDescent="0.25">
      <c r="A5" s="7"/>
      <c r="B5" s="7"/>
      <c r="C5" s="7"/>
      <c r="D5" s="7"/>
      <c r="E5" s="7"/>
      <c r="F5" s="7"/>
      <c r="P5" s="8"/>
    </row>
    <row r="6" spans="1:16" x14ac:dyDescent="0.25">
      <c r="A6" s="11" t="s">
        <v>570</v>
      </c>
      <c r="B6" s="11"/>
      <c r="C6" s="7"/>
      <c r="D6" s="7"/>
      <c r="E6" s="7"/>
      <c r="F6" s="7"/>
      <c r="P6" s="12"/>
    </row>
    <row r="7" spans="1:16" x14ac:dyDescent="0.25">
      <c r="A7" s="11"/>
      <c r="B7" s="11"/>
      <c r="C7" s="7"/>
      <c r="D7" s="7"/>
      <c r="E7" s="7"/>
      <c r="F7" s="7"/>
      <c r="P7" s="12"/>
    </row>
    <row r="8" spans="1:16" ht="15.75" thickBot="1" x14ac:dyDescent="0.3">
      <c r="B8" s="11"/>
      <c r="C8" s="7"/>
      <c r="D8" s="7"/>
      <c r="E8" s="7"/>
      <c r="F8" s="7"/>
      <c r="P8" s="12"/>
    </row>
    <row r="9" spans="1:16" x14ac:dyDescent="0.25">
      <c r="B9" s="111" t="s">
        <v>15</v>
      </c>
      <c r="C9" s="112"/>
      <c r="D9" s="112"/>
      <c r="E9" s="112"/>
      <c r="F9" s="113"/>
      <c r="P9" s="12"/>
    </row>
    <row r="10" spans="1:16" x14ac:dyDescent="0.25">
      <c r="B10" s="114"/>
      <c r="C10" s="115"/>
      <c r="D10" s="115"/>
      <c r="E10" s="115"/>
      <c r="F10" s="116"/>
      <c r="P10" s="12"/>
    </row>
    <row r="11" spans="1:16" x14ac:dyDescent="0.25">
      <c r="B11" s="114"/>
      <c r="C11" s="115"/>
      <c r="D11" s="115"/>
      <c r="E11" s="115"/>
      <c r="F11" s="116"/>
      <c r="P11" s="12"/>
    </row>
    <row r="12" spans="1:16" x14ac:dyDescent="0.25">
      <c r="B12" s="114"/>
      <c r="C12" s="115"/>
      <c r="D12" s="115"/>
      <c r="E12" s="115"/>
      <c r="F12" s="116"/>
      <c r="P12" s="12"/>
    </row>
    <row r="13" spans="1:16" x14ac:dyDescent="0.25">
      <c r="B13" s="114"/>
      <c r="C13" s="115"/>
      <c r="D13" s="115"/>
      <c r="E13" s="115"/>
      <c r="F13" s="116"/>
      <c r="P13" s="12"/>
    </row>
    <row r="14" spans="1:16" ht="15.75" thickBot="1" x14ac:dyDescent="0.3">
      <c r="B14" s="117" t="s">
        <v>16</v>
      </c>
      <c r="C14" s="118"/>
      <c r="D14" s="118"/>
      <c r="E14" s="118"/>
      <c r="F14" s="119"/>
      <c r="P14" s="8"/>
    </row>
    <row r="15" spans="1:16" x14ac:dyDescent="0.25">
      <c r="B15" s="7"/>
      <c r="C15" s="7"/>
      <c r="D15" s="7"/>
      <c r="E15" s="7"/>
      <c r="F15" s="7"/>
      <c r="P15" s="8"/>
    </row>
    <row r="16" spans="1:16" ht="20.100000000000001" customHeight="1" thickBot="1" x14ac:dyDescent="0.3">
      <c r="A16" s="11" t="s">
        <v>0</v>
      </c>
      <c r="B16" s="11"/>
      <c r="C16" s="7"/>
      <c r="D16" s="7"/>
      <c r="E16" s="7"/>
      <c r="F16" s="7"/>
      <c r="G16" s="13"/>
      <c r="P16" s="8"/>
    </row>
    <row r="17" spans="1:16" ht="32.25" customHeight="1" thickBot="1" x14ac:dyDescent="0.3">
      <c r="A17" s="46" t="s">
        <v>1</v>
      </c>
      <c r="B17" s="47" t="s">
        <v>12</v>
      </c>
      <c r="C17" s="41" t="s">
        <v>29</v>
      </c>
      <c r="D17" s="41" t="s">
        <v>17</v>
      </c>
      <c r="E17" s="42" t="s">
        <v>18</v>
      </c>
      <c r="F17" s="43" t="s">
        <v>19</v>
      </c>
      <c r="G17" s="44">
        <v>2023</v>
      </c>
      <c r="P17" s="8"/>
    </row>
    <row r="18" spans="1:16" ht="39.950000000000003" customHeight="1" thickBot="1" x14ac:dyDescent="0.3">
      <c r="A18" s="62" t="s">
        <v>30</v>
      </c>
      <c r="B18" s="63" t="s">
        <v>31</v>
      </c>
      <c r="C18" s="64">
        <f>COUNTA('pow podst'!K3:K19)</f>
        <v>17</v>
      </c>
      <c r="D18" s="65">
        <f>SUM('pow podst'!J3:J19)</f>
        <v>32727126.800000001</v>
      </c>
      <c r="E18" s="66">
        <f>SUM('pow podst'!L3:L19)</f>
        <v>16288110.66</v>
      </c>
      <c r="F18" s="39">
        <f>SUM('pow podst'!K3:K19)</f>
        <v>16439016.140000001</v>
      </c>
      <c r="G18" s="67">
        <f>SUM('pow podst'!N3:N19)</f>
        <v>16439016.140000001</v>
      </c>
      <c r="H18" s="14" t="b">
        <f t="shared" ref="H18:H24" si="0">D18=(E18+F18)</f>
        <v>1</v>
      </c>
      <c r="I18" s="22" t="b">
        <f t="shared" ref="I18:I24" si="1">F18=SUM(G18:G18)</f>
        <v>1</v>
      </c>
      <c r="J18" s="15"/>
      <c r="K18" s="15"/>
      <c r="L18" s="15"/>
      <c r="M18" s="15"/>
      <c r="N18" s="8"/>
      <c r="O18" s="8"/>
      <c r="P18" s="8"/>
    </row>
    <row r="19" spans="1:16" ht="39.950000000000003" customHeight="1" thickBot="1" x14ac:dyDescent="0.3">
      <c r="A19" s="68" t="s">
        <v>32</v>
      </c>
      <c r="B19" s="69" t="s">
        <v>31</v>
      </c>
      <c r="C19" s="70">
        <f>COUNTA('gm podst'!K3:K74)</f>
        <v>72</v>
      </c>
      <c r="D19" s="71">
        <f>SUM('gm podst'!K3:K74)</f>
        <v>73704612.23999998</v>
      </c>
      <c r="E19" s="72">
        <f>SUM('gm podst'!M3:M74)</f>
        <v>34464042.900000006</v>
      </c>
      <c r="F19" s="39">
        <f>SUM('gm podst'!L3:L74)</f>
        <v>39240569.340000004</v>
      </c>
      <c r="G19" s="73">
        <f>SUM('gm podst'!O3:O74)</f>
        <v>39240569.340000004</v>
      </c>
      <c r="H19" s="14" t="b">
        <f t="shared" si="0"/>
        <v>1</v>
      </c>
      <c r="I19" s="22" t="b">
        <f t="shared" si="1"/>
        <v>1</v>
      </c>
      <c r="J19" s="15"/>
      <c r="K19" s="15"/>
      <c r="L19" s="15"/>
      <c r="M19" s="15"/>
      <c r="N19" s="15"/>
      <c r="O19" s="15"/>
      <c r="P19" s="15"/>
    </row>
    <row r="20" spans="1:16" s="17" customFormat="1" ht="39.950000000000003" customHeight="1" thickBot="1" x14ac:dyDescent="0.3">
      <c r="A20" s="48" t="s">
        <v>33</v>
      </c>
      <c r="B20" s="59" t="s">
        <v>31</v>
      </c>
      <c r="C20" s="49">
        <f>C18+C19</f>
        <v>89</v>
      </c>
      <c r="D20" s="35">
        <f>D18+D19</f>
        <v>106431739.03999998</v>
      </c>
      <c r="E20" s="36">
        <f>E18+E19</f>
        <v>50752153.560000002</v>
      </c>
      <c r="F20" s="37">
        <f>F18+F19</f>
        <v>55679585.480000004</v>
      </c>
      <c r="G20" s="38">
        <f>G18+G19</f>
        <v>55679585.480000004</v>
      </c>
      <c r="H20" s="14" t="b">
        <f t="shared" si="0"/>
        <v>1</v>
      </c>
      <c r="I20" s="22" t="b">
        <f t="shared" si="1"/>
        <v>1</v>
      </c>
      <c r="J20" s="16"/>
      <c r="K20" s="16"/>
      <c r="L20" s="16"/>
      <c r="M20" s="16"/>
      <c r="N20" s="16"/>
      <c r="O20" s="16"/>
      <c r="P20" s="16"/>
    </row>
    <row r="21" spans="1:16" ht="39.950000000000003" customHeight="1" thickBot="1" x14ac:dyDescent="0.3">
      <c r="A21" s="62" t="s">
        <v>2</v>
      </c>
      <c r="B21" s="63" t="s">
        <v>31</v>
      </c>
      <c r="C21" s="64">
        <f>COUNTA('pow podst'!K3:K9)</f>
        <v>7</v>
      </c>
      <c r="D21" s="65">
        <f>SUM('pow rez'!J3:J9)</f>
        <v>16501251.309999999</v>
      </c>
      <c r="E21" s="66">
        <f>SUM('pow rez'!L3:L9)</f>
        <v>8250627.3100000005</v>
      </c>
      <c r="F21" s="39">
        <f>SUM('pow rez'!K3:K9)</f>
        <v>8250624</v>
      </c>
      <c r="G21" s="67">
        <f>SUM('pow rez'!N3:N9)</f>
        <v>8250624</v>
      </c>
      <c r="H21" s="14" t="b">
        <f t="shared" si="0"/>
        <v>1</v>
      </c>
      <c r="I21" s="22" t="b">
        <f t="shared" si="1"/>
        <v>1</v>
      </c>
      <c r="J21" s="15"/>
      <c r="K21" s="15"/>
      <c r="L21" s="15"/>
      <c r="M21" s="15"/>
      <c r="N21" s="15"/>
      <c r="O21" s="15"/>
      <c r="P21" s="15"/>
    </row>
    <row r="22" spans="1:16" ht="39.950000000000003" customHeight="1" thickBot="1" x14ac:dyDescent="0.3">
      <c r="A22" s="68" t="s">
        <v>3</v>
      </c>
      <c r="B22" s="69" t="s">
        <v>31</v>
      </c>
      <c r="C22" s="70">
        <f>COUNTA('gm rez'!K3:K21)</f>
        <v>19</v>
      </c>
      <c r="D22" s="71">
        <f>SUM('gm rez'!K3:K21)</f>
        <v>11590963.68</v>
      </c>
      <c r="E22" s="72">
        <f>SUM('gm rez'!M3:M21)</f>
        <v>5041983.6800000006</v>
      </c>
      <c r="F22" s="107">
        <f>SUM('gm rez'!L3:L21)</f>
        <v>6548980</v>
      </c>
      <c r="G22" s="106">
        <f>SUM('gm rez'!O3:O21)</f>
        <v>6548980</v>
      </c>
      <c r="H22" s="14" t="b">
        <f t="shared" si="0"/>
        <v>1</v>
      </c>
      <c r="I22" s="22" t="b">
        <f t="shared" si="1"/>
        <v>1</v>
      </c>
      <c r="J22" s="18"/>
      <c r="K22" s="18"/>
      <c r="L22" s="18"/>
      <c r="M22" s="18"/>
      <c r="N22" s="8"/>
      <c r="O22" s="8"/>
      <c r="P22" s="8"/>
    </row>
    <row r="23" spans="1:16" ht="39.950000000000003" customHeight="1" thickBot="1" x14ac:dyDescent="0.3">
      <c r="A23" s="50" t="s">
        <v>20</v>
      </c>
      <c r="B23" s="60" t="s">
        <v>31</v>
      </c>
      <c r="C23" s="51">
        <f>C21+C22</f>
        <v>26</v>
      </c>
      <c r="D23" s="52">
        <f>D21+D22</f>
        <v>28092214.989999998</v>
      </c>
      <c r="E23" s="57">
        <f>E21+E22</f>
        <v>13292610.990000002</v>
      </c>
      <c r="F23" s="40">
        <f>F21+F22</f>
        <v>14799604</v>
      </c>
      <c r="G23" s="45">
        <f>G21+G22</f>
        <v>14799604</v>
      </c>
      <c r="H23" s="14" t="b">
        <f t="shared" si="0"/>
        <v>1</v>
      </c>
      <c r="I23" s="22" t="b">
        <f t="shared" si="1"/>
        <v>1</v>
      </c>
    </row>
    <row r="24" spans="1:16" ht="39.950000000000003" customHeight="1" thickBot="1" x14ac:dyDescent="0.3">
      <c r="A24" s="54" t="s">
        <v>28</v>
      </c>
      <c r="B24" s="61" t="s">
        <v>31</v>
      </c>
      <c r="C24" s="55">
        <f>C20+C23</f>
        <v>115</v>
      </c>
      <c r="D24" s="56">
        <f>D20+D23</f>
        <v>134523954.02999997</v>
      </c>
      <c r="E24" s="58">
        <f>E20+E23</f>
        <v>64044764.550000004</v>
      </c>
      <c r="F24" s="39">
        <f>F20+F23</f>
        <v>70479189.480000004</v>
      </c>
      <c r="G24" s="53">
        <f>G20+G23</f>
        <v>70479189.480000004</v>
      </c>
      <c r="H24" s="14" t="b">
        <f t="shared" si="0"/>
        <v>1</v>
      </c>
      <c r="I24" s="22" t="b">
        <f t="shared" si="1"/>
        <v>1</v>
      </c>
    </row>
    <row r="25" spans="1:16" x14ac:dyDescent="0.25">
      <c r="C25" s="10" t="b">
        <f>C18+C19=C20</f>
        <v>1</v>
      </c>
      <c r="D25" s="10" t="b">
        <f t="shared" ref="D25:G25" si="2">D18+D19=D20</f>
        <v>1</v>
      </c>
      <c r="E25" s="10" t="b">
        <f t="shared" si="2"/>
        <v>1</v>
      </c>
      <c r="F25" s="10" t="b">
        <f t="shared" si="2"/>
        <v>1</v>
      </c>
      <c r="G25" s="10" t="b">
        <f t="shared" si="2"/>
        <v>1</v>
      </c>
    </row>
    <row r="26" spans="1:16" x14ac:dyDescent="0.25">
      <c r="C26" s="10" t="b">
        <f>C21+C22=C23</f>
        <v>1</v>
      </c>
      <c r="D26" s="10" t="b">
        <f t="shared" ref="D26:G26" si="3">D21+D22=D23</f>
        <v>1</v>
      </c>
      <c r="E26" s="10" t="b">
        <f t="shared" si="3"/>
        <v>1</v>
      </c>
      <c r="F26" s="10" t="b">
        <f t="shared" si="3"/>
        <v>1</v>
      </c>
      <c r="G26" s="10" t="b">
        <f t="shared" si="3"/>
        <v>1</v>
      </c>
    </row>
    <row r="27" spans="1:16" x14ac:dyDescent="0.25">
      <c r="C27" s="10" t="b">
        <f>C20+C23=C24</f>
        <v>1</v>
      </c>
      <c r="D27" s="10" t="b">
        <f t="shared" ref="D27:G27" si="4">D20+D23=D24</f>
        <v>1</v>
      </c>
      <c r="E27" s="10" t="b">
        <f t="shared" si="4"/>
        <v>1</v>
      </c>
      <c r="F27" s="10" t="b">
        <f t="shared" si="4"/>
        <v>1</v>
      </c>
      <c r="G27" s="10" t="b">
        <f t="shared" si="4"/>
        <v>1</v>
      </c>
    </row>
  </sheetData>
  <mergeCells count="2">
    <mergeCell ref="B9:F13"/>
    <mergeCell ref="B14:F14"/>
  </mergeCells>
  <pageMargins left="0.70866141732283472" right="0.70866141732283472" top="0.74803149606299213" bottom="0.74803149606299213" header="0.31496062992125984" footer="0.31496062992125984"/>
  <pageSetup paperSize="8" orientation="landscape" r:id="rId1"/>
  <headerFooter>
    <oddHeader>&amp;L&amp;K000000Województwo Kujawsko-pomorskie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4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85546875" style="23" customWidth="1"/>
    <col min="2" max="2" width="13.85546875" customWidth="1"/>
    <col min="3" max="3" width="8.85546875" style="23" customWidth="1"/>
    <col min="4" max="5" width="15.7109375" customWidth="1"/>
    <col min="6" max="6" width="73.5703125" customWidth="1"/>
    <col min="7" max="7" width="10.85546875" customWidth="1"/>
    <col min="8" max="12" width="15.7109375" customWidth="1"/>
    <col min="13" max="13" width="15.7109375" style="1" customWidth="1"/>
    <col min="14" max="14" width="15.7109375" customWidth="1"/>
    <col min="15" max="15" width="15.7109375" style="23" customWidth="1"/>
    <col min="16" max="17" width="15.7109375" style="1" customWidth="1"/>
    <col min="18" max="18" width="15.7109375" style="23" customWidth="1"/>
  </cols>
  <sheetData>
    <row r="1" spans="1:18" ht="33.75" customHeight="1" x14ac:dyDescent="0.25">
      <c r="A1" s="120" t="s">
        <v>4</v>
      </c>
      <c r="B1" s="120" t="s">
        <v>5</v>
      </c>
      <c r="C1" s="125" t="s">
        <v>40</v>
      </c>
      <c r="D1" s="122" t="s">
        <v>6</v>
      </c>
      <c r="E1" s="122" t="s">
        <v>27</v>
      </c>
      <c r="F1" s="122" t="s">
        <v>7</v>
      </c>
      <c r="G1" s="120" t="s">
        <v>22</v>
      </c>
      <c r="H1" s="120" t="s">
        <v>8</v>
      </c>
      <c r="I1" s="120" t="s">
        <v>21</v>
      </c>
      <c r="J1" s="120" t="s">
        <v>9</v>
      </c>
      <c r="K1" s="120" t="s">
        <v>14</v>
      </c>
      <c r="L1" s="122" t="s">
        <v>11</v>
      </c>
      <c r="M1" s="120" t="s">
        <v>10</v>
      </c>
      <c r="N1" s="108" t="s">
        <v>39</v>
      </c>
      <c r="O1" s="1"/>
    </row>
    <row r="2" spans="1:18" ht="33.75" customHeight="1" x14ac:dyDescent="0.25">
      <c r="A2" s="120"/>
      <c r="B2" s="120"/>
      <c r="C2" s="126"/>
      <c r="D2" s="123"/>
      <c r="E2" s="123"/>
      <c r="F2" s="123"/>
      <c r="G2" s="120"/>
      <c r="H2" s="120"/>
      <c r="I2" s="120"/>
      <c r="J2" s="120"/>
      <c r="K2" s="120"/>
      <c r="L2" s="123"/>
      <c r="M2" s="120"/>
      <c r="N2" s="108">
        <v>2023</v>
      </c>
      <c r="O2" s="1" t="s">
        <v>23</v>
      </c>
      <c r="P2" s="1" t="s">
        <v>24</v>
      </c>
      <c r="Q2" s="1" t="s">
        <v>25</v>
      </c>
      <c r="R2" s="1" t="s">
        <v>26</v>
      </c>
    </row>
    <row r="3" spans="1:18" ht="36" x14ac:dyDescent="0.25">
      <c r="A3" s="75" t="s">
        <v>43</v>
      </c>
      <c r="B3" s="80" t="s">
        <v>67</v>
      </c>
      <c r="C3" s="76" t="s">
        <v>42</v>
      </c>
      <c r="D3" s="81" t="s">
        <v>464</v>
      </c>
      <c r="E3" s="82" t="s">
        <v>91</v>
      </c>
      <c r="F3" s="83" t="s">
        <v>568</v>
      </c>
      <c r="G3" s="75" t="s">
        <v>124</v>
      </c>
      <c r="H3" s="84">
        <v>1.996</v>
      </c>
      <c r="I3" s="81" t="s">
        <v>125</v>
      </c>
      <c r="J3" s="90">
        <v>1425127.53</v>
      </c>
      <c r="K3" s="26">
        <f>ROUNDDOWN(J3*M3,0)</f>
        <v>712563</v>
      </c>
      <c r="L3" s="27">
        <f>J3-K3</f>
        <v>712564.53</v>
      </c>
      <c r="M3" s="85">
        <v>0.5</v>
      </c>
      <c r="N3" s="109">
        <f>K3</f>
        <v>712563</v>
      </c>
      <c r="O3" s="1" t="b">
        <f t="shared" ref="O3:O20" si="0">K3=SUM(N3:N3)</f>
        <v>1</v>
      </c>
      <c r="P3" s="24">
        <f t="shared" ref="P3:P20" si="1">ROUND(K3/J3,4)</f>
        <v>0.5</v>
      </c>
      <c r="Q3" s="25" t="b">
        <f t="shared" ref="Q3:Q12" si="2">P3=M3</f>
        <v>1</v>
      </c>
      <c r="R3" s="25" t="b">
        <f t="shared" ref="R3:R20" si="3">J3=K3+L3</f>
        <v>1</v>
      </c>
    </row>
    <row r="4" spans="1:18" ht="24" x14ac:dyDescent="0.25">
      <c r="A4" s="75" t="s">
        <v>44</v>
      </c>
      <c r="B4" s="80" t="s">
        <v>68</v>
      </c>
      <c r="C4" s="76" t="s">
        <v>42</v>
      </c>
      <c r="D4" s="81" t="s">
        <v>457</v>
      </c>
      <c r="E4" s="82" t="s">
        <v>92</v>
      </c>
      <c r="F4" s="83" t="s">
        <v>108</v>
      </c>
      <c r="G4" s="75" t="s">
        <v>124</v>
      </c>
      <c r="H4" s="84">
        <v>2.62</v>
      </c>
      <c r="I4" s="81" t="s">
        <v>126</v>
      </c>
      <c r="J4" s="90">
        <v>2056870.91</v>
      </c>
      <c r="K4" s="26">
        <f t="shared" ref="K4:K18" si="4">ROUNDDOWN(J4*M4,0)</f>
        <v>1028435</v>
      </c>
      <c r="L4" s="27">
        <f t="shared" ref="L4:L19" si="5">J4-K4</f>
        <v>1028435.9099999999</v>
      </c>
      <c r="M4" s="85">
        <v>0.5</v>
      </c>
      <c r="N4" s="109">
        <f t="shared" ref="N4:N19" si="6">K4</f>
        <v>1028435</v>
      </c>
      <c r="O4" s="1" t="b">
        <f t="shared" si="0"/>
        <v>1</v>
      </c>
      <c r="P4" s="24">
        <f t="shared" si="1"/>
        <v>0.5</v>
      </c>
      <c r="Q4" s="25" t="b">
        <f t="shared" si="2"/>
        <v>1</v>
      </c>
      <c r="R4" s="25" t="b">
        <f t="shared" si="3"/>
        <v>1</v>
      </c>
    </row>
    <row r="5" spans="1:18" ht="24" x14ac:dyDescent="0.25">
      <c r="A5" s="75" t="s">
        <v>45</v>
      </c>
      <c r="B5" s="80" t="s">
        <v>69</v>
      </c>
      <c r="C5" s="76" t="s">
        <v>42</v>
      </c>
      <c r="D5" s="81" t="s">
        <v>472</v>
      </c>
      <c r="E5" s="82" t="s">
        <v>93</v>
      </c>
      <c r="F5" s="83" t="s">
        <v>109</v>
      </c>
      <c r="G5" s="75" t="s">
        <v>124</v>
      </c>
      <c r="H5" s="84">
        <v>4.7</v>
      </c>
      <c r="I5" s="81" t="s">
        <v>127</v>
      </c>
      <c r="J5" s="90">
        <v>2295863.27</v>
      </c>
      <c r="K5" s="26">
        <f t="shared" si="4"/>
        <v>1147931</v>
      </c>
      <c r="L5" s="27">
        <f t="shared" si="5"/>
        <v>1147932.27</v>
      </c>
      <c r="M5" s="85">
        <v>0.5</v>
      </c>
      <c r="N5" s="109">
        <f t="shared" si="6"/>
        <v>1147931</v>
      </c>
      <c r="O5" s="1" t="b">
        <f t="shared" si="0"/>
        <v>1</v>
      </c>
      <c r="P5" s="24">
        <f t="shared" si="1"/>
        <v>0.5</v>
      </c>
      <c r="Q5" s="25" t="b">
        <f t="shared" si="2"/>
        <v>1</v>
      </c>
      <c r="R5" s="25" t="b">
        <f t="shared" si="3"/>
        <v>1</v>
      </c>
    </row>
    <row r="6" spans="1:18" ht="60" x14ac:dyDescent="0.25">
      <c r="A6" s="75" t="s">
        <v>46</v>
      </c>
      <c r="B6" s="80" t="s">
        <v>70</v>
      </c>
      <c r="C6" s="76" t="s">
        <v>42</v>
      </c>
      <c r="D6" s="81" t="s">
        <v>466</v>
      </c>
      <c r="E6" s="82" t="s">
        <v>94</v>
      </c>
      <c r="F6" s="83" t="s">
        <v>554</v>
      </c>
      <c r="G6" s="75" t="s">
        <v>124</v>
      </c>
      <c r="H6" s="84">
        <v>2.1920000000000002</v>
      </c>
      <c r="I6" s="81" t="s">
        <v>128</v>
      </c>
      <c r="J6" s="90">
        <v>2498719.6800000002</v>
      </c>
      <c r="K6" s="26">
        <f t="shared" si="4"/>
        <v>1249359</v>
      </c>
      <c r="L6" s="27">
        <f t="shared" si="5"/>
        <v>1249360.6800000002</v>
      </c>
      <c r="M6" s="85">
        <v>0.5</v>
      </c>
      <c r="N6" s="109">
        <f t="shared" si="6"/>
        <v>1249359</v>
      </c>
      <c r="O6" s="1" t="b">
        <f t="shared" si="0"/>
        <v>1</v>
      </c>
      <c r="P6" s="24">
        <f t="shared" si="1"/>
        <v>0.5</v>
      </c>
      <c r="Q6" s="25" t="b">
        <f t="shared" si="2"/>
        <v>1</v>
      </c>
      <c r="R6" s="25" t="b">
        <f t="shared" si="3"/>
        <v>1</v>
      </c>
    </row>
    <row r="7" spans="1:18" ht="24" x14ac:dyDescent="0.25">
      <c r="A7" s="75" t="s">
        <v>47</v>
      </c>
      <c r="B7" s="80" t="s">
        <v>71</v>
      </c>
      <c r="C7" s="76" t="s">
        <v>42</v>
      </c>
      <c r="D7" s="81" t="s">
        <v>465</v>
      </c>
      <c r="E7" s="82" t="s">
        <v>95</v>
      </c>
      <c r="F7" s="83" t="s">
        <v>555</v>
      </c>
      <c r="G7" s="75" t="s">
        <v>124</v>
      </c>
      <c r="H7" s="84">
        <v>0.54400000000000004</v>
      </c>
      <c r="I7" s="81" t="s">
        <v>125</v>
      </c>
      <c r="J7" s="90">
        <v>626824.9</v>
      </c>
      <c r="K7" s="26">
        <f t="shared" si="4"/>
        <v>313412</v>
      </c>
      <c r="L7" s="27">
        <f t="shared" si="5"/>
        <v>313412.90000000002</v>
      </c>
      <c r="M7" s="85">
        <v>0.5</v>
      </c>
      <c r="N7" s="109">
        <f t="shared" si="6"/>
        <v>313412</v>
      </c>
      <c r="O7" s="1" t="b">
        <f t="shared" si="0"/>
        <v>1</v>
      </c>
      <c r="P7" s="24">
        <f t="shared" si="1"/>
        <v>0.5</v>
      </c>
      <c r="Q7" s="25" t="b">
        <f t="shared" si="2"/>
        <v>1</v>
      </c>
      <c r="R7" s="25" t="b">
        <f t="shared" si="3"/>
        <v>1</v>
      </c>
    </row>
    <row r="8" spans="1:18" ht="24" x14ac:dyDescent="0.25">
      <c r="A8" s="75" t="s">
        <v>48</v>
      </c>
      <c r="B8" s="80" t="s">
        <v>72</v>
      </c>
      <c r="C8" s="76" t="s">
        <v>42</v>
      </c>
      <c r="D8" s="81" t="s">
        <v>468</v>
      </c>
      <c r="E8" s="82" t="s">
        <v>96</v>
      </c>
      <c r="F8" s="83" t="s">
        <v>110</v>
      </c>
      <c r="G8" s="75" t="s">
        <v>124</v>
      </c>
      <c r="H8" s="84">
        <v>0.95699999999999996</v>
      </c>
      <c r="I8" s="81" t="s">
        <v>129</v>
      </c>
      <c r="J8" s="90">
        <v>941500</v>
      </c>
      <c r="K8" s="26">
        <f t="shared" si="4"/>
        <v>470750</v>
      </c>
      <c r="L8" s="27">
        <f t="shared" si="5"/>
        <v>470750</v>
      </c>
      <c r="M8" s="85">
        <v>0.5</v>
      </c>
      <c r="N8" s="109">
        <f t="shared" si="6"/>
        <v>470750</v>
      </c>
      <c r="O8" s="1" t="b">
        <f t="shared" si="0"/>
        <v>1</v>
      </c>
      <c r="P8" s="24">
        <f t="shared" si="1"/>
        <v>0.5</v>
      </c>
      <c r="Q8" s="25" t="b">
        <f t="shared" si="2"/>
        <v>1</v>
      </c>
      <c r="R8" s="25" t="b">
        <f t="shared" si="3"/>
        <v>1</v>
      </c>
    </row>
    <row r="9" spans="1:18" ht="24" x14ac:dyDescent="0.25">
      <c r="A9" s="75" t="s">
        <v>49</v>
      </c>
      <c r="B9" s="80" t="s">
        <v>73</v>
      </c>
      <c r="C9" s="76" t="s">
        <v>42</v>
      </c>
      <c r="D9" s="81" t="s">
        <v>469</v>
      </c>
      <c r="E9" s="82" t="s">
        <v>97</v>
      </c>
      <c r="F9" s="83" t="s">
        <v>111</v>
      </c>
      <c r="G9" s="75" t="s">
        <v>124</v>
      </c>
      <c r="H9" s="84">
        <v>1.1359999999999999</v>
      </c>
      <c r="I9" s="81" t="s">
        <v>125</v>
      </c>
      <c r="J9" s="90">
        <v>1364498.13</v>
      </c>
      <c r="K9" s="26">
        <f t="shared" si="4"/>
        <v>682249</v>
      </c>
      <c r="L9" s="27">
        <f t="shared" si="5"/>
        <v>682249.12999999989</v>
      </c>
      <c r="M9" s="85">
        <v>0.5</v>
      </c>
      <c r="N9" s="109">
        <f t="shared" si="6"/>
        <v>682249</v>
      </c>
      <c r="O9" s="1" t="b">
        <f t="shared" si="0"/>
        <v>1</v>
      </c>
      <c r="P9" s="24">
        <f t="shared" si="1"/>
        <v>0.5</v>
      </c>
      <c r="Q9" s="25" t="b">
        <f t="shared" si="2"/>
        <v>1</v>
      </c>
      <c r="R9" s="25" t="b">
        <f t="shared" si="3"/>
        <v>1</v>
      </c>
    </row>
    <row r="10" spans="1:18" ht="48" x14ac:dyDescent="0.25">
      <c r="A10" s="75" t="s">
        <v>50</v>
      </c>
      <c r="B10" s="80" t="s">
        <v>74</v>
      </c>
      <c r="C10" s="76" t="s">
        <v>42</v>
      </c>
      <c r="D10" s="81" t="s">
        <v>456</v>
      </c>
      <c r="E10" s="82" t="s">
        <v>98</v>
      </c>
      <c r="F10" s="83" t="s">
        <v>112</v>
      </c>
      <c r="G10" s="75" t="s">
        <v>124</v>
      </c>
      <c r="H10" s="84">
        <v>2.5680000000000001</v>
      </c>
      <c r="I10" s="81" t="s">
        <v>130</v>
      </c>
      <c r="J10" s="90">
        <v>1977950.59</v>
      </c>
      <c r="K10" s="26">
        <f t="shared" si="4"/>
        <v>988975</v>
      </c>
      <c r="L10" s="27">
        <f t="shared" si="5"/>
        <v>988975.59000000008</v>
      </c>
      <c r="M10" s="85">
        <v>0.5</v>
      </c>
      <c r="N10" s="109">
        <f t="shared" si="6"/>
        <v>988975</v>
      </c>
      <c r="O10" s="1" t="b">
        <f t="shared" si="0"/>
        <v>1</v>
      </c>
      <c r="P10" s="24">
        <f t="shared" si="1"/>
        <v>0.5</v>
      </c>
      <c r="Q10" s="25" t="b">
        <f t="shared" si="2"/>
        <v>1</v>
      </c>
      <c r="R10" s="25" t="b">
        <f t="shared" si="3"/>
        <v>1</v>
      </c>
    </row>
    <row r="11" spans="1:18" ht="36" x14ac:dyDescent="0.25">
      <c r="A11" s="75" t="s">
        <v>51</v>
      </c>
      <c r="B11" s="80" t="s">
        <v>75</v>
      </c>
      <c r="C11" s="76" t="s">
        <v>42</v>
      </c>
      <c r="D11" s="81" t="s">
        <v>459</v>
      </c>
      <c r="E11" s="82" t="s">
        <v>99</v>
      </c>
      <c r="F11" s="83" t="s">
        <v>113</v>
      </c>
      <c r="G11" s="75" t="s">
        <v>124</v>
      </c>
      <c r="H11" s="84">
        <v>2.0499999999999998</v>
      </c>
      <c r="I11" s="81" t="s">
        <v>131</v>
      </c>
      <c r="J11" s="90">
        <v>2390076.38</v>
      </c>
      <c r="K11" s="26">
        <f t="shared" si="4"/>
        <v>1195038</v>
      </c>
      <c r="L11" s="27">
        <f t="shared" si="5"/>
        <v>1195038.3799999999</v>
      </c>
      <c r="M11" s="85">
        <v>0.5</v>
      </c>
      <c r="N11" s="109">
        <f t="shared" si="6"/>
        <v>1195038</v>
      </c>
      <c r="O11" s="1" t="b">
        <f t="shared" si="0"/>
        <v>1</v>
      </c>
      <c r="P11" s="24">
        <f t="shared" si="1"/>
        <v>0.5</v>
      </c>
      <c r="Q11" s="25" t="b">
        <f t="shared" si="2"/>
        <v>1</v>
      </c>
      <c r="R11" s="25" t="b">
        <f t="shared" si="3"/>
        <v>1</v>
      </c>
    </row>
    <row r="12" spans="1:18" ht="48" x14ac:dyDescent="0.25">
      <c r="A12" s="75" t="s">
        <v>52</v>
      </c>
      <c r="B12" s="80" t="s">
        <v>76</v>
      </c>
      <c r="C12" s="76" t="s">
        <v>42</v>
      </c>
      <c r="D12" s="81" t="s">
        <v>462</v>
      </c>
      <c r="E12" s="82" t="s">
        <v>100</v>
      </c>
      <c r="F12" s="83" t="s">
        <v>552</v>
      </c>
      <c r="G12" s="75" t="s">
        <v>124</v>
      </c>
      <c r="H12" s="84">
        <v>8.1140000000000008</v>
      </c>
      <c r="I12" s="81" t="s">
        <v>132</v>
      </c>
      <c r="J12" s="90">
        <v>2492013.1</v>
      </c>
      <c r="K12" s="26">
        <f t="shared" si="4"/>
        <v>1246006</v>
      </c>
      <c r="L12" s="27">
        <f t="shared" si="5"/>
        <v>1246007.1000000001</v>
      </c>
      <c r="M12" s="85">
        <v>0.5</v>
      </c>
      <c r="N12" s="109">
        <f t="shared" si="6"/>
        <v>1246006</v>
      </c>
      <c r="O12" s="1" t="b">
        <f t="shared" si="0"/>
        <v>1</v>
      </c>
      <c r="P12" s="24">
        <f t="shared" si="1"/>
        <v>0.5</v>
      </c>
      <c r="Q12" s="25" t="b">
        <f t="shared" si="2"/>
        <v>1</v>
      </c>
      <c r="R12" s="25" t="b">
        <f t="shared" si="3"/>
        <v>1</v>
      </c>
    </row>
    <row r="13" spans="1:18" ht="24" x14ac:dyDescent="0.25">
      <c r="A13" s="75" t="s">
        <v>53</v>
      </c>
      <c r="B13" s="80" t="s">
        <v>77</v>
      </c>
      <c r="C13" s="76" t="s">
        <v>42</v>
      </c>
      <c r="D13" s="81" t="s">
        <v>463</v>
      </c>
      <c r="E13" s="82" t="s">
        <v>101</v>
      </c>
      <c r="F13" s="83" t="s">
        <v>114</v>
      </c>
      <c r="G13" s="75" t="s">
        <v>124</v>
      </c>
      <c r="H13" s="84">
        <v>2.323</v>
      </c>
      <c r="I13" s="81" t="s">
        <v>125</v>
      </c>
      <c r="J13" s="90">
        <v>2500000</v>
      </c>
      <c r="K13" s="26">
        <f t="shared" si="4"/>
        <v>1250000</v>
      </c>
      <c r="L13" s="27">
        <f t="shared" si="5"/>
        <v>1250000</v>
      </c>
      <c r="M13" s="85">
        <v>0.5</v>
      </c>
      <c r="N13" s="109">
        <f t="shared" si="6"/>
        <v>1250000</v>
      </c>
      <c r="O13" s="1" t="b">
        <f t="shared" ref="O13:O19" si="7">K13=SUM(N13:N13)</f>
        <v>1</v>
      </c>
      <c r="P13" s="24">
        <f t="shared" ref="P13:P19" si="8">ROUND(K13/J13,4)</f>
        <v>0.5</v>
      </c>
      <c r="Q13" s="25" t="b">
        <f t="shared" ref="Q13:Q19" si="9">P13=M13</f>
        <v>1</v>
      </c>
      <c r="R13" s="25" t="b">
        <f t="shared" ref="R13:R19" si="10">J13=K13+L13</f>
        <v>1</v>
      </c>
    </row>
    <row r="14" spans="1:18" x14ac:dyDescent="0.25">
      <c r="A14" s="75" t="s">
        <v>54</v>
      </c>
      <c r="B14" s="80" t="s">
        <v>78</v>
      </c>
      <c r="C14" s="76" t="s">
        <v>42</v>
      </c>
      <c r="D14" s="81" t="s">
        <v>470</v>
      </c>
      <c r="E14" s="82" t="s">
        <v>102</v>
      </c>
      <c r="F14" s="83" t="s">
        <v>115</v>
      </c>
      <c r="G14" s="75" t="s">
        <v>124</v>
      </c>
      <c r="H14" s="84">
        <v>3.2149999999999999</v>
      </c>
      <c r="I14" s="81" t="s">
        <v>133</v>
      </c>
      <c r="J14" s="90">
        <v>2495947.2599999998</v>
      </c>
      <c r="K14" s="26">
        <f t="shared" si="4"/>
        <v>1247973</v>
      </c>
      <c r="L14" s="27">
        <f t="shared" si="5"/>
        <v>1247974.2599999998</v>
      </c>
      <c r="M14" s="85">
        <v>0.5</v>
      </c>
      <c r="N14" s="109">
        <f t="shared" si="6"/>
        <v>1247973</v>
      </c>
      <c r="O14" s="1" t="b">
        <f t="shared" si="7"/>
        <v>1</v>
      </c>
      <c r="P14" s="24">
        <f t="shared" si="8"/>
        <v>0.5</v>
      </c>
      <c r="Q14" s="25" t="b">
        <f t="shared" si="9"/>
        <v>1</v>
      </c>
      <c r="R14" s="25" t="b">
        <f t="shared" si="10"/>
        <v>1</v>
      </c>
    </row>
    <row r="15" spans="1:18" ht="24" x14ac:dyDescent="0.25">
      <c r="A15" s="75" t="s">
        <v>55</v>
      </c>
      <c r="B15" s="80" t="s">
        <v>79</v>
      </c>
      <c r="C15" s="76" t="s">
        <v>42</v>
      </c>
      <c r="D15" s="81" t="s">
        <v>471</v>
      </c>
      <c r="E15" s="82" t="s">
        <v>103</v>
      </c>
      <c r="F15" s="83" t="s">
        <v>116</v>
      </c>
      <c r="G15" s="75" t="s">
        <v>124</v>
      </c>
      <c r="H15" s="84">
        <v>2.7250000000000001</v>
      </c>
      <c r="I15" s="81" t="s">
        <v>134</v>
      </c>
      <c r="J15" s="90">
        <v>2498000</v>
      </c>
      <c r="K15" s="26">
        <f t="shared" si="4"/>
        <v>1249000</v>
      </c>
      <c r="L15" s="27">
        <f t="shared" si="5"/>
        <v>1249000</v>
      </c>
      <c r="M15" s="85">
        <v>0.5</v>
      </c>
      <c r="N15" s="109">
        <f t="shared" si="6"/>
        <v>1249000</v>
      </c>
      <c r="O15" s="1" t="b">
        <f t="shared" si="7"/>
        <v>1</v>
      </c>
      <c r="P15" s="24">
        <f t="shared" si="8"/>
        <v>0.5</v>
      </c>
      <c r="Q15" s="25" t="b">
        <f t="shared" si="9"/>
        <v>1</v>
      </c>
      <c r="R15" s="25" t="b">
        <f t="shared" si="10"/>
        <v>1</v>
      </c>
    </row>
    <row r="16" spans="1:18" ht="36" x14ac:dyDescent="0.25">
      <c r="A16" s="75" t="s">
        <v>56</v>
      </c>
      <c r="B16" s="80" t="s">
        <v>80</v>
      </c>
      <c r="C16" s="76" t="s">
        <v>42</v>
      </c>
      <c r="D16" s="81" t="s">
        <v>454</v>
      </c>
      <c r="E16" s="82" t="s">
        <v>104</v>
      </c>
      <c r="F16" s="83" t="s">
        <v>548</v>
      </c>
      <c r="G16" s="75" t="s">
        <v>124</v>
      </c>
      <c r="H16" s="84">
        <v>2.0499999999999998</v>
      </c>
      <c r="I16" s="81" t="s">
        <v>135</v>
      </c>
      <c r="J16" s="90">
        <v>2500000</v>
      </c>
      <c r="K16" s="26">
        <f t="shared" si="4"/>
        <v>1250000</v>
      </c>
      <c r="L16" s="27">
        <f t="shared" si="5"/>
        <v>1250000</v>
      </c>
      <c r="M16" s="85">
        <v>0.5</v>
      </c>
      <c r="N16" s="109">
        <f t="shared" si="6"/>
        <v>1250000</v>
      </c>
      <c r="O16" s="1" t="b">
        <f t="shared" si="7"/>
        <v>1</v>
      </c>
      <c r="P16" s="24">
        <f t="shared" si="8"/>
        <v>0.5</v>
      </c>
      <c r="Q16" s="25" t="b">
        <f t="shared" si="9"/>
        <v>1</v>
      </c>
      <c r="R16" s="25" t="b">
        <f t="shared" si="10"/>
        <v>1</v>
      </c>
    </row>
    <row r="17" spans="1:18" ht="36" x14ac:dyDescent="0.25">
      <c r="A17" s="75" t="s">
        <v>57</v>
      </c>
      <c r="B17" s="80" t="s">
        <v>81</v>
      </c>
      <c r="C17" s="76" t="s">
        <v>42</v>
      </c>
      <c r="D17" s="81" t="s">
        <v>531</v>
      </c>
      <c r="E17" s="82" t="s">
        <v>105</v>
      </c>
      <c r="F17" s="83" t="s">
        <v>117</v>
      </c>
      <c r="G17" s="75" t="s">
        <v>124</v>
      </c>
      <c r="H17" s="84">
        <v>0.32</v>
      </c>
      <c r="I17" s="81" t="s">
        <v>556</v>
      </c>
      <c r="J17" s="90">
        <v>2401088.34</v>
      </c>
      <c r="K17" s="26">
        <f t="shared" si="4"/>
        <v>1320598</v>
      </c>
      <c r="L17" s="27">
        <f t="shared" si="5"/>
        <v>1080490.3399999999</v>
      </c>
      <c r="M17" s="85">
        <v>0.55000000000000004</v>
      </c>
      <c r="N17" s="109">
        <f t="shared" si="6"/>
        <v>1320598</v>
      </c>
      <c r="O17" s="1" t="b">
        <f t="shared" si="7"/>
        <v>1</v>
      </c>
      <c r="P17" s="24">
        <f t="shared" si="8"/>
        <v>0.55000000000000004</v>
      </c>
      <c r="Q17" s="25" t="b">
        <f t="shared" si="9"/>
        <v>1</v>
      </c>
      <c r="R17" s="25" t="b">
        <f t="shared" si="10"/>
        <v>1</v>
      </c>
    </row>
    <row r="18" spans="1:18" x14ac:dyDescent="0.25">
      <c r="A18" s="75" t="s">
        <v>58</v>
      </c>
      <c r="B18" s="80" t="s">
        <v>82</v>
      </c>
      <c r="C18" s="76" t="s">
        <v>42</v>
      </c>
      <c r="D18" s="81" t="s">
        <v>468</v>
      </c>
      <c r="E18" s="82" t="s">
        <v>96</v>
      </c>
      <c r="F18" s="83" t="s">
        <v>118</v>
      </c>
      <c r="G18" s="75" t="s">
        <v>124</v>
      </c>
      <c r="H18" s="84">
        <v>0.80700000000000005</v>
      </c>
      <c r="I18" s="81" t="s">
        <v>129</v>
      </c>
      <c r="J18" s="90">
        <v>1010000</v>
      </c>
      <c r="K18" s="26">
        <f t="shared" si="4"/>
        <v>505000</v>
      </c>
      <c r="L18" s="27">
        <f t="shared" si="5"/>
        <v>505000</v>
      </c>
      <c r="M18" s="85">
        <v>0.5</v>
      </c>
      <c r="N18" s="109">
        <f t="shared" si="6"/>
        <v>505000</v>
      </c>
      <c r="O18" s="1" t="b">
        <f t="shared" si="7"/>
        <v>1</v>
      </c>
      <c r="P18" s="24">
        <f t="shared" si="8"/>
        <v>0.5</v>
      </c>
      <c r="Q18" s="25" t="b">
        <f t="shared" si="9"/>
        <v>1</v>
      </c>
      <c r="R18" s="25" t="b">
        <f t="shared" si="10"/>
        <v>1</v>
      </c>
    </row>
    <row r="19" spans="1:18" ht="24" x14ac:dyDescent="0.25">
      <c r="A19" s="91" t="s">
        <v>137</v>
      </c>
      <c r="B19" s="92" t="s">
        <v>83</v>
      </c>
      <c r="C19" s="93" t="s">
        <v>42</v>
      </c>
      <c r="D19" s="94" t="s">
        <v>469</v>
      </c>
      <c r="E19" s="95" t="s">
        <v>97</v>
      </c>
      <c r="F19" s="96" t="s">
        <v>119</v>
      </c>
      <c r="G19" s="91" t="s">
        <v>124</v>
      </c>
      <c r="H19" s="97">
        <v>1.1879999999999999</v>
      </c>
      <c r="I19" s="94" t="s">
        <v>125</v>
      </c>
      <c r="J19" s="98">
        <v>1252646.71</v>
      </c>
      <c r="K19" s="99">
        <v>581727.14</v>
      </c>
      <c r="L19" s="100">
        <f t="shared" si="5"/>
        <v>670919.56999999995</v>
      </c>
      <c r="M19" s="101">
        <v>0.5</v>
      </c>
      <c r="N19" s="110">
        <f t="shared" si="6"/>
        <v>581727.14</v>
      </c>
      <c r="O19" s="1" t="b">
        <f t="shared" si="7"/>
        <v>1</v>
      </c>
      <c r="P19" s="24">
        <f t="shared" si="8"/>
        <v>0.46439999999999998</v>
      </c>
      <c r="Q19" s="25" t="b">
        <f t="shared" si="9"/>
        <v>0</v>
      </c>
      <c r="R19" s="25" t="b">
        <f t="shared" si="10"/>
        <v>1</v>
      </c>
    </row>
    <row r="20" spans="1:18" ht="20.100000000000001" customHeight="1" x14ac:dyDescent="0.25">
      <c r="A20" s="124" t="s">
        <v>37</v>
      </c>
      <c r="B20" s="124"/>
      <c r="C20" s="124"/>
      <c r="D20" s="124"/>
      <c r="E20" s="124"/>
      <c r="F20" s="124"/>
      <c r="G20" s="124"/>
      <c r="H20" s="86">
        <f>SUM(H3:H19)</f>
        <v>39.50500000000001</v>
      </c>
      <c r="I20" s="87" t="s">
        <v>12</v>
      </c>
      <c r="J20" s="88">
        <f>SUM(J3:J19)</f>
        <v>32727126.800000001</v>
      </c>
      <c r="K20" s="88">
        <f>SUM(K3:K19)</f>
        <v>16439016.140000001</v>
      </c>
      <c r="L20" s="88">
        <f>SUM(L3:L19)</f>
        <v>16288110.66</v>
      </c>
      <c r="M20" s="89" t="s">
        <v>12</v>
      </c>
      <c r="N20" s="88">
        <f>SUM(N3:N19)</f>
        <v>16439016.140000001</v>
      </c>
      <c r="O20" s="1" t="b">
        <f t="shared" si="0"/>
        <v>1</v>
      </c>
      <c r="P20" s="24">
        <f t="shared" si="1"/>
        <v>0.50229999999999997</v>
      </c>
      <c r="Q20" s="25" t="s">
        <v>12</v>
      </c>
      <c r="R20" s="25" t="b">
        <f t="shared" si="3"/>
        <v>1</v>
      </c>
    </row>
    <row r="21" spans="1:18" x14ac:dyDescent="0.25">
      <c r="A21" s="77"/>
      <c r="B21" s="20"/>
      <c r="C21" s="77"/>
      <c r="D21" s="20"/>
      <c r="E21" s="20"/>
      <c r="F21" s="20"/>
      <c r="G21" s="20"/>
    </row>
    <row r="22" spans="1:18" x14ac:dyDescent="0.25">
      <c r="A22" s="78" t="s">
        <v>38</v>
      </c>
      <c r="B22" s="19"/>
      <c r="C22" s="78"/>
      <c r="D22" s="19"/>
      <c r="E22" s="19"/>
      <c r="F22" s="19"/>
      <c r="G22" s="19"/>
      <c r="H22" s="10"/>
      <c r="I22" s="10"/>
      <c r="J22" s="2"/>
      <c r="K22" s="10"/>
      <c r="L22" s="10"/>
      <c r="N22" s="10"/>
      <c r="O22" s="1"/>
      <c r="R22" s="25"/>
    </row>
    <row r="23" spans="1:18" ht="28.5" customHeight="1" x14ac:dyDescent="0.25">
      <c r="A23" s="121" t="s">
        <v>34</v>
      </c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"/>
    </row>
    <row r="24" spans="1:18" x14ac:dyDescent="0.25">
      <c r="B24" s="21"/>
      <c r="C24" s="79"/>
      <c r="D24" s="21"/>
      <c r="E24" s="21"/>
      <c r="F24" s="21"/>
      <c r="G24" s="21"/>
    </row>
  </sheetData>
  <protectedRanges>
    <protectedRange sqref="E3:E19" name="Rozstęp1"/>
    <protectedRange sqref="F3:F19" name="Rozstęp1_1"/>
    <protectedRange sqref="H3:H19" name="Rozstęp1_2"/>
    <protectedRange sqref="I3:I19" name="Rozstęp1_3"/>
    <protectedRange sqref="J3:J19" name="Rozstęp1_4"/>
  </protectedRanges>
  <mergeCells count="15">
    <mergeCell ref="G1:G2"/>
    <mergeCell ref="A23:N23"/>
    <mergeCell ref="L1:L2"/>
    <mergeCell ref="M1:M2"/>
    <mergeCell ref="H1:H2"/>
    <mergeCell ref="I1:I2"/>
    <mergeCell ref="J1:J2"/>
    <mergeCell ref="K1:K2"/>
    <mergeCell ref="D1:D2"/>
    <mergeCell ref="E1:E2"/>
    <mergeCell ref="A20:G20"/>
    <mergeCell ref="A1:A2"/>
    <mergeCell ref="B1:B2"/>
    <mergeCell ref="C1:C2"/>
    <mergeCell ref="F1:F2"/>
  </mergeCells>
  <conditionalFormatting sqref="B3:B19 D3:F19 I3:J19">
    <cfRule type="expression" dxfId="23" priority="11">
      <formula>$I3="NIE"</formula>
    </cfRule>
  </conditionalFormatting>
  <conditionalFormatting sqref="J3:J19">
    <cfRule type="expression" dxfId="22" priority="4">
      <formula>IF(IF($L3=1,1,0)*IF($S3&gt;2500000,1,0),1,0)</formula>
    </cfRule>
  </conditionalFormatting>
  <conditionalFormatting sqref="O3:Q20">
    <cfRule type="containsText" dxfId="21" priority="24" operator="containsText" text="fałsz">
      <formula>NOT(ISERROR(SEARCH("fałsz",O3)))</formula>
    </cfRule>
  </conditionalFormatting>
  <conditionalFormatting sqref="O3:R20">
    <cfRule type="cellIs" dxfId="20" priority="26" operator="equal">
      <formula>FALSE</formula>
    </cfRule>
  </conditionalFormatting>
  <conditionalFormatting sqref="R22">
    <cfRule type="cellIs" dxfId="19" priority="22" operator="equal">
      <formula>FALSE</formula>
    </cfRule>
  </conditionalFormatting>
  <dataValidations count="3">
    <dataValidation type="list" allowBlank="1" showInputMessage="1" showErrorMessage="1" sqref="G3:G19" xr:uid="{00000000-0002-0000-0100-000000000000}">
      <formula1>"R"</formula1>
    </dataValidation>
    <dataValidation type="list" allowBlank="1" showInputMessage="1" showErrorMessage="1" sqref="C3:C19" xr:uid="{00000000-0002-0000-0100-000001000000}">
      <formula1>"N"</formula1>
    </dataValidation>
    <dataValidation type="textLength" operator="equal" allowBlank="1" showInputMessage="1" showErrorMessage="1" sqref="E3:E19" xr:uid="{00000000-0002-0000-0100-000002000000}">
      <formula1>4</formula1>
    </dataValidation>
  </dataValidations>
  <pageMargins left="0.23622047244094491" right="0.23622047244094491" top="0.74803149606299213" bottom="0.74803149606299213" header="0.31496062992125984" footer="0.31496062992125984"/>
  <pageSetup paperSize="8" scale="80" fitToHeight="0" orientation="landscape" r:id="rId1"/>
  <headerFooter>
    <oddHeader>&amp;LWojewództwo Kujawsko-pomorskie - zadania powiatowe lista podstawowa</oddHeader>
    <oddFooter>Strona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S79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4.42578125" customWidth="1"/>
    <col min="2" max="2" width="15" customWidth="1"/>
    <col min="3" max="3" width="7.140625" style="23" customWidth="1"/>
    <col min="4" max="4" width="23.28515625" customWidth="1"/>
    <col min="5" max="5" width="12.140625" customWidth="1"/>
    <col min="6" max="6" width="14.42578125" customWidth="1"/>
    <col min="7" max="7" width="65.85546875" customWidth="1"/>
    <col min="8" max="8" width="7.42578125" customWidth="1"/>
    <col min="9" max="13" width="15.7109375" customWidth="1"/>
    <col min="14" max="14" width="15.7109375" style="1" customWidth="1"/>
    <col min="15" max="15" width="15.7109375" customWidth="1"/>
    <col min="16" max="16" width="15.7109375" style="23" customWidth="1"/>
    <col min="17" max="18" width="15.7109375" style="1" customWidth="1"/>
    <col min="19" max="19" width="15.7109375" style="23" customWidth="1"/>
  </cols>
  <sheetData>
    <row r="1" spans="1:19" ht="33.75" customHeight="1" x14ac:dyDescent="0.25">
      <c r="A1" s="120" t="s">
        <v>4</v>
      </c>
      <c r="B1" s="120" t="s">
        <v>5</v>
      </c>
      <c r="C1" s="125" t="s">
        <v>40</v>
      </c>
      <c r="D1" s="122" t="s">
        <v>6</v>
      </c>
      <c r="E1" s="122" t="s">
        <v>27</v>
      </c>
      <c r="F1" s="122" t="s">
        <v>13</v>
      </c>
      <c r="G1" s="122" t="s">
        <v>7</v>
      </c>
      <c r="H1" s="120" t="s">
        <v>22</v>
      </c>
      <c r="I1" s="120" t="s">
        <v>8</v>
      </c>
      <c r="J1" s="120" t="s">
        <v>21</v>
      </c>
      <c r="K1" s="120" t="s">
        <v>9</v>
      </c>
      <c r="L1" s="120" t="s">
        <v>14</v>
      </c>
      <c r="M1" s="122" t="s">
        <v>11</v>
      </c>
      <c r="N1" s="120" t="s">
        <v>10</v>
      </c>
      <c r="O1" s="108" t="s">
        <v>39</v>
      </c>
      <c r="P1" s="1"/>
    </row>
    <row r="2" spans="1:19" ht="33.75" customHeight="1" x14ac:dyDescent="0.25">
      <c r="A2" s="120"/>
      <c r="B2" s="120"/>
      <c r="C2" s="126"/>
      <c r="D2" s="123"/>
      <c r="E2" s="123"/>
      <c r="F2" s="123"/>
      <c r="G2" s="123"/>
      <c r="H2" s="120"/>
      <c r="I2" s="120"/>
      <c r="J2" s="120"/>
      <c r="K2" s="120"/>
      <c r="L2" s="120"/>
      <c r="M2" s="123"/>
      <c r="N2" s="120"/>
      <c r="O2" s="108">
        <v>2023</v>
      </c>
      <c r="P2" s="1" t="s">
        <v>23</v>
      </c>
      <c r="Q2" s="1" t="s">
        <v>24</v>
      </c>
      <c r="R2" s="1" t="s">
        <v>25</v>
      </c>
      <c r="S2" s="1" t="s">
        <v>26</v>
      </c>
    </row>
    <row r="3" spans="1:19" ht="24" x14ac:dyDescent="0.25">
      <c r="A3" s="131" t="s">
        <v>43</v>
      </c>
      <c r="B3" s="132" t="s">
        <v>138</v>
      </c>
      <c r="C3" s="133" t="s">
        <v>42</v>
      </c>
      <c r="D3" s="134" t="s">
        <v>506</v>
      </c>
      <c r="E3" s="135" t="s">
        <v>229</v>
      </c>
      <c r="F3" s="136" t="s">
        <v>468</v>
      </c>
      <c r="G3" s="137" t="s">
        <v>346</v>
      </c>
      <c r="H3" s="131" t="s">
        <v>124</v>
      </c>
      <c r="I3" s="138">
        <v>0.20200000000000001</v>
      </c>
      <c r="J3" s="136" t="s">
        <v>421</v>
      </c>
      <c r="K3" s="139">
        <v>237496.8</v>
      </c>
      <c r="L3" s="140">
        <f>ROUNDDOWN(K3*N3,0)</f>
        <v>118748</v>
      </c>
      <c r="M3" s="141">
        <f>K3-L3</f>
        <v>118748.79999999999</v>
      </c>
      <c r="N3" s="142">
        <v>0.5</v>
      </c>
      <c r="O3" s="143">
        <f>L3</f>
        <v>118748</v>
      </c>
      <c r="P3" s="1" t="b">
        <f t="shared" ref="P3:P75" si="0">L3=SUM(O3:O3)</f>
        <v>1</v>
      </c>
      <c r="Q3" s="24">
        <f>ROUND(L3/K3,4)</f>
        <v>0.5</v>
      </c>
      <c r="R3" s="25" t="b">
        <f>Q3=N3</f>
        <v>1</v>
      </c>
      <c r="S3" s="25" t="b">
        <f t="shared" ref="S3:S75" si="1">K3=L3+M3</f>
        <v>1</v>
      </c>
    </row>
    <row r="4" spans="1:19" ht="24" x14ac:dyDescent="0.25">
      <c r="A4" s="131" t="s">
        <v>44</v>
      </c>
      <c r="B4" s="132" t="s">
        <v>139</v>
      </c>
      <c r="C4" s="133" t="s">
        <v>42</v>
      </c>
      <c r="D4" s="134" t="s">
        <v>529</v>
      </c>
      <c r="E4" s="135" t="s">
        <v>230</v>
      </c>
      <c r="F4" s="136" t="s">
        <v>459</v>
      </c>
      <c r="G4" s="137" t="s">
        <v>347</v>
      </c>
      <c r="H4" s="131" t="s">
        <v>124</v>
      </c>
      <c r="I4" s="138">
        <v>0.314</v>
      </c>
      <c r="J4" s="136" t="s">
        <v>422</v>
      </c>
      <c r="K4" s="139">
        <v>257742.55</v>
      </c>
      <c r="L4" s="140">
        <f t="shared" ref="L4:L67" si="2">ROUNDDOWN(K4*N4,0)</f>
        <v>128871</v>
      </c>
      <c r="M4" s="141">
        <f t="shared" ref="M4:M66" si="3">K4-L4</f>
        <v>128871.54999999999</v>
      </c>
      <c r="N4" s="142">
        <v>0.5</v>
      </c>
      <c r="O4" s="143">
        <f t="shared" ref="O4:O66" si="4">L4</f>
        <v>128871</v>
      </c>
      <c r="P4" s="1" t="b">
        <f t="shared" ref="P4:P66" si="5">L4=SUM(O4:O4)</f>
        <v>1</v>
      </c>
      <c r="Q4" s="24">
        <f t="shared" ref="Q4:Q66" si="6">ROUND(L4/K4,4)</f>
        <v>0.5</v>
      </c>
      <c r="R4" s="25" t="b">
        <f t="shared" ref="R4:R66" si="7">Q4=N4</f>
        <v>1</v>
      </c>
      <c r="S4" s="25" t="b">
        <f t="shared" ref="S4:S66" si="8">K4=L4+M4</f>
        <v>1</v>
      </c>
    </row>
    <row r="5" spans="1:19" x14ac:dyDescent="0.25">
      <c r="A5" s="131" t="s">
        <v>45</v>
      </c>
      <c r="B5" s="132" t="s">
        <v>140</v>
      </c>
      <c r="C5" s="133" t="s">
        <v>42</v>
      </c>
      <c r="D5" s="134" t="s">
        <v>487</v>
      </c>
      <c r="E5" s="135" t="s">
        <v>231</v>
      </c>
      <c r="F5" s="136" t="s">
        <v>460</v>
      </c>
      <c r="G5" s="137" t="s">
        <v>348</v>
      </c>
      <c r="H5" s="131" t="s">
        <v>124</v>
      </c>
      <c r="I5" s="138">
        <v>0.48399999999999999</v>
      </c>
      <c r="J5" s="136" t="s">
        <v>423</v>
      </c>
      <c r="K5" s="139">
        <v>591982.9</v>
      </c>
      <c r="L5" s="140">
        <f t="shared" si="2"/>
        <v>295991</v>
      </c>
      <c r="M5" s="141">
        <f t="shared" si="3"/>
        <v>295991.90000000002</v>
      </c>
      <c r="N5" s="142">
        <v>0.5</v>
      </c>
      <c r="O5" s="143">
        <f t="shared" si="4"/>
        <v>295991</v>
      </c>
      <c r="P5" s="1" t="b">
        <f t="shared" si="5"/>
        <v>1</v>
      </c>
      <c r="Q5" s="24">
        <f t="shared" si="6"/>
        <v>0.5</v>
      </c>
      <c r="R5" s="25" t="b">
        <f t="shared" si="7"/>
        <v>1</v>
      </c>
      <c r="S5" s="25" t="b">
        <f t="shared" si="8"/>
        <v>1</v>
      </c>
    </row>
    <row r="6" spans="1:19" ht="24" x14ac:dyDescent="0.25">
      <c r="A6" s="131" t="s">
        <v>46</v>
      </c>
      <c r="B6" s="132" t="s">
        <v>141</v>
      </c>
      <c r="C6" s="133" t="s">
        <v>42</v>
      </c>
      <c r="D6" s="134" t="s">
        <v>503</v>
      </c>
      <c r="E6" s="135" t="s">
        <v>232</v>
      </c>
      <c r="F6" s="136" t="s">
        <v>467</v>
      </c>
      <c r="G6" s="137" t="s">
        <v>349</v>
      </c>
      <c r="H6" s="131" t="s">
        <v>124</v>
      </c>
      <c r="I6" s="138">
        <v>0.49</v>
      </c>
      <c r="J6" s="136" t="s">
        <v>424</v>
      </c>
      <c r="K6" s="139">
        <v>594462.34</v>
      </c>
      <c r="L6" s="140">
        <f t="shared" si="2"/>
        <v>326954</v>
      </c>
      <c r="M6" s="141">
        <f t="shared" si="3"/>
        <v>267508.33999999997</v>
      </c>
      <c r="N6" s="142">
        <v>0.55000000000000004</v>
      </c>
      <c r="O6" s="143">
        <f t="shared" si="4"/>
        <v>326954</v>
      </c>
      <c r="P6" s="1" t="b">
        <f t="shared" si="5"/>
        <v>1</v>
      </c>
      <c r="Q6" s="24">
        <f t="shared" si="6"/>
        <v>0.55000000000000004</v>
      </c>
      <c r="R6" s="25" t="b">
        <f t="shared" si="7"/>
        <v>1</v>
      </c>
      <c r="S6" s="25" t="b">
        <f t="shared" si="8"/>
        <v>1</v>
      </c>
    </row>
    <row r="7" spans="1:19" x14ac:dyDescent="0.25">
      <c r="A7" s="131" t="s">
        <v>47</v>
      </c>
      <c r="B7" s="132" t="s">
        <v>142</v>
      </c>
      <c r="C7" s="133" t="s">
        <v>42</v>
      </c>
      <c r="D7" s="134" t="s">
        <v>485</v>
      </c>
      <c r="E7" s="135" t="s">
        <v>233</v>
      </c>
      <c r="F7" s="136" t="s">
        <v>460</v>
      </c>
      <c r="G7" s="137" t="s">
        <v>350</v>
      </c>
      <c r="H7" s="131" t="s">
        <v>124</v>
      </c>
      <c r="I7" s="138">
        <v>0.35899999999999999</v>
      </c>
      <c r="J7" s="136" t="s">
        <v>130</v>
      </c>
      <c r="K7" s="139">
        <v>850939.23</v>
      </c>
      <c r="L7" s="140">
        <f t="shared" si="2"/>
        <v>468016</v>
      </c>
      <c r="M7" s="141">
        <f t="shared" si="3"/>
        <v>382923.23</v>
      </c>
      <c r="N7" s="142">
        <v>0.55000000000000004</v>
      </c>
      <c r="O7" s="143">
        <f t="shared" si="4"/>
        <v>468016</v>
      </c>
      <c r="P7" s="1" t="b">
        <f t="shared" si="5"/>
        <v>1</v>
      </c>
      <c r="Q7" s="24">
        <f t="shared" si="6"/>
        <v>0.55000000000000004</v>
      </c>
      <c r="R7" s="25" t="b">
        <f t="shared" si="7"/>
        <v>1</v>
      </c>
      <c r="S7" s="25" t="b">
        <f t="shared" si="8"/>
        <v>1</v>
      </c>
    </row>
    <row r="8" spans="1:19" ht="24" x14ac:dyDescent="0.25">
      <c r="A8" s="131" t="s">
        <v>48</v>
      </c>
      <c r="B8" s="132" t="s">
        <v>143</v>
      </c>
      <c r="C8" s="133" t="s">
        <v>42</v>
      </c>
      <c r="D8" s="134" t="s">
        <v>527</v>
      </c>
      <c r="E8" s="135" t="s">
        <v>234</v>
      </c>
      <c r="F8" s="136" t="s">
        <v>472</v>
      </c>
      <c r="G8" s="137" t="s">
        <v>351</v>
      </c>
      <c r="H8" s="131" t="s">
        <v>124</v>
      </c>
      <c r="I8" s="138">
        <v>1.1599999999999999</v>
      </c>
      <c r="J8" s="136" t="s">
        <v>135</v>
      </c>
      <c r="K8" s="139">
        <v>910086.54</v>
      </c>
      <c r="L8" s="140">
        <f t="shared" si="2"/>
        <v>546051</v>
      </c>
      <c r="M8" s="141">
        <f t="shared" si="3"/>
        <v>364035.54000000004</v>
      </c>
      <c r="N8" s="142">
        <v>0.6</v>
      </c>
      <c r="O8" s="143">
        <f t="shared" si="4"/>
        <v>546051</v>
      </c>
      <c r="P8" s="1" t="b">
        <f t="shared" si="5"/>
        <v>1</v>
      </c>
      <c r="Q8" s="24">
        <f t="shared" si="6"/>
        <v>0.6</v>
      </c>
      <c r="R8" s="25" t="b">
        <f t="shared" si="7"/>
        <v>1</v>
      </c>
      <c r="S8" s="25" t="b">
        <f t="shared" si="8"/>
        <v>1</v>
      </c>
    </row>
    <row r="9" spans="1:19" ht="24" x14ac:dyDescent="0.25">
      <c r="A9" s="131" t="s">
        <v>49</v>
      </c>
      <c r="B9" s="132" t="s">
        <v>144</v>
      </c>
      <c r="C9" s="133" t="s">
        <v>42</v>
      </c>
      <c r="D9" s="134" t="s">
        <v>480</v>
      </c>
      <c r="E9" s="135" t="s">
        <v>235</v>
      </c>
      <c r="F9" s="136" t="s">
        <v>456</v>
      </c>
      <c r="G9" s="137" t="s">
        <v>352</v>
      </c>
      <c r="H9" s="131" t="s">
        <v>124</v>
      </c>
      <c r="I9" s="138">
        <v>1.5089999999999999</v>
      </c>
      <c r="J9" s="136" t="s">
        <v>125</v>
      </c>
      <c r="K9" s="139">
        <v>935440.88</v>
      </c>
      <c r="L9" s="140">
        <f t="shared" si="2"/>
        <v>561264</v>
      </c>
      <c r="M9" s="141">
        <f t="shared" si="3"/>
        <v>374176.88</v>
      </c>
      <c r="N9" s="142">
        <v>0.6</v>
      </c>
      <c r="O9" s="143">
        <f t="shared" si="4"/>
        <v>561264</v>
      </c>
      <c r="P9" s="1" t="b">
        <f t="shared" si="5"/>
        <v>1</v>
      </c>
      <c r="Q9" s="24">
        <f t="shared" si="6"/>
        <v>0.6</v>
      </c>
      <c r="R9" s="25" t="b">
        <f t="shared" si="7"/>
        <v>1</v>
      </c>
      <c r="S9" s="25" t="b">
        <f t="shared" si="8"/>
        <v>1</v>
      </c>
    </row>
    <row r="10" spans="1:19" ht="24" x14ac:dyDescent="0.25">
      <c r="A10" s="131" t="s">
        <v>50</v>
      </c>
      <c r="B10" s="132" t="s">
        <v>145</v>
      </c>
      <c r="C10" s="133" t="s">
        <v>42</v>
      </c>
      <c r="D10" s="134" t="s">
        <v>530</v>
      </c>
      <c r="E10" s="135" t="s">
        <v>236</v>
      </c>
      <c r="F10" s="136" t="s">
        <v>459</v>
      </c>
      <c r="G10" s="137" t="s">
        <v>353</v>
      </c>
      <c r="H10" s="131" t="s">
        <v>124</v>
      </c>
      <c r="I10" s="138">
        <v>1.9350000000000001</v>
      </c>
      <c r="J10" s="136" t="s">
        <v>425</v>
      </c>
      <c r="K10" s="139">
        <v>1411693.18</v>
      </c>
      <c r="L10" s="140">
        <f t="shared" si="2"/>
        <v>705846</v>
      </c>
      <c r="M10" s="141">
        <f t="shared" si="3"/>
        <v>705847.17999999993</v>
      </c>
      <c r="N10" s="142">
        <v>0.5</v>
      </c>
      <c r="O10" s="143">
        <f t="shared" si="4"/>
        <v>705846</v>
      </c>
      <c r="P10" s="1" t="b">
        <f t="shared" si="5"/>
        <v>1</v>
      </c>
      <c r="Q10" s="24">
        <f t="shared" si="6"/>
        <v>0.5</v>
      </c>
      <c r="R10" s="25" t="b">
        <f t="shared" si="7"/>
        <v>1</v>
      </c>
      <c r="S10" s="25" t="b">
        <f t="shared" si="8"/>
        <v>1</v>
      </c>
    </row>
    <row r="11" spans="1:19" x14ac:dyDescent="0.25">
      <c r="A11" s="131" t="s">
        <v>51</v>
      </c>
      <c r="B11" s="132" t="s">
        <v>146</v>
      </c>
      <c r="C11" s="133" t="s">
        <v>42</v>
      </c>
      <c r="D11" s="134" t="s">
        <v>520</v>
      </c>
      <c r="E11" s="135" t="s">
        <v>237</v>
      </c>
      <c r="F11" s="136" t="s">
        <v>471</v>
      </c>
      <c r="G11" s="137" t="s">
        <v>354</v>
      </c>
      <c r="H11" s="131" t="s">
        <v>124</v>
      </c>
      <c r="I11" s="138">
        <v>1.4450000000000001</v>
      </c>
      <c r="J11" s="136" t="s">
        <v>422</v>
      </c>
      <c r="K11" s="139">
        <v>1546620.27</v>
      </c>
      <c r="L11" s="140">
        <f t="shared" si="2"/>
        <v>927972</v>
      </c>
      <c r="M11" s="141">
        <f t="shared" si="3"/>
        <v>618648.27</v>
      </c>
      <c r="N11" s="142">
        <v>0.6</v>
      </c>
      <c r="O11" s="143">
        <f t="shared" si="4"/>
        <v>927972</v>
      </c>
      <c r="P11" s="1" t="b">
        <f t="shared" si="5"/>
        <v>1</v>
      </c>
      <c r="Q11" s="24">
        <f t="shared" si="6"/>
        <v>0.6</v>
      </c>
      <c r="R11" s="25" t="b">
        <f t="shared" si="7"/>
        <v>1</v>
      </c>
      <c r="S11" s="25" t="b">
        <f t="shared" si="8"/>
        <v>1</v>
      </c>
    </row>
    <row r="12" spans="1:19" ht="36" x14ac:dyDescent="0.25">
      <c r="A12" s="131" t="s">
        <v>52</v>
      </c>
      <c r="B12" s="132" t="s">
        <v>147</v>
      </c>
      <c r="C12" s="133" t="s">
        <v>42</v>
      </c>
      <c r="D12" s="134" t="s">
        <v>531</v>
      </c>
      <c r="E12" s="135" t="s">
        <v>105</v>
      </c>
      <c r="F12" s="136" t="s">
        <v>531</v>
      </c>
      <c r="G12" s="137" t="s">
        <v>355</v>
      </c>
      <c r="H12" s="131" t="s">
        <v>124</v>
      </c>
      <c r="I12" s="138">
        <v>0.57999999999999996</v>
      </c>
      <c r="J12" s="136" t="s">
        <v>426</v>
      </c>
      <c r="K12" s="139">
        <v>2203568.85</v>
      </c>
      <c r="L12" s="140">
        <f t="shared" si="2"/>
        <v>1211962</v>
      </c>
      <c r="M12" s="141">
        <f t="shared" si="3"/>
        <v>991606.85000000009</v>
      </c>
      <c r="N12" s="142">
        <v>0.55000000000000004</v>
      </c>
      <c r="O12" s="143">
        <f t="shared" si="4"/>
        <v>1211962</v>
      </c>
      <c r="P12" s="1" t="b">
        <f t="shared" si="5"/>
        <v>1</v>
      </c>
      <c r="Q12" s="24">
        <f t="shared" si="6"/>
        <v>0.55000000000000004</v>
      </c>
      <c r="R12" s="25" t="b">
        <f t="shared" si="7"/>
        <v>1</v>
      </c>
      <c r="S12" s="25" t="b">
        <f t="shared" si="8"/>
        <v>1</v>
      </c>
    </row>
    <row r="13" spans="1:19" ht="24" x14ac:dyDescent="0.25">
      <c r="A13" s="131" t="s">
        <v>53</v>
      </c>
      <c r="B13" s="132" t="s">
        <v>148</v>
      </c>
      <c r="C13" s="133" t="s">
        <v>42</v>
      </c>
      <c r="D13" s="134" t="s">
        <v>494</v>
      </c>
      <c r="E13" s="135" t="s">
        <v>238</v>
      </c>
      <c r="F13" s="136" t="s">
        <v>463</v>
      </c>
      <c r="G13" s="137" t="s">
        <v>356</v>
      </c>
      <c r="H13" s="131" t="s">
        <v>124</v>
      </c>
      <c r="I13" s="138">
        <v>0.11799999999999999</v>
      </c>
      <c r="J13" s="136" t="s">
        <v>125</v>
      </c>
      <c r="K13" s="139">
        <v>151187.79999999999</v>
      </c>
      <c r="L13" s="140">
        <f t="shared" si="2"/>
        <v>75593</v>
      </c>
      <c r="M13" s="141">
        <f t="shared" si="3"/>
        <v>75594.799999999988</v>
      </c>
      <c r="N13" s="142">
        <v>0.5</v>
      </c>
      <c r="O13" s="143">
        <f t="shared" si="4"/>
        <v>75593</v>
      </c>
      <c r="P13" s="1" t="b">
        <f t="shared" si="5"/>
        <v>1</v>
      </c>
      <c r="Q13" s="24">
        <f t="shared" si="6"/>
        <v>0.5</v>
      </c>
      <c r="R13" s="25" t="b">
        <f t="shared" si="7"/>
        <v>1</v>
      </c>
      <c r="S13" s="25" t="b">
        <f t="shared" si="8"/>
        <v>1</v>
      </c>
    </row>
    <row r="14" spans="1:19" x14ac:dyDescent="0.25">
      <c r="A14" s="131" t="s">
        <v>54</v>
      </c>
      <c r="B14" s="132" t="s">
        <v>149</v>
      </c>
      <c r="C14" s="133" t="s">
        <v>42</v>
      </c>
      <c r="D14" s="134" t="s">
        <v>482</v>
      </c>
      <c r="E14" s="135" t="s">
        <v>239</v>
      </c>
      <c r="F14" s="136" t="s">
        <v>457</v>
      </c>
      <c r="G14" s="137" t="s">
        <v>569</v>
      </c>
      <c r="H14" s="131" t="s">
        <v>124</v>
      </c>
      <c r="I14" s="138">
        <v>0.76500000000000001</v>
      </c>
      <c r="J14" s="136" t="s">
        <v>427</v>
      </c>
      <c r="K14" s="139">
        <v>220480.22</v>
      </c>
      <c r="L14" s="140">
        <f t="shared" si="2"/>
        <v>154336</v>
      </c>
      <c r="M14" s="141">
        <f t="shared" si="3"/>
        <v>66144.22</v>
      </c>
      <c r="N14" s="142">
        <v>0.7</v>
      </c>
      <c r="O14" s="143">
        <f t="shared" si="4"/>
        <v>154336</v>
      </c>
      <c r="P14" s="1" t="b">
        <f t="shared" si="5"/>
        <v>1</v>
      </c>
      <c r="Q14" s="24">
        <f t="shared" si="6"/>
        <v>0.7</v>
      </c>
      <c r="R14" s="25" t="b">
        <f t="shared" si="7"/>
        <v>1</v>
      </c>
      <c r="S14" s="25" t="b">
        <f t="shared" si="8"/>
        <v>1</v>
      </c>
    </row>
    <row r="15" spans="1:19" x14ac:dyDescent="0.25">
      <c r="A15" s="131" t="s">
        <v>55</v>
      </c>
      <c r="B15" s="132" t="s">
        <v>150</v>
      </c>
      <c r="C15" s="133" t="s">
        <v>42</v>
      </c>
      <c r="D15" s="134" t="s">
        <v>507</v>
      </c>
      <c r="E15" s="135" t="s">
        <v>240</v>
      </c>
      <c r="F15" s="136" t="s">
        <v>468</v>
      </c>
      <c r="G15" s="137" t="s">
        <v>357</v>
      </c>
      <c r="H15" s="131" t="s">
        <v>124</v>
      </c>
      <c r="I15" s="138">
        <v>0.72299999999999998</v>
      </c>
      <c r="J15" s="136" t="s">
        <v>428</v>
      </c>
      <c r="K15" s="139">
        <v>379930.57</v>
      </c>
      <c r="L15" s="140">
        <f t="shared" si="2"/>
        <v>189965</v>
      </c>
      <c r="M15" s="141">
        <f t="shared" si="3"/>
        <v>189965.57</v>
      </c>
      <c r="N15" s="142">
        <v>0.5</v>
      </c>
      <c r="O15" s="143">
        <f t="shared" si="4"/>
        <v>189965</v>
      </c>
      <c r="P15" s="1" t="b">
        <f t="shared" si="5"/>
        <v>1</v>
      </c>
      <c r="Q15" s="24">
        <f t="shared" si="6"/>
        <v>0.5</v>
      </c>
      <c r="R15" s="25" t="b">
        <f t="shared" si="7"/>
        <v>1</v>
      </c>
      <c r="S15" s="25" t="b">
        <f t="shared" si="8"/>
        <v>1</v>
      </c>
    </row>
    <row r="16" spans="1:19" x14ac:dyDescent="0.25">
      <c r="A16" s="131" t="s">
        <v>56</v>
      </c>
      <c r="B16" s="132" t="s">
        <v>151</v>
      </c>
      <c r="C16" s="133" t="s">
        <v>42</v>
      </c>
      <c r="D16" s="134" t="s">
        <v>532</v>
      </c>
      <c r="E16" s="135" t="s">
        <v>241</v>
      </c>
      <c r="F16" s="136" t="s">
        <v>457</v>
      </c>
      <c r="G16" s="137" t="s">
        <v>358</v>
      </c>
      <c r="H16" s="131" t="s">
        <v>124</v>
      </c>
      <c r="I16" s="138">
        <v>0.999</v>
      </c>
      <c r="J16" s="136" t="s">
        <v>424</v>
      </c>
      <c r="K16" s="139">
        <v>483184</v>
      </c>
      <c r="L16" s="140">
        <f t="shared" si="2"/>
        <v>289910</v>
      </c>
      <c r="M16" s="141">
        <f t="shared" si="3"/>
        <v>193274</v>
      </c>
      <c r="N16" s="142">
        <v>0.6</v>
      </c>
      <c r="O16" s="143">
        <f t="shared" si="4"/>
        <v>289910</v>
      </c>
      <c r="P16" s="1" t="b">
        <f t="shared" si="5"/>
        <v>1</v>
      </c>
      <c r="Q16" s="24">
        <f t="shared" si="6"/>
        <v>0.6</v>
      </c>
      <c r="R16" s="25" t="b">
        <f t="shared" si="7"/>
        <v>1</v>
      </c>
      <c r="S16" s="25" t="b">
        <f t="shared" si="8"/>
        <v>1</v>
      </c>
    </row>
    <row r="17" spans="1:19" ht="24" x14ac:dyDescent="0.25">
      <c r="A17" s="131" t="s">
        <v>57</v>
      </c>
      <c r="B17" s="132" t="s">
        <v>152</v>
      </c>
      <c r="C17" s="133" t="s">
        <v>42</v>
      </c>
      <c r="D17" s="134" t="s">
        <v>525</v>
      </c>
      <c r="E17" s="135" t="s">
        <v>242</v>
      </c>
      <c r="F17" s="136" t="s">
        <v>471</v>
      </c>
      <c r="G17" s="137" t="s">
        <v>359</v>
      </c>
      <c r="H17" s="131" t="s">
        <v>124</v>
      </c>
      <c r="I17" s="138">
        <v>0.9</v>
      </c>
      <c r="J17" s="136" t="s">
        <v>429</v>
      </c>
      <c r="K17" s="139">
        <v>505702.36</v>
      </c>
      <c r="L17" s="140">
        <f t="shared" si="2"/>
        <v>252851</v>
      </c>
      <c r="M17" s="141">
        <f t="shared" si="3"/>
        <v>252851.36</v>
      </c>
      <c r="N17" s="142">
        <v>0.5</v>
      </c>
      <c r="O17" s="143">
        <f t="shared" si="4"/>
        <v>252851</v>
      </c>
      <c r="P17" s="1" t="b">
        <f t="shared" si="5"/>
        <v>1</v>
      </c>
      <c r="Q17" s="24">
        <f t="shared" si="6"/>
        <v>0.5</v>
      </c>
      <c r="R17" s="25" t="b">
        <f t="shared" si="7"/>
        <v>1</v>
      </c>
      <c r="S17" s="25" t="b">
        <f t="shared" si="8"/>
        <v>1</v>
      </c>
    </row>
    <row r="18" spans="1:19" ht="24" x14ac:dyDescent="0.25">
      <c r="A18" s="131" t="s">
        <v>58</v>
      </c>
      <c r="B18" s="132" t="s">
        <v>153</v>
      </c>
      <c r="C18" s="133" t="s">
        <v>42</v>
      </c>
      <c r="D18" s="134" t="s">
        <v>511</v>
      </c>
      <c r="E18" s="135" t="s">
        <v>243</v>
      </c>
      <c r="F18" s="136" t="s">
        <v>468</v>
      </c>
      <c r="G18" s="137" t="s">
        <v>360</v>
      </c>
      <c r="H18" s="131" t="s">
        <v>124</v>
      </c>
      <c r="I18" s="138">
        <v>0.66</v>
      </c>
      <c r="J18" s="136" t="s">
        <v>430</v>
      </c>
      <c r="K18" s="139">
        <v>586078.59</v>
      </c>
      <c r="L18" s="140">
        <f t="shared" si="2"/>
        <v>293039</v>
      </c>
      <c r="M18" s="141">
        <f t="shared" si="3"/>
        <v>293039.58999999997</v>
      </c>
      <c r="N18" s="142">
        <v>0.5</v>
      </c>
      <c r="O18" s="143">
        <f t="shared" si="4"/>
        <v>293039</v>
      </c>
      <c r="P18" s="1" t="b">
        <f t="shared" si="5"/>
        <v>1</v>
      </c>
      <c r="Q18" s="24">
        <f t="shared" si="6"/>
        <v>0.5</v>
      </c>
      <c r="R18" s="25" t="b">
        <f t="shared" si="7"/>
        <v>1</v>
      </c>
      <c r="S18" s="25" t="b">
        <f t="shared" si="8"/>
        <v>1</v>
      </c>
    </row>
    <row r="19" spans="1:19" x14ac:dyDescent="0.25">
      <c r="A19" s="131" t="s">
        <v>59</v>
      </c>
      <c r="B19" s="132" t="s">
        <v>154</v>
      </c>
      <c r="C19" s="133" t="s">
        <v>42</v>
      </c>
      <c r="D19" s="134" t="s">
        <v>533</v>
      </c>
      <c r="E19" s="135" t="s">
        <v>244</v>
      </c>
      <c r="F19" s="136" t="s">
        <v>471</v>
      </c>
      <c r="G19" s="137" t="s">
        <v>563</v>
      </c>
      <c r="H19" s="131" t="s">
        <v>124</v>
      </c>
      <c r="I19" s="138">
        <v>1.171</v>
      </c>
      <c r="J19" s="136" t="s">
        <v>130</v>
      </c>
      <c r="K19" s="139">
        <v>587234.16</v>
      </c>
      <c r="L19" s="140">
        <f t="shared" si="2"/>
        <v>469787</v>
      </c>
      <c r="M19" s="141">
        <f t="shared" si="3"/>
        <v>117447.16000000003</v>
      </c>
      <c r="N19" s="142">
        <v>0.8</v>
      </c>
      <c r="O19" s="143">
        <f t="shared" si="4"/>
        <v>469787</v>
      </c>
      <c r="P19" s="1" t="b">
        <f t="shared" si="5"/>
        <v>1</v>
      </c>
      <c r="Q19" s="24">
        <f t="shared" si="6"/>
        <v>0.8</v>
      </c>
      <c r="R19" s="25" t="b">
        <f t="shared" si="7"/>
        <v>1</v>
      </c>
      <c r="S19" s="25" t="b">
        <f t="shared" si="8"/>
        <v>1</v>
      </c>
    </row>
    <row r="20" spans="1:19" ht="24" x14ac:dyDescent="0.25">
      <c r="A20" s="131" t="s">
        <v>60</v>
      </c>
      <c r="B20" s="132" t="s">
        <v>155</v>
      </c>
      <c r="C20" s="133" t="s">
        <v>42</v>
      </c>
      <c r="D20" s="134" t="s">
        <v>501</v>
      </c>
      <c r="E20" s="135" t="s">
        <v>245</v>
      </c>
      <c r="F20" s="136" t="s">
        <v>467</v>
      </c>
      <c r="G20" s="137" t="s">
        <v>361</v>
      </c>
      <c r="H20" s="131" t="s">
        <v>124</v>
      </c>
      <c r="I20" s="138">
        <v>1</v>
      </c>
      <c r="J20" s="136" t="s">
        <v>423</v>
      </c>
      <c r="K20" s="139">
        <v>612000</v>
      </c>
      <c r="L20" s="140">
        <f t="shared" si="2"/>
        <v>306000</v>
      </c>
      <c r="M20" s="141">
        <f t="shared" si="3"/>
        <v>306000</v>
      </c>
      <c r="N20" s="142">
        <v>0.5</v>
      </c>
      <c r="O20" s="143">
        <f t="shared" si="4"/>
        <v>306000</v>
      </c>
      <c r="P20" s="1" t="b">
        <f t="shared" si="5"/>
        <v>1</v>
      </c>
      <c r="Q20" s="24">
        <f t="shared" si="6"/>
        <v>0.5</v>
      </c>
      <c r="R20" s="25" t="b">
        <f t="shared" si="7"/>
        <v>1</v>
      </c>
      <c r="S20" s="25" t="b">
        <f t="shared" si="8"/>
        <v>1</v>
      </c>
    </row>
    <row r="21" spans="1:19" ht="24" x14ac:dyDescent="0.25">
      <c r="A21" s="131" t="s">
        <v>61</v>
      </c>
      <c r="B21" s="132" t="s">
        <v>156</v>
      </c>
      <c r="C21" s="133" t="s">
        <v>42</v>
      </c>
      <c r="D21" s="134" t="s">
        <v>481</v>
      </c>
      <c r="E21" s="135" t="s">
        <v>246</v>
      </c>
      <c r="F21" s="136" t="s">
        <v>456</v>
      </c>
      <c r="G21" s="137" t="s">
        <v>362</v>
      </c>
      <c r="H21" s="131" t="s">
        <v>124</v>
      </c>
      <c r="I21" s="138">
        <v>0.82499999999999996</v>
      </c>
      <c r="J21" s="136" t="s">
        <v>125</v>
      </c>
      <c r="K21" s="139">
        <v>635635.68999999994</v>
      </c>
      <c r="L21" s="140">
        <f t="shared" si="2"/>
        <v>317817</v>
      </c>
      <c r="M21" s="141">
        <f t="shared" si="3"/>
        <v>317818.68999999994</v>
      </c>
      <c r="N21" s="142">
        <v>0.5</v>
      </c>
      <c r="O21" s="143">
        <f t="shared" si="4"/>
        <v>317817</v>
      </c>
      <c r="P21" s="1" t="b">
        <f t="shared" si="5"/>
        <v>1</v>
      </c>
      <c r="Q21" s="24">
        <f t="shared" si="6"/>
        <v>0.5</v>
      </c>
      <c r="R21" s="25" t="b">
        <f t="shared" si="7"/>
        <v>1</v>
      </c>
      <c r="S21" s="25" t="b">
        <f t="shared" si="8"/>
        <v>1</v>
      </c>
    </row>
    <row r="22" spans="1:19" ht="24" x14ac:dyDescent="0.25">
      <c r="A22" s="131" t="s">
        <v>62</v>
      </c>
      <c r="B22" s="132" t="s">
        <v>157</v>
      </c>
      <c r="C22" s="133" t="s">
        <v>42</v>
      </c>
      <c r="D22" s="134" t="s">
        <v>528</v>
      </c>
      <c r="E22" s="135" t="s">
        <v>107</v>
      </c>
      <c r="F22" s="136" t="s">
        <v>528</v>
      </c>
      <c r="G22" s="137" t="s">
        <v>549</v>
      </c>
      <c r="H22" s="131" t="s">
        <v>124</v>
      </c>
      <c r="I22" s="138">
        <v>0.68899999999999995</v>
      </c>
      <c r="J22" s="136" t="s">
        <v>136</v>
      </c>
      <c r="K22" s="139">
        <v>766525.35</v>
      </c>
      <c r="L22" s="140">
        <f t="shared" si="2"/>
        <v>383262</v>
      </c>
      <c r="M22" s="141">
        <f t="shared" si="3"/>
        <v>383263.35</v>
      </c>
      <c r="N22" s="142">
        <v>0.5</v>
      </c>
      <c r="O22" s="143">
        <f t="shared" si="4"/>
        <v>383262</v>
      </c>
      <c r="P22" s="1" t="b">
        <f t="shared" si="5"/>
        <v>1</v>
      </c>
      <c r="Q22" s="24">
        <f t="shared" si="6"/>
        <v>0.5</v>
      </c>
      <c r="R22" s="25" t="b">
        <f t="shared" si="7"/>
        <v>1</v>
      </c>
      <c r="S22" s="25" t="b">
        <f t="shared" si="8"/>
        <v>1</v>
      </c>
    </row>
    <row r="23" spans="1:19" ht="24" x14ac:dyDescent="0.25">
      <c r="A23" s="131" t="s">
        <v>63</v>
      </c>
      <c r="B23" s="132" t="s">
        <v>158</v>
      </c>
      <c r="C23" s="133" t="s">
        <v>42</v>
      </c>
      <c r="D23" s="134" t="s">
        <v>519</v>
      </c>
      <c r="E23" s="135" t="s">
        <v>247</v>
      </c>
      <c r="F23" s="136" t="s">
        <v>471</v>
      </c>
      <c r="G23" s="137" t="s">
        <v>363</v>
      </c>
      <c r="H23" s="131" t="s">
        <v>124</v>
      </c>
      <c r="I23" s="138">
        <v>1.446</v>
      </c>
      <c r="J23" s="136" t="s">
        <v>428</v>
      </c>
      <c r="K23" s="139">
        <v>773771.88</v>
      </c>
      <c r="L23" s="140">
        <f t="shared" si="2"/>
        <v>425574</v>
      </c>
      <c r="M23" s="141">
        <f t="shared" si="3"/>
        <v>348197.88</v>
      </c>
      <c r="N23" s="142">
        <v>0.55000000000000004</v>
      </c>
      <c r="O23" s="143">
        <f t="shared" si="4"/>
        <v>425574</v>
      </c>
      <c r="P23" s="1" t="b">
        <f t="shared" si="5"/>
        <v>1</v>
      </c>
      <c r="Q23" s="24">
        <f t="shared" si="6"/>
        <v>0.55000000000000004</v>
      </c>
      <c r="R23" s="25" t="b">
        <f t="shared" si="7"/>
        <v>1</v>
      </c>
      <c r="S23" s="25" t="b">
        <f t="shared" si="8"/>
        <v>1</v>
      </c>
    </row>
    <row r="24" spans="1:19" x14ac:dyDescent="0.25">
      <c r="A24" s="131" t="s">
        <v>64</v>
      </c>
      <c r="B24" s="132" t="s">
        <v>159</v>
      </c>
      <c r="C24" s="133" t="s">
        <v>42</v>
      </c>
      <c r="D24" s="134" t="s">
        <v>522</v>
      </c>
      <c r="E24" s="135" t="s">
        <v>248</v>
      </c>
      <c r="F24" s="136" t="s">
        <v>471</v>
      </c>
      <c r="G24" s="137" t="s">
        <v>553</v>
      </c>
      <c r="H24" s="131" t="s">
        <v>124</v>
      </c>
      <c r="I24" s="138">
        <v>2.1</v>
      </c>
      <c r="J24" s="136" t="s">
        <v>130</v>
      </c>
      <c r="K24" s="139">
        <v>847870.55</v>
      </c>
      <c r="L24" s="140">
        <f t="shared" si="2"/>
        <v>508722</v>
      </c>
      <c r="M24" s="141">
        <f t="shared" si="3"/>
        <v>339148.55000000005</v>
      </c>
      <c r="N24" s="142">
        <v>0.6</v>
      </c>
      <c r="O24" s="143">
        <f t="shared" si="4"/>
        <v>508722</v>
      </c>
      <c r="P24" s="1" t="b">
        <f t="shared" si="5"/>
        <v>1</v>
      </c>
      <c r="Q24" s="24">
        <f t="shared" si="6"/>
        <v>0.6</v>
      </c>
      <c r="R24" s="25" t="b">
        <f t="shared" si="7"/>
        <v>1</v>
      </c>
      <c r="S24" s="25" t="b">
        <f t="shared" si="8"/>
        <v>1</v>
      </c>
    </row>
    <row r="25" spans="1:19" ht="24" x14ac:dyDescent="0.25">
      <c r="A25" s="131" t="s">
        <v>65</v>
      </c>
      <c r="B25" s="132" t="s">
        <v>160</v>
      </c>
      <c r="C25" s="133" t="s">
        <v>42</v>
      </c>
      <c r="D25" s="134" t="s">
        <v>534</v>
      </c>
      <c r="E25" s="135" t="s">
        <v>249</v>
      </c>
      <c r="F25" s="136" t="s">
        <v>463</v>
      </c>
      <c r="G25" s="137" t="s">
        <v>364</v>
      </c>
      <c r="H25" s="131" t="s">
        <v>124</v>
      </c>
      <c r="I25" s="138">
        <v>0.84799999999999998</v>
      </c>
      <c r="J25" s="136" t="s">
        <v>431</v>
      </c>
      <c r="K25" s="139">
        <v>880607.79</v>
      </c>
      <c r="L25" s="140">
        <f t="shared" si="2"/>
        <v>528364</v>
      </c>
      <c r="M25" s="141">
        <f t="shared" si="3"/>
        <v>352243.79000000004</v>
      </c>
      <c r="N25" s="142">
        <v>0.6</v>
      </c>
      <c r="O25" s="143">
        <f t="shared" si="4"/>
        <v>528364</v>
      </c>
      <c r="P25" s="1" t="b">
        <f t="shared" si="5"/>
        <v>1</v>
      </c>
      <c r="Q25" s="24">
        <f t="shared" si="6"/>
        <v>0.6</v>
      </c>
      <c r="R25" s="25" t="b">
        <f t="shared" si="7"/>
        <v>1</v>
      </c>
      <c r="S25" s="25" t="b">
        <f t="shared" si="8"/>
        <v>1</v>
      </c>
    </row>
    <row r="26" spans="1:19" ht="24" x14ac:dyDescent="0.25">
      <c r="A26" s="131" t="s">
        <v>66</v>
      </c>
      <c r="B26" s="132" t="s">
        <v>161</v>
      </c>
      <c r="C26" s="133" t="s">
        <v>42</v>
      </c>
      <c r="D26" s="134" t="s">
        <v>523</v>
      </c>
      <c r="E26" s="135" t="s">
        <v>250</v>
      </c>
      <c r="F26" s="136" t="s">
        <v>471</v>
      </c>
      <c r="G26" s="137" t="s">
        <v>365</v>
      </c>
      <c r="H26" s="131" t="s">
        <v>124</v>
      </c>
      <c r="I26" s="138">
        <v>1.589</v>
      </c>
      <c r="J26" s="136" t="s">
        <v>425</v>
      </c>
      <c r="K26" s="139">
        <v>918918.64</v>
      </c>
      <c r="L26" s="140">
        <f t="shared" si="2"/>
        <v>459459</v>
      </c>
      <c r="M26" s="141">
        <f t="shared" si="3"/>
        <v>459459.64</v>
      </c>
      <c r="N26" s="142">
        <v>0.5</v>
      </c>
      <c r="O26" s="143">
        <f t="shared" si="4"/>
        <v>459459</v>
      </c>
      <c r="P26" s="1" t="b">
        <f t="shared" si="5"/>
        <v>1</v>
      </c>
      <c r="Q26" s="24">
        <f t="shared" si="6"/>
        <v>0.5</v>
      </c>
      <c r="R26" s="25" t="b">
        <f t="shared" si="7"/>
        <v>1</v>
      </c>
      <c r="S26" s="25" t="b">
        <f t="shared" si="8"/>
        <v>1</v>
      </c>
    </row>
    <row r="27" spans="1:19" x14ac:dyDescent="0.25">
      <c r="A27" s="131" t="s">
        <v>299</v>
      </c>
      <c r="B27" s="132" t="s">
        <v>162</v>
      </c>
      <c r="C27" s="133" t="s">
        <v>42</v>
      </c>
      <c r="D27" s="134" t="s">
        <v>514</v>
      </c>
      <c r="E27" s="135" t="s">
        <v>251</v>
      </c>
      <c r="F27" s="136" t="s">
        <v>470</v>
      </c>
      <c r="G27" s="137" t="s">
        <v>366</v>
      </c>
      <c r="H27" s="131" t="s">
        <v>124</v>
      </c>
      <c r="I27" s="138">
        <v>1.67</v>
      </c>
      <c r="J27" s="136" t="s">
        <v>423</v>
      </c>
      <c r="K27" s="139">
        <v>934204.13</v>
      </c>
      <c r="L27" s="140">
        <f t="shared" si="2"/>
        <v>467102</v>
      </c>
      <c r="M27" s="141">
        <f t="shared" si="3"/>
        <v>467102.13</v>
      </c>
      <c r="N27" s="142">
        <v>0.5</v>
      </c>
      <c r="O27" s="143">
        <f t="shared" si="4"/>
        <v>467102</v>
      </c>
      <c r="P27" s="1" t="b">
        <f t="shared" si="5"/>
        <v>1</v>
      </c>
      <c r="Q27" s="24">
        <f t="shared" si="6"/>
        <v>0.5</v>
      </c>
      <c r="R27" s="25" t="b">
        <f t="shared" si="7"/>
        <v>1</v>
      </c>
      <c r="S27" s="25" t="b">
        <f t="shared" si="8"/>
        <v>1</v>
      </c>
    </row>
    <row r="28" spans="1:19" ht="24" x14ac:dyDescent="0.25">
      <c r="A28" s="131" t="s">
        <v>300</v>
      </c>
      <c r="B28" s="132" t="s">
        <v>163</v>
      </c>
      <c r="C28" s="133" t="s">
        <v>42</v>
      </c>
      <c r="D28" s="134" t="s">
        <v>535</v>
      </c>
      <c r="E28" s="135" t="s">
        <v>252</v>
      </c>
      <c r="F28" s="136" t="s">
        <v>454</v>
      </c>
      <c r="G28" s="137" t="s">
        <v>367</v>
      </c>
      <c r="H28" s="131" t="s">
        <v>124</v>
      </c>
      <c r="I28" s="138">
        <v>1.022</v>
      </c>
      <c r="J28" s="136" t="s">
        <v>431</v>
      </c>
      <c r="K28" s="139">
        <v>1145247.31</v>
      </c>
      <c r="L28" s="140">
        <f t="shared" si="2"/>
        <v>687148</v>
      </c>
      <c r="M28" s="141">
        <f t="shared" si="3"/>
        <v>458099.31000000006</v>
      </c>
      <c r="N28" s="142">
        <v>0.6</v>
      </c>
      <c r="O28" s="143">
        <f t="shared" si="4"/>
        <v>687148</v>
      </c>
      <c r="P28" s="1" t="b">
        <f t="shared" si="5"/>
        <v>1</v>
      </c>
      <c r="Q28" s="24">
        <f t="shared" si="6"/>
        <v>0.6</v>
      </c>
      <c r="R28" s="25" t="b">
        <f t="shared" si="7"/>
        <v>1</v>
      </c>
      <c r="S28" s="25" t="b">
        <f t="shared" si="8"/>
        <v>1</v>
      </c>
    </row>
    <row r="29" spans="1:19" ht="48" x14ac:dyDescent="0.25">
      <c r="A29" s="131" t="s">
        <v>301</v>
      </c>
      <c r="B29" s="132" t="s">
        <v>164</v>
      </c>
      <c r="C29" s="133" t="s">
        <v>42</v>
      </c>
      <c r="D29" s="134" t="s">
        <v>508</v>
      </c>
      <c r="E29" s="135" t="s">
        <v>253</v>
      </c>
      <c r="F29" s="136" t="s">
        <v>468</v>
      </c>
      <c r="G29" s="137" t="s">
        <v>564</v>
      </c>
      <c r="H29" s="131" t="s">
        <v>124</v>
      </c>
      <c r="I29" s="138">
        <v>0.54300000000000004</v>
      </c>
      <c r="J29" s="136" t="s">
        <v>432</v>
      </c>
      <c r="K29" s="139">
        <v>1192352.02</v>
      </c>
      <c r="L29" s="140">
        <f t="shared" si="2"/>
        <v>596176</v>
      </c>
      <c r="M29" s="141">
        <f t="shared" si="3"/>
        <v>596176.02</v>
      </c>
      <c r="N29" s="142">
        <v>0.5</v>
      </c>
      <c r="O29" s="143">
        <f t="shared" si="4"/>
        <v>596176</v>
      </c>
      <c r="P29" s="1" t="b">
        <f t="shared" si="5"/>
        <v>1</v>
      </c>
      <c r="Q29" s="24">
        <f t="shared" si="6"/>
        <v>0.5</v>
      </c>
      <c r="R29" s="25" t="b">
        <f t="shared" si="7"/>
        <v>1</v>
      </c>
      <c r="S29" s="25" t="b">
        <f t="shared" si="8"/>
        <v>1</v>
      </c>
    </row>
    <row r="30" spans="1:19" ht="24" x14ac:dyDescent="0.25">
      <c r="A30" s="131" t="s">
        <v>302</v>
      </c>
      <c r="B30" s="132" t="s">
        <v>165</v>
      </c>
      <c r="C30" s="133" t="s">
        <v>42</v>
      </c>
      <c r="D30" s="134" t="s">
        <v>515</v>
      </c>
      <c r="E30" s="135" t="s">
        <v>254</v>
      </c>
      <c r="F30" s="136" t="s">
        <v>470</v>
      </c>
      <c r="G30" s="137" t="s">
        <v>368</v>
      </c>
      <c r="H30" s="131" t="s">
        <v>124</v>
      </c>
      <c r="I30" s="138">
        <v>1.75</v>
      </c>
      <c r="J30" s="136" t="s">
        <v>433</v>
      </c>
      <c r="K30" s="139">
        <v>1381292.29</v>
      </c>
      <c r="L30" s="140">
        <f t="shared" si="2"/>
        <v>759710</v>
      </c>
      <c r="M30" s="141">
        <f t="shared" si="3"/>
        <v>621582.29</v>
      </c>
      <c r="N30" s="142">
        <v>0.55000000000000004</v>
      </c>
      <c r="O30" s="143">
        <f t="shared" si="4"/>
        <v>759710</v>
      </c>
      <c r="P30" s="1" t="b">
        <f t="shared" si="5"/>
        <v>1</v>
      </c>
      <c r="Q30" s="24">
        <f t="shared" si="6"/>
        <v>0.55000000000000004</v>
      </c>
      <c r="R30" s="25" t="b">
        <f t="shared" si="7"/>
        <v>1</v>
      </c>
      <c r="S30" s="25" t="b">
        <f t="shared" si="8"/>
        <v>1</v>
      </c>
    </row>
    <row r="31" spans="1:19" ht="24" x14ac:dyDescent="0.25">
      <c r="A31" s="131" t="s">
        <v>303</v>
      </c>
      <c r="B31" s="132" t="s">
        <v>166</v>
      </c>
      <c r="C31" s="133" t="s">
        <v>42</v>
      </c>
      <c r="D31" s="134" t="s">
        <v>474</v>
      </c>
      <c r="E31" s="135" t="s">
        <v>255</v>
      </c>
      <c r="F31" s="136" t="s">
        <v>455</v>
      </c>
      <c r="G31" s="137" t="s">
        <v>565</v>
      </c>
      <c r="H31" s="131" t="s">
        <v>124</v>
      </c>
      <c r="I31" s="138">
        <v>4.33</v>
      </c>
      <c r="J31" s="136" t="s">
        <v>431</v>
      </c>
      <c r="K31" s="139">
        <v>1418969.18</v>
      </c>
      <c r="L31" s="140">
        <f t="shared" si="2"/>
        <v>709484</v>
      </c>
      <c r="M31" s="141">
        <f t="shared" si="3"/>
        <v>709485.17999999993</v>
      </c>
      <c r="N31" s="142">
        <v>0.5</v>
      </c>
      <c r="O31" s="143">
        <f t="shared" si="4"/>
        <v>709484</v>
      </c>
      <c r="P31" s="1" t="b">
        <f t="shared" si="5"/>
        <v>1</v>
      </c>
      <c r="Q31" s="24">
        <f t="shared" si="6"/>
        <v>0.5</v>
      </c>
      <c r="R31" s="25" t="b">
        <f t="shared" si="7"/>
        <v>1</v>
      </c>
      <c r="S31" s="25" t="b">
        <f t="shared" si="8"/>
        <v>1</v>
      </c>
    </row>
    <row r="32" spans="1:19" ht="36" x14ac:dyDescent="0.25">
      <c r="A32" s="131" t="s">
        <v>304</v>
      </c>
      <c r="B32" s="132" t="s">
        <v>167</v>
      </c>
      <c r="C32" s="133" t="s">
        <v>42</v>
      </c>
      <c r="D32" s="134" t="s">
        <v>509</v>
      </c>
      <c r="E32" s="135" t="s">
        <v>256</v>
      </c>
      <c r="F32" s="136" t="s">
        <v>468</v>
      </c>
      <c r="G32" s="137" t="s">
        <v>369</v>
      </c>
      <c r="H32" s="131" t="s">
        <v>124</v>
      </c>
      <c r="I32" s="138">
        <v>1.3</v>
      </c>
      <c r="J32" s="136" t="s">
        <v>434</v>
      </c>
      <c r="K32" s="139">
        <v>1630000</v>
      </c>
      <c r="L32" s="140">
        <f t="shared" si="2"/>
        <v>815000</v>
      </c>
      <c r="M32" s="141">
        <f t="shared" si="3"/>
        <v>815000</v>
      </c>
      <c r="N32" s="142">
        <v>0.5</v>
      </c>
      <c r="O32" s="143">
        <f t="shared" si="4"/>
        <v>815000</v>
      </c>
      <c r="P32" s="1" t="b">
        <f t="shared" si="5"/>
        <v>1</v>
      </c>
      <c r="Q32" s="24">
        <f t="shared" si="6"/>
        <v>0.5</v>
      </c>
      <c r="R32" s="25" t="b">
        <f t="shared" si="7"/>
        <v>1</v>
      </c>
      <c r="S32" s="25" t="b">
        <f t="shared" si="8"/>
        <v>1</v>
      </c>
    </row>
    <row r="33" spans="1:19" ht="24" x14ac:dyDescent="0.25">
      <c r="A33" s="131" t="s">
        <v>305</v>
      </c>
      <c r="B33" s="132" t="s">
        <v>168</v>
      </c>
      <c r="C33" s="133" t="s">
        <v>42</v>
      </c>
      <c r="D33" s="134" t="s">
        <v>483</v>
      </c>
      <c r="E33" s="135" t="s">
        <v>257</v>
      </c>
      <c r="F33" s="136" t="s">
        <v>458</v>
      </c>
      <c r="G33" s="137" t="s">
        <v>370</v>
      </c>
      <c r="H33" s="131" t="s">
        <v>124</v>
      </c>
      <c r="I33" s="138">
        <v>2.2200000000000002</v>
      </c>
      <c r="J33" s="136" t="s">
        <v>451</v>
      </c>
      <c r="K33" s="139">
        <v>1650339.27</v>
      </c>
      <c r="L33" s="140">
        <f t="shared" si="2"/>
        <v>825169</v>
      </c>
      <c r="M33" s="141">
        <f t="shared" si="3"/>
        <v>825170.27</v>
      </c>
      <c r="N33" s="142">
        <v>0.5</v>
      </c>
      <c r="O33" s="143">
        <f t="shared" si="4"/>
        <v>825169</v>
      </c>
      <c r="P33" s="1" t="b">
        <f t="shared" si="5"/>
        <v>1</v>
      </c>
      <c r="Q33" s="24">
        <f t="shared" si="6"/>
        <v>0.5</v>
      </c>
      <c r="R33" s="25" t="b">
        <f t="shared" si="7"/>
        <v>1</v>
      </c>
      <c r="S33" s="25" t="b">
        <f t="shared" si="8"/>
        <v>1</v>
      </c>
    </row>
    <row r="34" spans="1:19" ht="24" x14ac:dyDescent="0.25">
      <c r="A34" s="131" t="s">
        <v>306</v>
      </c>
      <c r="B34" s="132" t="s">
        <v>169</v>
      </c>
      <c r="C34" s="133" t="s">
        <v>42</v>
      </c>
      <c r="D34" s="134" t="s">
        <v>536</v>
      </c>
      <c r="E34" s="135" t="s">
        <v>258</v>
      </c>
      <c r="F34" s="136" t="s">
        <v>455</v>
      </c>
      <c r="G34" s="137" t="s">
        <v>371</v>
      </c>
      <c r="H34" s="131" t="s">
        <v>124</v>
      </c>
      <c r="I34" s="138">
        <v>1.171</v>
      </c>
      <c r="J34" s="136" t="s">
        <v>435</v>
      </c>
      <c r="K34" s="139">
        <v>1920678.09</v>
      </c>
      <c r="L34" s="140">
        <f t="shared" si="2"/>
        <v>1056372</v>
      </c>
      <c r="M34" s="141">
        <f t="shared" si="3"/>
        <v>864306.09000000008</v>
      </c>
      <c r="N34" s="142">
        <v>0.55000000000000004</v>
      </c>
      <c r="O34" s="143">
        <f t="shared" si="4"/>
        <v>1056372</v>
      </c>
      <c r="P34" s="1" t="b">
        <f t="shared" si="5"/>
        <v>1</v>
      </c>
      <c r="Q34" s="24">
        <f t="shared" si="6"/>
        <v>0.55000000000000004</v>
      </c>
      <c r="R34" s="25" t="b">
        <f t="shared" si="7"/>
        <v>1</v>
      </c>
      <c r="S34" s="25" t="b">
        <f t="shared" si="8"/>
        <v>1</v>
      </c>
    </row>
    <row r="35" spans="1:19" ht="24" x14ac:dyDescent="0.25">
      <c r="A35" s="131" t="s">
        <v>307</v>
      </c>
      <c r="B35" s="132" t="s">
        <v>170</v>
      </c>
      <c r="C35" s="133" t="s">
        <v>42</v>
      </c>
      <c r="D35" s="134" t="s">
        <v>493</v>
      </c>
      <c r="E35" s="135" t="s">
        <v>259</v>
      </c>
      <c r="F35" s="136" t="s">
        <v>463</v>
      </c>
      <c r="G35" s="137" t="s">
        <v>372</v>
      </c>
      <c r="H35" s="131" t="s">
        <v>124</v>
      </c>
      <c r="I35" s="138">
        <v>1.9830000000000001</v>
      </c>
      <c r="J35" s="136" t="s">
        <v>436</v>
      </c>
      <c r="K35" s="139">
        <v>1950559.79</v>
      </c>
      <c r="L35" s="140">
        <f t="shared" si="2"/>
        <v>975279</v>
      </c>
      <c r="M35" s="141">
        <f t="shared" si="3"/>
        <v>975280.79</v>
      </c>
      <c r="N35" s="142">
        <v>0.5</v>
      </c>
      <c r="O35" s="143">
        <f t="shared" si="4"/>
        <v>975279</v>
      </c>
      <c r="P35" s="1" t="b">
        <f t="shared" si="5"/>
        <v>1</v>
      </c>
      <c r="Q35" s="24">
        <f t="shared" si="6"/>
        <v>0.5</v>
      </c>
      <c r="R35" s="25" t="b">
        <f t="shared" si="7"/>
        <v>1</v>
      </c>
      <c r="S35" s="25" t="b">
        <f t="shared" si="8"/>
        <v>1</v>
      </c>
    </row>
    <row r="36" spans="1:19" x14ac:dyDescent="0.25">
      <c r="A36" s="131" t="s">
        <v>308</v>
      </c>
      <c r="B36" s="132" t="s">
        <v>171</v>
      </c>
      <c r="C36" s="133" t="s">
        <v>42</v>
      </c>
      <c r="D36" s="134" t="s">
        <v>504</v>
      </c>
      <c r="E36" s="135" t="s">
        <v>260</v>
      </c>
      <c r="F36" s="136" t="s">
        <v>467</v>
      </c>
      <c r="G36" s="137" t="s">
        <v>373</v>
      </c>
      <c r="H36" s="131" t="s">
        <v>124</v>
      </c>
      <c r="I36" s="138">
        <v>0.76300000000000001</v>
      </c>
      <c r="J36" s="136" t="s">
        <v>125</v>
      </c>
      <c r="K36" s="139">
        <v>2039016.94</v>
      </c>
      <c r="L36" s="140">
        <f t="shared" si="2"/>
        <v>1019508</v>
      </c>
      <c r="M36" s="141">
        <f t="shared" si="3"/>
        <v>1019508.94</v>
      </c>
      <c r="N36" s="142">
        <v>0.5</v>
      </c>
      <c r="O36" s="143">
        <f t="shared" si="4"/>
        <v>1019508</v>
      </c>
      <c r="P36" s="1" t="b">
        <f t="shared" si="5"/>
        <v>1</v>
      </c>
      <c r="Q36" s="24">
        <f t="shared" si="6"/>
        <v>0.5</v>
      </c>
      <c r="R36" s="25" t="b">
        <f t="shared" si="7"/>
        <v>1</v>
      </c>
      <c r="S36" s="25" t="b">
        <f t="shared" si="8"/>
        <v>1</v>
      </c>
    </row>
    <row r="37" spans="1:19" ht="24" x14ac:dyDescent="0.25">
      <c r="A37" s="131" t="s">
        <v>309</v>
      </c>
      <c r="B37" s="132" t="s">
        <v>172</v>
      </c>
      <c r="C37" s="133" t="s">
        <v>42</v>
      </c>
      <c r="D37" s="134" t="s">
        <v>517</v>
      </c>
      <c r="E37" s="135" t="s">
        <v>261</v>
      </c>
      <c r="F37" s="136" t="s">
        <v>470</v>
      </c>
      <c r="G37" s="137" t="s">
        <v>374</v>
      </c>
      <c r="H37" s="131" t="s">
        <v>124</v>
      </c>
      <c r="I37" s="138">
        <v>2.488</v>
      </c>
      <c r="J37" s="136" t="s">
        <v>125</v>
      </c>
      <c r="K37" s="139">
        <v>2208167.2799999998</v>
      </c>
      <c r="L37" s="140">
        <f t="shared" si="2"/>
        <v>1104083</v>
      </c>
      <c r="M37" s="141">
        <f t="shared" si="3"/>
        <v>1104084.2799999998</v>
      </c>
      <c r="N37" s="142">
        <v>0.5</v>
      </c>
      <c r="O37" s="143">
        <f t="shared" si="4"/>
        <v>1104083</v>
      </c>
      <c r="P37" s="1" t="b">
        <f t="shared" si="5"/>
        <v>1</v>
      </c>
      <c r="Q37" s="24">
        <f t="shared" si="6"/>
        <v>0.5</v>
      </c>
      <c r="R37" s="25" t="b">
        <f t="shared" si="7"/>
        <v>1</v>
      </c>
      <c r="S37" s="25" t="b">
        <f t="shared" si="8"/>
        <v>1</v>
      </c>
    </row>
    <row r="38" spans="1:19" ht="36" x14ac:dyDescent="0.25">
      <c r="A38" s="131" t="s">
        <v>310</v>
      </c>
      <c r="B38" s="132" t="s">
        <v>173</v>
      </c>
      <c r="C38" s="133" t="s">
        <v>42</v>
      </c>
      <c r="D38" s="134" t="s">
        <v>537</v>
      </c>
      <c r="E38" s="135" t="s">
        <v>262</v>
      </c>
      <c r="F38" s="136" t="s">
        <v>455</v>
      </c>
      <c r="G38" s="137" t="s">
        <v>375</v>
      </c>
      <c r="H38" s="131" t="s">
        <v>124</v>
      </c>
      <c r="I38" s="138">
        <v>1.577</v>
      </c>
      <c r="J38" s="136" t="s">
        <v>427</v>
      </c>
      <c r="K38" s="139">
        <v>2227890</v>
      </c>
      <c r="L38" s="140">
        <f t="shared" si="2"/>
        <v>1113945</v>
      </c>
      <c r="M38" s="141">
        <f t="shared" si="3"/>
        <v>1113945</v>
      </c>
      <c r="N38" s="142">
        <v>0.5</v>
      </c>
      <c r="O38" s="143">
        <f t="shared" si="4"/>
        <v>1113945</v>
      </c>
      <c r="P38" s="1" t="b">
        <f t="shared" si="5"/>
        <v>1</v>
      </c>
      <c r="Q38" s="24">
        <f t="shared" si="6"/>
        <v>0.5</v>
      </c>
      <c r="R38" s="25" t="b">
        <f t="shared" si="7"/>
        <v>1</v>
      </c>
      <c r="S38" s="25" t="b">
        <f t="shared" si="8"/>
        <v>1</v>
      </c>
    </row>
    <row r="39" spans="1:19" ht="24" x14ac:dyDescent="0.25">
      <c r="A39" s="131" t="s">
        <v>311</v>
      </c>
      <c r="B39" s="132" t="s">
        <v>174</v>
      </c>
      <c r="C39" s="133" t="s">
        <v>42</v>
      </c>
      <c r="D39" s="134" t="s">
        <v>538</v>
      </c>
      <c r="E39" s="135" t="s">
        <v>263</v>
      </c>
      <c r="F39" s="136" t="s">
        <v>472</v>
      </c>
      <c r="G39" s="137" t="s">
        <v>376</v>
      </c>
      <c r="H39" s="131" t="s">
        <v>124</v>
      </c>
      <c r="I39" s="138">
        <v>1.4750000000000001</v>
      </c>
      <c r="J39" s="136" t="s">
        <v>437</v>
      </c>
      <c r="K39" s="139">
        <v>2233775.44</v>
      </c>
      <c r="L39" s="140">
        <f t="shared" si="2"/>
        <v>1116887</v>
      </c>
      <c r="M39" s="141">
        <f t="shared" si="3"/>
        <v>1116888.44</v>
      </c>
      <c r="N39" s="142">
        <v>0.5</v>
      </c>
      <c r="O39" s="143">
        <f t="shared" si="4"/>
        <v>1116887</v>
      </c>
      <c r="P39" s="1" t="b">
        <f t="shared" si="5"/>
        <v>1</v>
      </c>
      <c r="Q39" s="24">
        <f t="shared" si="6"/>
        <v>0.5</v>
      </c>
      <c r="R39" s="25" t="b">
        <f t="shared" si="7"/>
        <v>1</v>
      </c>
      <c r="S39" s="25" t="b">
        <f t="shared" si="8"/>
        <v>1</v>
      </c>
    </row>
    <row r="40" spans="1:19" x14ac:dyDescent="0.25">
      <c r="A40" s="131" t="s">
        <v>312</v>
      </c>
      <c r="B40" s="132" t="s">
        <v>176</v>
      </c>
      <c r="C40" s="133" t="s">
        <v>42</v>
      </c>
      <c r="D40" s="134" t="s">
        <v>489</v>
      </c>
      <c r="E40" s="135" t="s">
        <v>265</v>
      </c>
      <c r="F40" s="136" t="s">
        <v>461</v>
      </c>
      <c r="G40" s="137" t="s">
        <v>378</v>
      </c>
      <c r="H40" s="131" t="s">
        <v>124</v>
      </c>
      <c r="I40" s="138">
        <v>1.7</v>
      </c>
      <c r="J40" s="136" t="s">
        <v>129</v>
      </c>
      <c r="K40" s="139">
        <v>2496493.62</v>
      </c>
      <c r="L40" s="140">
        <f t="shared" si="2"/>
        <v>1248246</v>
      </c>
      <c r="M40" s="141">
        <f t="shared" si="3"/>
        <v>1248247.6200000001</v>
      </c>
      <c r="N40" s="142">
        <v>0.5</v>
      </c>
      <c r="O40" s="143">
        <f t="shared" si="4"/>
        <v>1248246</v>
      </c>
      <c r="P40" s="1" t="b">
        <f t="shared" si="5"/>
        <v>1</v>
      </c>
      <c r="Q40" s="24">
        <f t="shared" si="6"/>
        <v>0.5</v>
      </c>
      <c r="R40" s="25" t="b">
        <f t="shared" si="7"/>
        <v>1</v>
      </c>
      <c r="S40" s="25" t="b">
        <f t="shared" si="8"/>
        <v>1</v>
      </c>
    </row>
    <row r="41" spans="1:19" x14ac:dyDescent="0.25">
      <c r="A41" s="131" t="s">
        <v>313</v>
      </c>
      <c r="B41" s="132" t="s">
        <v>177</v>
      </c>
      <c r="C41" s="133" t="s">
        <v>42</v>
      </c>
      <c r="D41" s="134" t="s">
        <v>499</v>
      </c>
      <c r="E41" s="135" t="s">
        <v>266</v>
      </c>
      <c r="F41" s="136" t="s">
        <v>465</v>
      </c>
      <c r="G41" s="137" t="s">
        <v>379</v>
      </c>
      <c r="H41" s="131" t="s">
        <v>124</v>
      </c>
      <c r="I41" s="138">
        <v>0.05</v>
      </c>
      <c r="J41" s="136" t="s">
        <v>131</v>
      </c>
      <c r="K41" s="139">
        <v>118295.02</v>
      </c>
      <c r="L41" s="140">
        <f t="shared" si="2"/>
        <v>59147</v>
      </c>
      <c r="M41" s="141">
        <f t="shared" si="3"/>
        <v>59148.020000000004</v>
      </c>
      <c r="N41" s="142">
        <v>0.5</v>
      </c>
      <c r="O41" s="143">
        <f t="shared" si="4"/>
        <v>59147</v>
      </c>
      <c r="P41" s="1" t="b">
        <f t="shared" si="5"/>
        <v>1</v>
      </c>
      <c r="Q41" s="24">
        <f t="shared" si="6"/>
        <v>0.5</v>
      </c>
      <c r="R41" s="25" t="b">
        <f t="shared" si="7"/>
        <v>1</v>
      </c>
      <c r="S41" s="25" t="b">
        <f t="shared" si="8"/>
        <v>1</v>
      </c>
    </row>
    <row r="42" spans="1:19" ht="48" x14ac:dyDescent="0.25">
      <c r="A42" s="131" t="s">
        <v>314</v>
      </c>
      <c r="B42" s="132" t="s">
        <v>178</v>
      </c>
      <c r="C42" s="133" t="s">
        <v>42</v>
      </c>
      <c r="D42" s="134" t="s">
        <v>477</v>
      </c>
      <c r="E42" s="135" t="s">
        <v>267</v>
      </c>
      <c r="F42" s="136" t="s">
        <v>455</v>
      </c>
      <c r="G42" s="137" t="s">
        <v>380</v>
      </c>
      <c r="H42" s="131" t="s">
        <v>124</v>
      </c>
      <c r="I42" s="138">
        <v>1.5269999999999999</v>
      </c>
      <c r="J42" s="136" t="s">
        <v>439</v>
      </c>
      <c r="K42" s="139">
        <v>341075.05</v>
      </c>
      <c r="L42" s="140">
        <f t="shared" si="2"/>
        <v>187591</v>
      </c>
      <c r="M42" s="141">
        <f t="shared" si="3"/>
        <v>153484.04999999999</v>
      </c>
      <c r="N42" s="142">
        <v>0.55000000000000004</v>
      </c>
      <c r="O42" s="143">
        <f t="shared" si="4"/>
        <v>187591</v>
      </c>
      <c r="P42" s="1" t="b">
        <f t="shared" si="5"/>
        <v>1</v>
      </c>
      <c r="Q42" s="24">
        <f t="shared" si="6"/>
        <v>0.55000000000000004</v>
      </c>
      <c r="R42" s="25" t="b">
        <f t="shared" si="7"/>
        <v>1</v>
      </c>
      <c r="S42" s="25" t="b">
        <f t="shared" si="8"/>
        <v>1</v>
      </c>
    </row>
    <row r="43" spans="1:19" ht="36" x14ac:dyDescent="0.25">
      <c r="A43" s="131" t="s">
        <v>315</v>
      </c>
      <c r="B43" s="132" t="s">
        <v>179</v>
      </c>
      <c r="C43" s="133" t="s">
        <v>42</v>
      </c>
      <c r="D43" s="134" t="s">
        <v>539</v>
      </c>
      <c r="E43" s="135" t="s">
        <v>268</v>
      </c>
      <c r="F43" s="136" t="s">
        <v>455</v>
      </c>
      <c r="G43" s="137" t="s">
        <v>381</v>
      </c>
      <c r="H43" s="131" t="s">
        <v>124</v>
      </c>
      <c r="I43" s="138">
        <v>0.18099999999999999</v>
      </c>
      <c r="J43" s="136" t="s">
        <v>133</v>
      </c>
      <c r="K43" s="139">
        <v>370546.74</v>
      </c>
      <c r="L43" s="140">
        <f t="shared" si="2"/>
        <v>185273</v>
      </c>
      <c r="M43" s="141">
        <f t="shared" si="3"/>
        <v>185273.74</v>
      </c>
      <c r="N43" s="142">
        <v>0.5</v>
      </c>
      <c r="O43" s="143">
        <f t="shared" si="4"/>
        <v>185273</v>
      </c>
      <c r="P43" s="1" t="b">
        <f t="shared" si="5"/>
        <v>1</v>
      </c>
      <c r="Q43" s="24">
        <f t="shared" si="6"/>
        <v>0.5</v>
      </c>
      <c r="R43" s="25" t="b">
        <f t="shared" si="7"/>
        <v>1</v>
      </c>
      <c r="S43" s="25" t="b">
        <f t="shared" si="8"/>
        <v>1</v>
      </c>
    </row>
    <row r="44" spans="1:19" ht="24" x14ac:dyDescent="0.25">
      <c r="A44" s="131" t="s">
        <v>316</v>
      </c>
      <c r="B44" s="132" t="s">
        <v>180</v>
      </c>
      <c r="C44" s="133" t="s">
        <v>42</v>
      </c>
      <c r="D44" s="134" t="s">
        <v>502</v>
      </c>
      <c r="E44" s="135" t="s">
        <v>269</v>
      </c>
      <c r="F44" s="136" t="s">
        <v>467</v>
      </c>
      <c r="G44" s="137" t="s">
        <v>566</v>
      </c>
      <c r="H44" s="131" t="s">
        <v>124</v>
      </c>
      <c r="I44" s="138">
        <v>0.98</v>
      </c>
      <c r="J44" s="136" t="s">
        <v>437</v>
      </c>
      <c r="K44" s="139">
        <v>371898.05</v>
      </c>
      <c r="L44" s="140">
        <f t="shared" si="2"/>
        <v>185949</v>
      </c>
      <c r="M44" s="141">
        <f t="shared" si="3"/>
        <v>185949.05</v>
      </c>
      <c r="N44" s="142">
        <v>0.5</v>
      </c>
      <c r="O44" s="143">
        <f t="shared" si="4"/>
        <v>185949</v>
      </c>
      <c r="P44" s="1" t="b">
        <f t="shared" si="5"/>
        <v>1</v>
      </c>
      <c r="Q44" s="24">
        <f t="shared" si="6"/>
        <v>0.5</v>
      </c>
      <c r="R44" s="25" t="b">
        <f t="shared" si="7"/>
        <v>1</v>
      </c>
      <c r="S44" s="25" t="b">
        <f t="shared" si="8"/>
        <v>1</v>
      </c>
    </row>
    <row r="45" spans="1:19" ht="24" x14ac:dyDescent="0.25">
      <c r="A45" s="131" t="s">
        <v>317</v>
      </c>
      <c r="B45" s="132" t="s">
        <v>181</v>
      </c>
      <c r="C45" s="133" t="s">
        <v>42</v>
      </c>
      <c r="D45" s="134" t="s">
        <v>476</v>
      </c>
      <c r="E45" s="135" t="s">
        <v>270</v>
      </c>
      <c r="F45" s="136" t="s">
        <v>455</v>
      </c>
      <c r="G45" s="137" t="s">
        <v>382</v>
      </c>
      <c r="H45" s="131" t="s">
        <v>124</v>
      </c>
      <c r="I45" s="138">
        <v>0.89900000000000002</v>
      </c>
      <c r="J45" s="136" t="s">
        <v>130</v>
      </c>
      <c r="K45" s="139">
        <v>400845.22</v>
      </c>
      <c r="L45" s="140">
        <f t="shared" si="2"/>
        <v>220464</v>
      </c>
      <c r="M45" s="141">
        <f t="shared" si="3"/>
        <v>180381.21999999997</v>
      </c>
      <c r="N45" s="142">
        <v>0.55000000000000004</v>
      </c>
      <c r="O45" s="143">
        <f t="shared" si="4"/>
        <v>220464</v>
      </c>
      <c r="P45" s="1" t="b">
        <f t="shared" si="5"/>
        <v>1</v>
      </c>
      <c r="Q45" s="24">
        <f t="shared" si="6"/>
        <v>0.55000000000000004</v>
      </c>
      <c r="R45" s="25" t="b">
        <f t="shared" si="7"/>
        <v>1</v>
      </c>
      <c r="S45" s="25" t="b">
        <f t="shared" si="8"/>
        <v>1</v>
      </c>
    </row>
    <row r="46" spans="1:19" ht="24" x14ac:dyDescent="0.25">
      <c r="A46" s="131" t="s">
        <v>318</v>
      </c>
      <c r="B46" s="132" t="s">
        <v>182</v>
      </c>
      <c r="C46" s="133" t="s">
        <v>42</v>
      </c>
      <c r="D46" s="134" t="s">
        <v>540</v>
      </c>
      <c r="E46" s="135" t="s">
        <v>271</v>
      </c>
      <c r="F46" s="136" t="s">
        <v>464</v>
      </c>
      <c r="G46" s="137" t="s">
        <v>557</v>
      </c>
      <c r="H46" s="131" t="s">
        <v>124</v>
      </c>
      <c r="I46" s="138">
        <v>0.55800000000000005</v>
      </c>
      <c r="J46" s="136" t="s">
        <v>431</v>
      </c>
      <c r="K46" s="139">
        <v>430000</v>
      </c>
      <c r="L46" s="140">
        <f t="shared" si="2"/>
        <v>215000</v>
      </c>
      <c r="M46" s="141">
        <f t="shared" si="3"/>
        <v>215000</v>
      </c>
      <c r="N46" s="142">
        <v>0.5</v>
      </c>
      <c r="O46" s="143">
        <f t="shared" si="4"/>
        <v>215000</v>
      </c>
      <c r="P46" s="1" t="b">
        <f t="shared" si="5"/>
        <v>1</v>
      </c>
      <c r="Q46" s="24">
        <f t="shared" si="6"/>
        <v>0.5</v>
      </c>
      <c r="R46" s="25" t="b">
        <f t="shared" si="7"/>
        <v>1</v>
      </c>
      <c r="S46" s="25" t="b">
        <f t="shared" si="8"/>
        <v>1</v>
      </c>
    </row>
    <row r="47" spans="1:19" ht="24" x14ac:dyDescent="0.25">
      <c r="A47" s="131" t="s">
        <v>319</v>
      </c>
      <c r="B47" s="132" t="s">
        <v>183</v>
      </c>
      <c r="C47" s="133" t="s">
        <v>42</v>
      </c>
      <c r="D47" s="134" t="s">
        <v>497</v>
      </c>
      <c r="E47" s="135" t="s">
        <v>272</v>
      </c>
      <c r="F47" s="136" t="s">
        <v>465</v>
      </c>
      <c r="G47" s="137" t="s">
        <v>383</v>
      </c>
      <c r="H47" s="131" t="s">
        <v>124</v>
      </c>
      <c r="I47" s="138">
        <v>0.18</v>
      </c>
      <c r="J47" s="136" t="s">
        <v>440</v>
      </c>
      <c r="K47" s="139">
        <v>462445.44</v>
      </c>
      <c r="L47" s="140">
        <f t="shared" si="2"/>
        <v>369956</v>
      </c>
      <c r="M47" s="141">
        <f t="shared" si="3"/>
        <v>92489.44</v>
      </c>
      <c r="N47" s="142">
        <v>0.8</v>
      </c>
      <c r="O47" s="143">
        <f t="shared" si="4"/>
        <v>369956</v>
      </c>
      <c r="P47" s="1" t="b">
        <f t="shared" si="5"/>
        <v>1</v>
      </c>
      <c r="Q47" s="24">
        <f t="shared" si="6"/>
        <v>0.8</v>
      </c>
      <c r="R47" s="25" t="b">
        <f t="shared" si="7"/>
        <v>1</v>
      </c>
      <c r="S47" s="25" t="b">
        <f t="shared" si="8"/>
        <v>1</v>
      </c>
    </row>
    <row r="48" spans="1:19" ht="36" x14ac:dyDescent="0.25">
      <c r="A48" s="131" t="s">
        <v>320</v>
      </c>
      <c r="B48" s="132" t="s">
        <v>184</v>
      </c>
      <c r="C48" s="133" t="s">
        <v>42</v>
      </c>
      <c r="D48" s="134" t="s">
        <v>492</v>
      </c>
      <c r="E48" s="135" t="s">
        <v>273</v>
      </c>
      <c r="F48" s="136" t="s">
        <v>462</v>
      </c>
      <c r="G48" s="137" t="s">
        <v>384</v>
      </c>
      <c r="H48" s="131" t="s">
        <v>124</v>
      </c>
      <c r="I48" s="138">
        <v>0.47199999999999998</v>
      </c>
      <c r="J48" s="136" t="s">
        <v>126</v>
      </c>
      <c r="K48" s="139">
        <v>477197.98</v>
      </c>
      <c r="L48" s="140">
        <f t="shared" si="2"/>
        <v>238598</v>
      </c>
      <c r="M48" s="141">
        <f t="shared" si="3"/>
        <v>238599.97999999998</v>
      </c>
      <c r="N48" s="142">
        <v>0.5</v>
      </c>
      <c r="O48" s="143">
        <f t="shared" si="4"/>
        <v>238598</v>
      </c>
      <c r="P48" s="1" t="b">
        <f t="shared" si="5"/>
        <v>1</v>
      </c>
      <c r="Q48" s="24">
        <f t="shared" si="6"/>
        <v>0.5</v>
      </c>
      <c r="R48" s="25" t="b">
        <f t="shared" si="7"/>
        <v>1</v>
      </c>
      <c r="S48" s="25" t="b">
        <f t="shared" si="8"/>
        <v>1</v>
      </c>
    </row>
    <row r="49" spans="1:19" ht="24" x14ac:dyDescent="0.25">
      <c r="A49" s="131" t="s">
        <v>321</v>
      </c>
      <c r="B49" s="132" t="s">
        <v>185</v>
      </c>
      <c r="C49" s="133" t="s">
        <v>42</v>
      </c>
      <c r="D49" s="134" t="s">
        <v>490</v>
      </c>
      <c r="E49" s="135" t="s">
        <v>274</v>
      </c>
      <c r="F49" s="136" t="s">
        <v>461</v>
      </c>
      <c r="G49" s="137" t="s">
        <v>385</v>
      </c>
      <c r="H49" s="131" t="s">
        <v>124</v>
      </c>
      <c r="I49" s="138">
        <v>0.54400000000000004</v>
      </c>
      <c r="J49" s="136" t="s">
        <v>423</v>
      </c>
      <c r="K49" s="139">
        <v>495652.14</v>
      </c>
      <c r="L49" s="140">
        <f t="shared" si="2"/>
        <v>272608</v>
      </c>
      <c r="M49" s="141">
        <f t="shared" si="3"/>
        <v>223044.14</v>
      </c>
      <c r="N49" s="142">
        <v>0.55000000000000004</v>
      </c>
      <c r="O49" s="143">
        <f t="shared" si="4"/>
        <v>272608</v>
      </c>
      <c r="P49" s="1" t="b">
        <f t="shared" si="5"/>
        <v>1</v>
      </c>
      <c r="Q49" s="24">
        <f t="shared" si="6"/>
        <v>0.55000000000000004</v>
      </c>
      <c r="R49" s="25" t="b">
        <f t="shared" si="7"/>
        <v>1</v>
      </c>
      <c r="S49" s="25" t="b">
        <f t="shared" si="8"/>
        <v>1</v>
      </c>
    </row>
    <row r="50" spans="1:19" x14ac:dyDescent="0.25">
      <c r="A50" s="131" t="s">
        <v>322</v>
      </c>
      <c r="B50" s="132" t="s">
        <v>186</v>
      </c>
      <c r="C50" s="133" t="s">
        <v>42</v>
      </c>
      <c r="D50" s="134" t="s">
        <v>512</v>
      </c>
      <c r="E50" s="135" t="s">
        <v>275</v>
      </c>
      <c r="F50" s="136" t="s">
        <v>469</v>
      </c>
      <c r="G50" s="137" t="s">
        <v>550</v>
      </c>
      <c r="H50" s="131" t="s">
        <v>124</v>
      </c>
      <c r="I50" s="138">
        <v>0.96899999999999997</v>
      </c>
      <c r="J50" s="136" t="s">
        <v>441</v>
      </c>
      <c r="K50" s="139">
        <v>530847.68999999994</v>
      </c>
      <c r="L50" s="140">
        <f t="shared" si="2"/>
        <v>265423</v>
      </c>
      <c r="M50" s="141">
        <f t="shared" si="3"/>
        <v>265424.68999999994</v>
      </c>
      <c r="N50" s="142">
        <v>0.5</v>
      </c>
      <c r="O50" s="143">
        <f t="shared" si="4"/>
        <v>265423</v>
      </c>
      <c r="P50" s="1" t="b">
        <f t="shared" si="5"/>
        <v>1</v>
      </c>
      <c r="Q50" s="24">
        <f t="shared" si="6"/>
        <v>0.5</v>
      </c>
      <c r="R50" s="25" t="b">
        <f t="shared" si="7"/>
        <v>1</v>
      </c>
      <c r="S50" s="25" t="b">
        <f t="shared" si="8"/>
        <v>1</v>
      </c>
    </row>
    <row r="51" spans="1:19" ht="24" x14ac:dyDescent="0.25">
      <c r="A51" s="131" t="s">
        <v>323</v>
      </c>
      <c r="B51" s="132" t="s">
        <v>187</v>
      </c>
      <c r="C51" s="133" t="s">
        <v>42</v>
      </c>
      <c r="D51" s="134" t="s">
        <v>473</v>
      </c>
      <c r="E51" s="135" t="s">
        <v>276</v>
      </c>
      <c r="F51" s="136" t="s">
        <v>454</v>
      </c>
      <c r="G51" s="137" t="s">
        <v>386</v>
      </c>
      <c r="H51" s="131" t="s">
        <v>124</v>
      </c>
      <c r="I51" s="138">
        <v>0.41599999999999998</v>
      </c>
      <c r="J51" s="136" t="s">
        <v>442</v>
      </c>
      <c r="K51" s="139">
        <v>607128.71</v>
      </c>
      <c r="L51" s="140">
        <f t="shared" si="2"/>
        <v>303564</v>
      </c>
      <c r="M51" s="141">
        <f t="shared" si="3"/>
        <v>303564.70999999996</v>
      </c>
      <c r="N51" s="142">
        <v>0.5</v>
      </c>
      <c r="O51" s="143">
        <f t="shared" si="4"/>
        <v>303564</v>
      </c>
      <c r="P51" s="1" t="b">
        <f t="shared" si="5"/>
        <v>1</v>
      </c>
      <c r="Q51" s="24">
        <f t="shared" si="6"/>
        <v>0.5</v>
      </c>
      <c r="R51" s="25" t="b">
        <f t="shared" si="7"/>
        <v>1</v>
      </c>
      <c r="S51" s="25" t="b">
        <f t="shared" si="8"/>
        <v>1</v>
      </c>
    </row>
    <row r="52" spans="1:19" ht="48" x14ac:dyDescent="0.25">
      <c r="A52" s="131" t="s">
        <v>324</v>
      </c>
      <c r="B52" s="132" t="s">
        <v>188</v>
      </c>
      <c r="C52" s="133" t="s">
        <v>42</v>
      </c>
      <c r="D52" s="134" t="s">
        <v>498</v>
      </c>
      <c r="E52" s="135" t="s">
        <v>277</v>
      </c>
      <c r="F52" s="136" t="s">
        <v>465</v>
      </c>
      <c r="G52" s="137" t="s">
        <v>387</v>
      </c>
      <c r="H52" s="131" t="s">
        <v>124</v>
      </c>
      <c r="I52" s="138">
        <v>1.5</v>
      </c>
      <c r="J52" s="136" t="s">
        <v>443</v>
      </c>
      <c r="K52" s="139">
        <v>616364.22</v>
      </c>
      <c r="L52" s="140">
        <f t="shared" si="2"/>
        <v>339000</v>
      </c>
      <c r="M52" s="141">
        <f t="shared" si="3"/>
        <v>277364.21999999997</v>
      </c>
      <c r="N52" s="142">
        <v>0.55000000000000004</v>
      </c>
      <c r="O52" s="143">
        <f t="shared" si="4"/>
        <v>339000</v>
      </c>
      <c r="P52" s="1" t="b">
        <f t="shared" si="5"/>
        <v>1</v>
      </c>
      <c r="Q52" s="24">
        <f t="shared" si="6"/>
        <v>0.55000000000000004</v>
      </c>
      <c r="R52" s="25" t="b">
        <f t="shared" si="7"/>
        <v>1</v>
      </c>
      <c r="S52" s="25" t="b">
        <f t="shared" si="8"/>
        <v>1</v>
      </c>
    </row>
    <row r="53" spans="1:19" ht="24" x14ac:dyDescent="0.25">
      <c r="A53" s="131" t="s">
        <v>325</v>
      </c>
      <c r="B53" s="132" t="s">
        <v>189</v>
      </c>
      <c r="C53" s="133" t="s">
        <v>42</v>
      </c>
      <c r="D53" s="134" t="s">
        <v>521</v>
      </c>
      <c r="E53" s="135" t="s">
        <v>278</v>
      </c>
      <c r="F53" s="136" t="s">
        <v>471</v>
      </c>
      <c r="G53" s="137" t="s">
        <v>558</v>
      </c>
      <c r="H53" s="131" t="s">
        <v>124</v>
      </c>
      <c r="I53" s="138">
        <v>1.847</v>
      </c>
      <c r="J53" s="136" t="s">
        <v>438</v>
      </c>
      <c r="K53" s="139">
        <v>649242.9</v>
      </c>
      <c r="L53" s="140">
        <f t="shared" si="2"/>
        <v>324621</v>
      </c>
      <c r="M53" s="141">
        <f t="shared" si="3"/>
        <v>324621.90000000002</v>
      </c>
      <c r="N53" s="142">
        <v>0.5</v>
      </c>
      <c r="O53" s="143">
        <f t="shared" si="4"/>
        <v>324621</v>
      </c>
      <c r="P53" s="1" t="b">
        <f t="shared" si="5"/>
        <v>1</v>
      </c>
      <c r="Q53" s="24">
        <f t="shared" si="6"/>
        <v>0.5</v>
      </c>
      <c r="R53" s="25" t="b">
        <f t="shared" si="7"/>
        <v>1</v>
      </c>
      <c r="S53" s="25" t="b">
        <f t="shared" si="8"/>
        <v>1</v>
      </c>
    </row>
    <row r="54" spans="1:19" ht="24" x14ac:dyDescent="0.25">
      <c r="A54" s="131" t="s">
        <v>326</v>
      </c>
      <c r="B54" s="132" t="s">
        <v>190</v>
      </c>
      <c r="C54" s="133" t="s">
        <v>42</v>
      </c>
      <c r="D54" s="134" t="s">
        <v>510</v>
      </c>
      <c r="E54" s="135" t="s">
        <v>279</v>
      </c>
      <c r="F54" s="136" t="s">
        <v>468</v>
      </c>
      <c r="G54" s="137" t="s">
        <v>388</v>
      </c>
      <c r="H54" s="131" t="s">
        <v>124</v>
      </c>
      <c r="I54" s="138">
        <v>1.5840000000000001</v>
      </c>
      <c r="J54" s="136" t="s">
        <v>421</v>
      </c>
      <c r="K54" s="139">
        <v>692140.09</v>
      </c>
      <c r="L54" s="140">
        <f t="shared" si="2"/>
        <v>346070</v>
      </c>
      <c r="M54" s="141">
        <f t="shared" si="3"/>
        <v>346070.08999999997</v>
      </c>
      <c r="N54" s="142">
        <v>0.5</v>
      </c>
      <c r="O54" s="143">
        <f t="shared" si="4"/>
        <v>346070</v>
      </c>
      <c r="P54" s="1" t="b">
        <f t="shared" si="5"/>
        <v>1</v>
      </c>
      <c r="Q54" s="24">
        <f t="shared" si="6"/>
        <v>0.5</v>
      </c>
      <c r="R54" s="25" t="b">
        <f t="shared" si="7"/>
        <v>1</v>
      </c>
      <c r="S54" s="25" t="b">
        <f t="shared" si="8"/>
        <v>1</v>
      </c>
    </row>
    <row r="55" spans="1:19" ht="24" x14ac:dyDescent="0.25">
      <c r="A55" s="131" t="s">
        <v>327</v>
      </c>
      <c r="B55" s="132" t="s">
        <v>191</v>
      </c>
      <c r="C55" s="133" t="s">
        <v>42</v>
      </c>
      <c r="D55" s="134" t="s">
        <v>524</v>
      </c>
      <c r="E55" s="135" t="s">
        <v>280</v>
      </c>
      <c r="F55" s="136" t="s">
        <v>471</v>
      </c>
      <c r="G55" s="137" t="s">
        <v>389</v>
      </c>
      <c r="H55" s="131" t="s">
        <v>124</v>
      </c>
      <c r="I55" s="138">
        <v>0.26700000000000002</v>
      </c>
      <c r="J55" s="136" t="s">
        <v>131</v>
      </c>
      <c r="K55" s="139">
        <v>749715.81</v>
      </c>
      <c r="L55" s="140">
        <f t="shared" si="2"/>
        <v>599772</v>
      </c>
      <c r="M55" s="141">
        <f t="shared" si="3"/>
        <v>149943.81000000006</v>
      </c>
      <c r="N55" s="142">
        <v>0.8</v>
      </c>
      <c r="O55" s="143">
        <f t="shared" si="4"/>
        <v>599772</v>
      </c>
      <c r="P55" s="1" t="b">
        <f t="shared" si="5"/>
        <v>1</v>
      </c>
      <c r="Q55" s="24">
        <f t="shared" si="6"/>
        <v>0.8</v>
      </c>
      <c r="R55" s="25" t="b">
        <f t="shared" si="7"/>
        <v>1</v>
      </c>
      <c r="S55" s="25" t="b">
        <f t="shared" si="8"/>
        <v>1</v>
      </c>
    </row>
    <row r="56" spans="1:19" x14ac:dyDescent="0.25">
      <c r="A56" s="131" t="s">
        <v>328</v>
      </c>
      <c r="B56" s="132" t="s">
        <v>192</v>
      </c>
      <c r="C56" s="133" t="s">
        <v>42</v>
      </c>
      <c r="D56" s="134" t="s">
        <v>484</v>
      </c>
      <c r="E56" s="135" t="s">
        <v>281</v>
      </c>
      <c r="F56" s="136" t="s">
        <v>459</v>
      </c>
      <c r="G56" s="137" t="s">
        <v>390</v>
      </c>
      <c r="H56" s="131" t="s">
        <v>124</v>
      </c>
      <c r="I56" s="138">
        <v>0.66700000000000004</v>
      </c>
      <c r="J56" s="136" t="s">
        <v>444</v>
      </c>
      <c r="K56" s="139">
        <v>775800</v>
      </c>
      <c r="L56" s="140">
        <f t="shared" si="2"/>
        <v>387900</v>
      </c>
      <c r="M56" s="141">
        <f t="shared" si="3"/>
        <v>387900</v>
      </c>
      <c r="N56" s="142">
        <v>0.5</v>
      </c>
      <c r="O56" s="143">
        <f t="shared" si="4"/>
        <v>387900</v>
      </c>
      <c r="P56" s="1" t="b">
        <f t="shared" si="5"/>
        <v>1</v>
      </c>
      <c r="Q56" s="24">
        <f t="shared" si="6"/>
        <v>0.5</v>
      </c>
      <c r="R56" s="25" t="b">
        <f t="shared" si="7"/>
        <v>1</v>
      </c>
      <c r="S56" s="25" t="b">
        <f t="shared" si="8"/>
        <v>1</v>
      </c>
    </row>
    <row r="57" spans="1:19" ht="24" x14ac:dyDescent="0.25">
      <c r="A57" s="131" t="s">
        <v>329</v>
      </c>
      <c r="B57" s="132" t="s">
        <v>193</v>
      </c>
      <c r="C57" s="133" t="s">
        <v>42</v>
      </c>
      <c r="D57" s="134" t="s">
        <v>496</v>
      </c>
      <c r="E57" s="135" t="s">
        <v>282</v>
      </c>
      <c r="F57" s="136" t="s">
        <v>464</v>
      </c>
      <c r="G57" s="137" t="s">
        <v>391</v>
      </c>
      <c r="H57" s="131" t="s">
        <v>124</v>
      </c>
      <c r="I57" s="138">
        <v>1.96</v>
      </c>
      <c r="J57" s="136" t="s">
        <v>125</v>
      </c>
      <c r="K57" s="139">
        <v>782917.91</v>
      </c>
      <c r="L57" s="140">
        <f t="shared" si="2"/>
        <v>391458</v>
      </c>
      <c r="M57" s="141">
        <f t="shared" si="3"/>
        <v>391459.91000000003</v>
      </c>
      <c r="N57" s="142">
        <v>0.5</v>
      </c>
      <c r="O57" s="143">
        <f t="shared" si="4"/>
        <v>391458</v>
      </c>
      <c r="P57" s="1" t="b">
        <f t="shared" si="5"/>
        <v>1</v>
      </c>
      <c r="Q57" s="24">
        <f t="shared" si="6"/>
        <v>0.5</v>
      </c>
      <c r="R57" s="25" t="b">
        <f t="shared" si="7"/>
        <v>1</v>
      </c>
      <c r="S57" s="25" t="b">
        <f t="shared" si="8"/>
        <v>1</v>
      </c>
    </row>
    <row r="58" spans="1:19" ht="24" x14ac:dyDescent="0.25">
      <c r="A58" s="131" t="s">
        <v>330</v>
      </c>
      <c r="B58" s="132" t="s">
        <v>194</v>
      </c>
      <c r="C58" s="133" t="s">
        <v>42</v>
      </c>
      <c r="D58" s="134" t="s">
        <v>516</v>
      </c>
      <c r="E58" s="135" t="s">
        <v>283</v>
      </c>
      <c r="F58" s="136" t="s">
        <v>470</v>
      </c>
      <c r="G58" s="137" t="s">
        <v>392</v>
      </c>
      <c r="H58" s="131" t="s">
        <v>124</v>
      </c>
      <c r="I58" s="138">
        <v>1.81</v>
      </c>
      <c r="J58" s="136" t="s">
        <v>440</v>
      </c>
      <c r="K58" s="139">
        <v>1034708.98</v>
      </c>
      <c r="L58" s="140">
        <f t="shared" si="2"/>
        <v>517354</v>
      </c>
      <c r="M58" s="141">
        <f t="shared" si="3"/>
        <v>517354.98</v>
      </c>
      <c r="N58" s="142">
        <v>0.5</v>
      </c>
      <c r="O58" s="143">
        <f t="shared" si="4"/>
        <v>517354</v>
      </c>
      <c r="P58" s="1" t="b">
        <f t="shared" si="5"/>
        <v>1</v>
      </c>
      <c r="Q58" s="24">
        <f t="shared" si="6"/>
        <v>0.5</v>
      </c>
      <c r="R58" s="25" t="b">
        <f t="shared" si="7"/>
        <v>1</v>
      </c>
      <c r="S58" s="25" t="b">
        <f t="shared" si="8"/>
        <v>1</v>
      </c>
    </row>
    <row r="59" spans="1:19" ht="24" x14ac:dyDescent="0.25">
      <c r="A59" s="131" t="s">
        <v>331</v>
      </c>
      <c r="B59" s="132" t="s">
        <v>195</v>
      </c>
      <c r="C59" s="133" t="s">
        <v>42</v>
      </c>
      <c r="D59" s="134" t="s">
        <v>491</v>
      </c>
      <c r="E59" s="135" t="s">
        <v>284</v>
      </c>
      <c r="F59" s="136" t="s">
        <v>462</v>
      </c>
      <c r="G59" s="137" t="s">
        <v>393</v>
      </c>
      <c r="H59" s="131" t="s">
        <v>124</v>
      </c>
      <c r="I59" s="138">
        <v>0.54300000000000004</v>
      </c>
      <c r="J59" s="136" t="s">
        <v>445</v>
      </c>
      <c r="K59" s="139">
        <v>1039279.62</v>
      </c>
      <c r="L59" s="140">
        <f t="shared" si="2"/>
        <v>519639</v>
      </c>
      <c r="M59" s="141">
        <f t="shared" si="3"/>
        <v>519640.62</v>
      </c>
      <c r="N59" s="142">
        <v>0.5</v>
      </c>
      <c r="O59" s="143">
        <f t="shared" si="4"/>
        <v>519639</v>
      </c>
      <c r="P59" s="1" t="b">
        <f t="shared" si="5"/>
        <v>1</v>
      </c>
      <c r="Q59" s="24">
        <f t="shared" si="6"/>
        <v>0.5</v>
      </c>
      <c r="R59" s="25" t="b">
        <f t="shared" si="7"/>
        <v>1</v>
      </c>
      <c r="S59" s="25" t="b">
        <f t="shared" si="8"/>
        <v>1</v>
      </c>
    </row>
    <row r="60" spans="1:19" ht="24" x14ac:dyDescent="0.25">
      <c r="A60" s="131" t="s">
        <v>332</v>
      </c>
      <c r="B60" s="132" t="s">
        <v>196</v>
      </c>
      <c r="C60" s="133" t="s">
        <v>42</v>
      </c>
      <c r="D60" s="134" t="s">
        <v>479</v>
      </c>
      <c r="E60" s="135" t="s">
        <v>285</v>
      </c>
      <c r="F60" s="136" t="s">
        <v>456</v>
      </c>
      <c r="G60" s="137" t="s">
        <v>394</v>
      </c>
      <c r="H60" s="131" t="s">
        <v>124</v>
      </c>
      <c r="I60" s="138">
        <v>0.60199999999999998</v>
      </c>
      <c r="J60" s="136" t="s">
        <v>126</v>
      </c>
      <c r="K60" s="139">
        <v>1140816.46</v>
      </c>
      <c r="L60" s="140">
        <f t="shared" si="2"/>
        <v>570408</v>
      </c>
      <c r="M60" s="141">
        <f t="shared" si="3"/>
        <v>570408.46</v>
      </c>
      <c r="N60" s="142">
        <v>0.5</v>
      </c>
      <c r="O60" s="143">
        <f t="shared" si="4"/>
        <v>570408</v>
      </c>
      <c r="P60" s="1" t="b">
        <f t="shared" si="5"/>
        <v>1</v>
      </c>
      <c r="Q60" s="24">
        <f t="shared" si="6"/>
        <v>0.5</v>
      </c>
      <c r="R60" s="25" t="b">
        <f t="shared" si="7"/>
        <v>1</v>
      </c>
      <c r="S60" s="25" t="b">
        <f t="shared" si="8"/>
        <v>1</v>
      </c>
    </row>
    <row r="61" spans="1:19" ht="24" x14ac:dyDescent="0.25">
      <c r="A61" s="131" t="s">
        <v>333</v>
      </c>
      <c r="B61" s="132" t="s">
        <v>197</v>
      </c>
      <c r="C61" s="133" t="s">
        <v>42</v>
      </c>
      <c r="D61" s="134" t="s">
        <v>500</v>
      </c>
      <c r="E61" s="135" t="s">
        <v>286</v>
      </c>
      <c r="F61" s="136" t="s">
        <v>465</v>
      </c>
      <c r="G61" s="137" t="s">
        <v>395</v>
      </c>
      <c r="H61" s="131" t="s">
        <v>124</v>
      </c>
      <c r="I61" s="138">
        <v>0.86</v>
      </c>
      <c r="J61" s="136" t="s">
        <v>428</v>
      </c>
      <c r="K61" s="139">
        <v>1268437.8500000001</v>
      </c>
      <c r="L61" s="140">
        <f t="shared" si="2"/>
        <v>1014750</v>
      </c>
      <c r="M61" s="141">
        <f t="shared" si="3"/>
        <v>253687.85000000009</v>
      </c>
      <c r="N61" s="142">
        <v>0.8</v>
      </c>
      <c r="O61" s="143">
        <f t="shared" si="4"/>
        <v>1014750</v>
      </c>
      <c r="P61" s="1" t="b">
        <f t="shared" si="5"/>
        <v>1</v>
      </c>
      <c r="Q61" s="24">
        <f t="shared" si="6"/>
        <v>0.8</v>
      </c>
      <c r="R61" s="25" t="b">
        <f t="shared" si="7"/>
        <v>1</v>
      </c>
      <c r="S61" s="25" t="b">
        <f t="shared" si="8"/>
        <v>1</v>
      </c>
    </row>
    <row r="62" spans="1:19" ht="24" x14ac:dyDescent="0.25">
      <c r="A62" s="131" t="s">
        <v>334</v>
      </c>
      <c r="B62" s="132" t="s">
        <v>198</v>
      </c>
      <c r="C62" s="133" t="s">
        <v>42</v>
      </c>
      <c r="D62" s="134" t="s">
        <v>541</v>
      </c>
      <c r="E62" s="135" t="s">
        <v>287</v>
      </c>
      <c r="F62" s="136" t="s">
        <v>466</v>
      </c>
      <c r="G62" s="137" t="s">
        <v>396</v>
      </c>
      <c r="H62" s="131" t="s">
        <v>124</v>
      </c>
      <c r="I62" s="138">
        <v>0.28899999999999998</v>
      </c>
      <c r="J62" s="136" t="s">
        <v>446</v>
      </c>
      <c r="K62" s="139">
        <v>1310137.76</v>
      </c>
      <c r="L62" s="140">
        <f t="shared" si="2"/>
        <v>655068</v>
      </c>
      <c r="M62" s="141">
        <f t="shared" si="3"/>
        <v>655069.76</v>
      </c>
      <c r="N62" s="142">
        <v>0.5</v>
      </c>
      <c r="O62" s="143">
        <f t="shared" si="4"/>
        <v>655068</v>
      </c>
      <c r="P62" s="1" t="b">
        <f t="shared" si="5"/>
        <v>1</v>
      </c>
      <c r="Q62" s="24">
        <f t="shared" si="6"/>
        <v>0.5</v>
      </c>
      <c r="R62" s="25" t="b">
        <f t="shared" si="7"/>
        <v>1</v>
      </c>
      <c r="S62" s="25" t="b">
        <f t="shared" si="8"/>
        <v>1</v>
      </c>
    </row>
    <row r="63" spans="1:19" ht="24" x14ac:dyDescent="0.25">
      <c r="A63" s="131" t="s">
        <v>335</v>
      </c>
      <c r="B63" s="132" t="s">
        <v>199</v>
      </c>
      <c r="C63" s="133" t="s">
        <v>42</v>
      </c>
      <c r="D63" s="134" t="s">
        <v>542</v>
      </c>
      <c r="E63" s="135" t="s">
        <v>288</v>
      </c>
      <c r="F63" s="136" t="s">
        <v>471</v>
      </c>
      <c r="G63" s="137" t="s">
        <v>397</v>
      </c>
      <c r="H63" s="131" t="s">
        <v>124</v>
      </c>
      <c r="I63" s="138">
        <v>3.2719999999999998</v>
      </c>
      <c r="J63" s="136" t="s">
        <v>133</v>
      </c>
      <c r="K63" s="139">
        <v>1360762.9</v>
      </c>
      <c r="L63" s="140">
        <f t="shared" si="2"/>
        <v>680381</v>
      </c>
      <c r="M63" s="141">
        <f t="shared" si="3"/>
        <v>680381.89999999991</v>
      </c>
      <c r="N63" s="142">
        <v>0.5</v>
      </c>
      <c r="O63" s="143">
        <f t="shared" si="4"/>
        <v>680381</v>
      </c>
      <c r="P63" s="1" t="b">
        <f t="shared" si="5"/>
        <v>1</v>
      </c>
      <c r="Q63" s="24">
        <f t="shared" si="6"/>
        <v>0.5</v>
      </c>
      <c r="R63" s="25" t="b">
        <f t="shared" si="7"/>
        <v>1</v>
      </c>
      <c r="S63" s="25" t="b">
        <f t="shared" si="8"/>
        <v>1</v>
      </c>
    </row>
    <row r="64" spans="1:19" ht="48" x14ac:dyDescent="0.25">
      <c r="A64" s="131" t="s">
        <v>336</v>
      </c>
      <c r="B64" s="132" t="s">
        <v>200</v>
      </c>
      <c r="C64" s="133" t="s">
        <v>42</v>
      </c>
      <c r="D64" s="134" t="s">
        <v>518</v>
      </c>
      <c r="E64" s="135" t="s">
        <v>289</v>
      </c>
      <c r="F64" s="136" t="s">
        <v>471</v>
      </c>
      <c r="G64" s="137" t="s">
        <v>398</v>
      </c>
      <c r="H64" s="131" t="s">
        <v>124</v>
      </c>
      <c r="I64" s="138">
        <v>1.1870000000000001</v>
      </c>
      <c r="J64" s="136" t="s">
        <v>129</v>
      </c>
      <c r="K64" s="139">
        <v>1376000</v>
      </c>
      <c r="L64" s="140">
        <f t="shared" si="2"/>
        <v>756800</v>
      </c>
      <c r="M64" s="141">
        <f t="shared" si="3"/>
        <v>619200</v>
      </c>
      <c r="N64" s="142">
        <v>0.55000000000000004</v>
      </c>
      <c r="O64" s="143">
        <f t="shared" si="4"/>
        <v>756800</v>
      </c>
      <c r="P64" s="1" t="b">
        <f t="shared" si="5"/>
        <v>1</v>
      </c>
      <c r="Q64" s="24">
        <f t="shared" si="6"/>
        <v>0.55000000000000004</v>
      </c>
      <c r="R64" s="25" t="b">
        <f t="shared" si="7"/>
        <v>1</v>
      </c>
      <c r="S64" s="25" t="b">
        <f t="shared" si="8"/>
        <v>1</v>
      </c>
    </row>
    <row r="65" spans="1:19" ht="36" x14ac:dyDescent="0.25">
      <c r="A65" s="131" t="s">
        <v>337</v>
      </c>
      <c r="B65" s="132" t="s">
        <v>201</v>
      </c>
      <c r="C65" s="133" t="s">
        <v>42</v>
      </c>
      <c r="D65" s="134" t="s">
        <v>505</v>
      </c>
      <c r="E65" s="135" t="s">
        <v>290</v>
      </c>
      <c r="F65" s="136" t="s">
        <v>468</v>
      </c>
      <c r="G65" s="137" t="s">
        <v>399</v>
      </c>
      <c r="H65" s="131" t="s">
        <v>124</v>
      </c>
      <c r="I65" s="138">
        <v>0.98799999999999999</v>
      </c>
      <c r="J65" s="136" t="s">
        <v>125</v>
      </c>
      <c r="K65" s="139">
        <v>1557327.84</v>
      </c>
      <c r="L65" s="140">
        <f t="shared" si="2"/>
        <v>934396</v>
      </c>
      <c r="M65" s="141">
        <f t="shared" si="3"/>
        <v>622931.84000000008</v>
      </c>
      <c r="N65" s="142">
        <v>0.6</v>
      </c>
      <c r="O65" s="143">
        <f t="shared" si="4"/>
        <v>934396</v>
      </c>
      <c r="P65" s="1" t="b">
        <f t="shared" si="5"/>
        <v>1</v>
      </c>
      <c r="Q65" s="24">
        <f t="shared" si="6"/>
        <v>0.6</v>
      </c>
      <c r="R65" s="25" t="b">
        <f t="shared" si="7"/>
        <v>1</v>
      </c>
      <c r="S65" s="25" t="b">
        <f t="shared" si="8"/>
        <v>1</v>
      </c>
    </row>
    <row r="66" spans="1:19" ht="24" x14ac:dyDescent="0.25">
      <c r="A66" s="131" t="s">
        <v>338</v>
      </c>
      <c r="B66" s="132" t="s">
        <v>202</v>
      </c>
      <c r="C66" s="133" t="s">
        <v>42</v>
      </c>
      <c r="D66" s="134" t="s">
        <v>543</v>
      </c>
      <c r="E66" s="135" t="s">
        <v>291</v>
      </c>
      <c r="F66" s="136" t="s">
        <v>454</v>
      </c>
      <c r="G66" s="137" t="s">
        <v>547</v>
      </c>
      <c r="H66" s="131" t="s">
        <v>124</v>
      </c>
      <c r="I66" s="138">
        <v>0.74399999999999999</v>
      </c>
      <c r="J66" s="136" t="s">
        <v>431</v>
      </c>
      <c r="K66" s="139">
        <v>1767000</v>
      </c>
      <c r="L66" s="140">
        <f t="shared" si="2"/>
        <v>1148550</v>
      </c>
      <c r="M66" s="141">
        <f t="shared" si="3"/>
        <v>618450</v>
      </c>
      <c r="N66" s="142">
        <v>0.65</v>
      </c>
      <c r="O66" s="143">
        <f t="shared" si="4"/>
        <v>1148550</v>
      </c>
      <c r="P66" s="1" t="b">
        <f t="shared" si="5"/>
        <v>1</v>
      </c>
      <c r="Q66" s="24">
        <f t="shared" si="6"/>
        <v>0.65</v>
      </c>
      <c r="R66" s="25" t="b">
        <f t="shared" si="7"/>
        <v>1</v>
      </c>
      <c r="S66" s="25" t="b">
        <f t="shared" si="8"/>
        <v>1</v>
      </c>
    </row>
    <row r="67" spans="1:19" ht="24" x14ac:dyDescent="0.25">
      <c r="A67" s="131" t="s">
        <v>339</v>
      </c>
      <c r="B67" s="132" t="s">
        <v>203</v>
      </c>
      <c r="C67" s="133" t="s">
        <v>42</v>
      </c>
      <c r="D67" s="134" t="s">
        <v>544</v>
      </c>
      <c r="E67" s="135" t="s">
        <v>292</v>
      </c>
      <c r="F67" s="136" t="s">
        <v>458</v>
      </c>
      <c r="G67" s="137" t="s">
        <v>400</v>
      </c>
      <c r="H67" s="131" t="s">
        <v>124</v>
      </c>
      <c r="I67" s="138">
        <v>1.8580000000000001</v>
      </c>
      <c r="J67" s="136" t="s">
        <v>131</v>
      </c>
      <c r="K67" s="139">
        <v>1826730.78</v>
      </c>
      <c r="L67" s="140">
        <f t="shared" si="2"/>
        <v>1004701</v>
      </c>
      <c r="M67" s="141">
        <f t="shared" ref="M67:M68" si="9">K67-L67</f>
        <v>822029.78</v>
      </c>
      <c r="N67" s="142">
        <v>0.55000000000000004</v>
      </c>
      <c r="O67" s="143">
        <f t="shared" ref="O67:O68" si="10">L67</f>
        <v>1004701</v>
      </c>
      <c r="P67" s="1" t="b">
        <f t="shared" ref="P67:P74" si="11">L67=SUM(O67:O67)</f>
        <v>1</v>
      </c>
      <c r="Q67" s="24">
        <f t="shared" ref="Q67:Q74" si="12">ROUND(L67/K67,4)</f>
        <v>0.55000000000000004</v>
      </c>
      <c r="R67" s="25" t="b">
        <f t="shared" ref="R67:R74" si="13">Q67=N67</f>
        <v>1</v>
      </c>
      <c r="S67" s="25" t="b">
        <f t="shared" ref="S67:S74" si="14">K67=L67+M67</f>
        <v>1</v>
      </c>
    </row>
    <row r="68" spans="1:19" x14ac:dyDescent="0.25">
      <c r="A68" s="131" t="s">
        <v>340</v>
      </c>
      <c r="B68" s="132" t="s">
        <v>204</v>
      </c>
      <c r="C68" s="133" t="s">
        <v>42</v>
      </c>
      <c r="D68" s="134" t="s">
        <v>526</v>
      </c>
      <c r="E68" s="135" t="s">
        <v>293</v>
      </c>
      <c r="F68" s="136" t="s">
        <v>472</v>
      </c>
      <c r="G68" s="137" t="s">
        <v>401</v>
      </c>
      <c r="H68" s="131" t="s">
        <v>124</v>
      </c>
      <c r="I68" s="138">
        <v>3.24</v>
      </c>
      <c r="J68" s="136" t="s">
        <v>427</v>
      </c>
      <c r="K68" s="139">
        <v>1880517.25</v>
      </c>
      <c r="L68" s="140">
        <f t="shared" ref="L68:L73" si="15">ROUNDDOWN(K68*N68,0)</f>
        <v>1034284</v>
      </c>
      <c r="M68" s="141">
        <f t="shared" si="9"/>
        <v>846233.25</v>
      </c>
      <c r="N68" s="142">
        <v>0.55000000000000004</v>
      </c>
      <c r="O68" s="143">
        <f t="shared" si="10"/>
        <v>1034284</v>
      </c>
      <c r="P68" s="1" t="b">
        <f t="shared" si="11"/>
        <v>1</v>
      </c>
      <c r="Q68" s="24">
        <f t="shared" si="12"/>
        <v>0.55000000000000004</v>
      </c>
      <c r="R68" s="25" t="b">
        <f t="shared" si="13"/>
        <v>1</v>
      </c>
      <c r="S68" s="25" t="b">
        <f t="shared" si="14"/>
        <v>1</v>
      </c>
    </row>
    <row r="69" spans="1:19" ht="36" x14ac:dyDescent="0.25">
      <c r="A69" s="131" t="s">
        <v>341</v>
      </c>
      <c r="B69" s="132" t="s">
        <v>205</v>
      </c>
      <c r="C69" s="133" t="s">
        <v>42</v>
      </c>
      <c r="D69" s="134" t="s">
        <v>475</v>
      </c>
      <c r="E69" s="135" t="s">
        <v>294</v>
      </c>
      <c r="F69" s="136" t="s">
        <v>455</v>
      </c>
      <c r="G69" s="137" t="s">
        <v>402</v>
      </c>
      <c r="H69" s="131" t="s">
        <v>124</v>
      </c>
      <c r="I69" s="138">
        <v>4.2640000000000002</v>
      </c>
      <c r="J69" s="136" t="s">
        <v>422</v>
      </c>
      <c r="K69" s="139">
        <v>2461296.08</v>
      </c>
      <c r="L69" s="140">
        <f t="shared" si="15"/>
        <v>1722907</v>
      </c>
      <c r="M69" s="141">
        <f t="shared" ref="M69:M74" si="16">K69-L69</f>
        <v>738389.08000000007</v>
      </c>
      <c r="N69" s="142">
        <v>0.7</v>
      </c>
      <c r="O69" s="143">
        <f t="shared" ref="O69:O74" si="17">L69</f>
        <v>1722907</v>
      </c>
      <c r="P69" s="1" t="b">
        <f t="shared" ref="P69:P72" si="18">L69=SUM(O69:O69)</f>
        <v>1</v>
      </c>
      <c r="Q69" s="24">
        <f t="shared" ref="Q69:Q72" si="19">ROUND(L69/K69,4)</f>
        <v>0.7</v>
      </c>
      <c r="R69" s="25" t="b">
        <f t="shared" ref="R69:R72" si="20">Q69=N69</f>
        <v>1</v>
      </c>
      <c r="S69" s="25" t="b">
        <f t="shared" si="14"/>
        <v>1</v>
      </c>
    </row>
    <row r="70" spans="1:19" ht="36" x14ac:dyDescent="0.25">
      <c r="A70" s="131" t="s">
        <v>342</v>
      </c>
      <c r="B70" s="144" t="s">
        <v>206</v>
      </c>
      <c r="C70" s="133" t="s">
        <v>42</v>
      </c>
      <c r="D70" s="145" t="s">
        <v>495</v>
      </c>
      <c r="E70" s="146" t="s">
        <v>295</v>
      </c>
      <c r="F70" s="131" t="s">
        <v>464</v>
      </c>
      <c r="G70" s="147" t="s">
        <v>559</v>
      </c>
      <c r="H70" s="131" t="s">
        <v>124</v>
      </c>
      <c r="I70" s="148">
        <v>0.67300000000000004</v>
      </c>
      <c r="J70" s="131" t="s">
        <v>447</v>
      </c>
      <c r="K70" s="149">
        <v>279402.46999999997</v>
      </c>
      <c r="L70" s="140">
        <f t="shared" si="15"/>
        <v>139701</v>
      </c>
      <c r="M70" s="141">
        <f t="shared" si="16"/>
        <v>139701.46999999997</v>
      </c>
      <c r="N70" s="142">
        <v>0.5</v>
      </c>
      <c r="O70" s="143">
        <f t="shared" si="17"/>
        <v>139701</v>
      </c>
      <c r="P70" s="1" t="b">
        <f t="shared" si="18"/>
        <v>1</v>
      </c>
      <c r="Q70" s="24">
        <f t="shared" si="19"/>
        <v>0.5</v>
      </c>
      <c r="R70" s="25" t="b">
        <f t="shared" si="20"/>
        <v>1</v>
      </c>
      <c r="S70" s="25" t="b">
        <f t="shared" si="14"/>
        <v>1</v>
      </c>
    </row>
    <row r="71" spans="1:19" x14ac:dyDescent="0.25">
      <c r="A71" s="131" t="s">
        <v>343</v>
      </c>
      <c r="B71" s="132" t="s">
        <v>207</v>
      </c>
      <c r="C71" s="133" t="s">
        <v>42</v>
      </c>
      <c r="D71" s="134" t="s">
        <v>478</v>
      </c>
      <c r="E71" s="135" t="s">
        <v>296</v>
      </c>
      <c r="F71" s="136" t="s">
        <v>455</v>
      </c>
      <c r="G71" s="137" t="s">
        <v>403</v>
      </c>
      <c r="H71" s="131" t="s">
        <v>124</v>
      </c>
      <c r="I71" s="138">
        <v>0.40100000000000002</v>
      </c>
      <c r="J71" s="136" t="s">
        <v>129</v>
      </c>
      <c r="K71" s="139">
        <v>310555.43</v>
      </c>
      <c r="L71" s="140">
        <f t="shared" si="15"/>
        <v>232916</v>
      </c>
      <c r="M71" s="141">
        <f t="shared" si="16"/>
        <v>77639.429999999993</v>
      </c>
      <c r="N71" s="142">
        <v>0.75</v>
      </c>
      <c r="O71" s="143">
        <f t="shared" si="17"/>
        <v>232916</v>
      </c>
      <c r="P71" s="1" t="b">
        <f t="shared" si="18"/>
        <v>1</v>
      </c>
      <c r="Q71" s="24">
        <f t="shared" si="19"/>
        <v>0.75</v>
      </c>
      <c r="R71" s="25" t="b">
        <f t="shared" si="20"/>
        <v>1</v>
      </c>
      <c r="S71" s="25" t="b">
        <f t="shared" si="14"/>
        <v>1</v>
      </c>
    </row>
    <row r="72" spans="1:19" ht="24" x14ac:dyDescent="0.25">
      <c r="A72" s="131" t="s">
        <v>344</v>
      </c>
      <c r="B72" s="132" t="s">
        <v>208</v>
      </c>
      <c r="C72" s="133" t="s">
        <v>42</v>
      </c>
      <c r="D72" s="134" t="s">
        <v>513</v>
      </c>
      <c r="E72" s="135" t="s">
        <v>297</v>
      </c>
      <c r="F72" s="136" t="s">
        <v>469</v>
      </c>
      <c r="G72" s="137" t="s">
        <v>404</v>
      </c>
      <c r="H72" s="131" t="s">
        <v>124</v>
      </c>
      <c r="I72" s="138">
        <v>0.439</v>
      </c>
      <c r="J72" s="136" t="s">
        <v>126</v>
      </c>
      <c r="K72" s="139">
        <v>626973.92000000004</v>
      </c>
      <c r="L72" s="140">
        <f t="shared" si="15"/>
        <v>313486</v>
      </c>
      <c r="M72" s="141">
        <f t="shared" si="16"/>
        <v>313487.92000000004</v>
      </c>
      <c r="N72" s="142">
        <v>0.5</v>
      </c>
      <c r="O72" s="143">
        <f t="shared" si="17"/>
        <v>313486</v>
      </c>
      <c r="P72" s="1" t="b">
        <f t="shared" si="18"/>
        <v>1</v>
      </c>
      <c r="Q72" s="24">
        <f t="shared" si="19"/>
        <v>0.5</v>
      </c>
      <c r="R72" s="25" t="b">
        <f t="shared" si="20"/>
        <v>1</v>
      </c>
      <c r="S72" s="25" t="b">
        <f t="shared" si="14"/>
        <v>1</v>
      </c>
    </row>
    <row r="73" spans="1:19" x14ac:dyDescent="0.25">
      <c r="A73" s="131" t="s">
        <v>345</v>
      </c>
      <c r="B73" s="132" t="s">
        <v>209</v>
      </c>
      <c r="C73" s="133" t="s">
        <v>42</v>
      </c>
      <c r="D73" s="134" t="s">
        <v>488</v>
      </c>
      <c r="E73" s="135" t="s">
        <v>298</v>
      </c>
      <c r="F73" s="136" t="s">
        <v>461</v>
      </c>
      <c r="G73" s="137" t="s">
        <v>551</v>
      </c>
      <c r="H73" s="131" t="s">
        <v>124</v>
      </c>
      <c r="I73" s="138">
        <v>0.56000000000000005</v>
      </c>
      <c r="J73" s="136" t="s">
        <v>448</v>
      </c>
      <c r="K73" s="139">
        <v>892445.71</v>
      </c>
      <c r="L73" s="140">
        <f t="shared" si="15"/>
        <v>580089</v>
      </c>
      <c r="M73" s="141">
        <f t="shared" si="16"/>
        <v>312356.70999999996</v>
      </c>
      <c r="N73" s="142">
        <v>0.65</v>
      </c>
      <c r="O73" s="143">
        <f t="shared" si="17"/>
        <v>580089</v>
      </c>
      <c r="P73" s="1" t="b">
        <f t="shared" si="11"/>
        <v>1</v>
      </c>
      <c r="Q73" s="24">
        <f t="shared" si="12"/>
        <v>0.65</v>
      </c>
      <c r="R73" s="25" t="b">
        <f t="shared" si="13"/>
        <v>1</v>
      </c>
      <c r="S73" s="25" t="b">
        <f t="shared" si="14"/>
        <v>1</v>
      </c>
    </row>
    <row r="74" spans="1:19" x14ac:dyDescent="0.25">
      <c r="A74" s="154" t="s">
        <v>571</v>
      </c>
      <c r="B74" s="150" t="s">
        <v>175</v>
      </c>
      <c r="C74" s="151" t="s">
        <v>42</v>
      </c>
      <c r="D74" s="152" t="s">
        <v>486</v>
      </c>
      <c r="E74" s="153" t="s">
        <v>264</v>
      </c>
      <c r="F74" s="154" t="s">
        <v>460</v>
      </c>
      <c r="G74" s="155" t="s">
        <v>377</v>
      </c>
      <c r="H74" s="154" t="s">
        <v>124</v>
      </c>
      <c r="I74" s="156">
        <v>2.66</v>
      </c>
      <c r="J74" s="154" t="s">
        <v>438</v>
      </c>
      <c r="K74" s="157">
        <v>2381959.7200000002</v>
      </c>
      <c r="L74" s="158">
        <v>82282.34</v>
      </c>
      <c r="M74" s="159">
        <f t="shared" si="16"/>
        <v>2299677.3800000004</v>
      </c>
      <c r="N74" s="160">
        <v>0.55000000000000004</v>
      </c>
      <c r="O74" s="161">
        <f t="shared" si="17"/>
        <v>82282.34</v>
      </c>
      <c r="P74" s="1" t="b">
        <f t="shared" si="11"/>
        <v>1</v>
      </c>
      <c r="Q74" s="24">
        <f t="shared" si="12"/>
        <v>3.4500000000000003E-2</v>
      </c>
      <c r="R74" s="25" t="b">
        <f t="shared" si="13"/>
        <v>0</v>
      </c>
      <c r="S74" s="25" t="b">
        <f t="shared" si="14"/>
        <v>1</v>
      </c>
    </row>
    <row r="75" spans="1:19" ht="20.100000000000001" customHeight="1" x14ac:dyDescent="0.25">
      <c r="A75" s="127" t="s">
        <v>37</v>
      </c>
      <c r="B75" s="127"/>
      <c r="C75" s="127"/>
      <c r="D75" s="127"/>
      <c r="E75" s="127"/>
      <c r="F75" s="127"/>
      <c r="G75" s="127"/>
      <c r="H75" s="127"/>
      <c r="I75" s="28">
        <f>SUM(I3:I74)</f>
        <v>85.293999999999983</v>
      </c>
      <c r="J75" s="29" t="s">
        <v>12</v>
      </c>
      <c r="K75" s="30">
        <f>SUM(K3:K74)</f>
        <v>73704612.23999998</v>
      </c>
      <c r="L75" s="30">
        <f>SUM(L3:L74)</f>
        <v>39240569.340000004</v>
      </c>
      <c r="M75" s="30">
        <f>SUM(M3:M74)</f>
        <v>34464042.900000006</v>
      </c>
      <c r="N75" s="31" t="s">
        <v>12</v>
      </c>
      <c r="O75" s="30">
        <f>SUM(O3:O74)</f>
        <v>39240569.340000004</v>
      </c>
      <c r="P75" s="1" t="b">
        <f t="shared" si="0"/>
        <v>1</v>
      </c>
      <c r="Q75" s="24">
        <f t="shared" ref="Q75" si="21">ROUND(L75/K75,4)</f>
        <v>0.53239999999999998</v>
      </c>
      <c r="R75" s="25" t="s">
        <v>12</v>
      </c>
      <c r="S75" s="25" t="b">
        <f t="shared" si="1"/>
        <v>1</v>
      </c>
    </row>
    <row r="76" spans="1:19" x14ac:dyDescent="0.25">
      <c r="A76" s="20"/>
      <c r="B76" s="20"/>
      <c r="C76" s="77"/>
      <c r="D76" s="20"/>
      <c r="E76" s="20"/>
      <c r="F76" s="20"/>
      <c r="G76" s="20"/>
      <c r="H76" s="20"/>
    </row>
    <row r="77" spans="1:19" x14ac:dyDescent="0.25">
      <c r="A77" s="19" t="s">
        <v>38</v>
      </c>
      <c r="B77" s="19"/>
      <c r="C77" s="78"/>
      <c r="D77" s="19"/>
      <c r="E77" s="19"/>
      <c r="F77" s="19"/>
      <c r="G77" s="19"/>
      <c r="H77" s="19"/>
      <c r="I77" s="10"/>
      <c r="J77" s="10"/>
      <c r="K77" s="2"/>
      <c r="L77" s="10"/>
      <c r="M77" s="10"/>
      <c r="O77" s="10"/>
      <c r="P77" s="1"/>
      <c r="S77" s="25"/>
    </row>
    <row r="78" spans="1:19" ht="28.5" customHeight="1" x14ac:dyDescent="0.25">
      <c r="A78" s="121" t="s">
        <v>34</v>
      </c>
      <c r="B78" s="121"/>
      <c r="C78" s="121"/>
      <c r="D78" s="121"/>
      <c r="E78" s="121"/>
      <c r="F78" s="121"/>
      <c r="G78" s="121"/>
      <c r="H78" s="121"/>
      <c r="I78" s="121"/>
      <c r="J78" s="121"/>
      <c r="K78" s="121"/>
      <c r="L78" s="121"/>
      <c r="M78" s="121"/>
      <c r="N78" s="121"/>
      <c r="O78" s="121"/>
      <c r="P78" s="1"/>
    </row>
    <row r="79" spans="1:19" x14ac:dyDescent="0.25">
      <c r="B79" s="21"/>
      <c r="C79" s="79"/>
      <c r="D79" s="21"/>
      <c r="E79" s="21"/>
      <c r="F79" s="21"/>
      <c r="G79" s="21"/>
      <c r="H79" s="21"/>
    </row>
  </sheetData>
  <protectedRanges>
    <protectedRange sqref="G74 G3:G70" name="Rozstęp1_1"/>
    <protectedRange sqref="I74 I3:I70" name="Rozstęp1_3"/>
    <protectedRange sqref="J74 J3:J70" name="Rozstęp1_4"/>
    <protectedRange sqref="K74 K3:K70" name="Rozstęp1_5"/>
    <protectedRange sqref="G71:G73" name="Rozstęp1_1_2"/>
    <protectedRange sqref="I71:I73" name="Rozstęp1_3_2"/>
    <protectedRange sqref="J71:J73" name="Rozstęp1_4_2"/>
    <protectedRange sqref="K71:K73" name="Rozstęp1_5_2"/>
  </protectedRanges>
  <mergeCells count="16">
    <mergeCell ref="N1:N2"/>
    <mergeCell ref="A75:H75"/>
    <mergeCell ref="A78:O78"/>
    <mergeCell ref="F1:F2"/>
    <mergeCell ref="H1:H2"/>
    <mergeCell ref="I1:I2"/>
    <mergeCell ref="J1:J2"/>
    <mergeCell ref="K1:K2"/>
    <mergeCell ref="L1:L2"/>
    <mergeCell ref="M1:M2"/>
    <mergeCell ref="A1:A2"/>
    <mergeCell ref="B1:B2"/>
    <mergeCell ref="C1:C2"/>
    <mergeCell ref="D1:D2"/>
    <mergeCell ref="E1:E2"/>
    <mergeCell ref="G1:G2"/>
  </mergeCells>
  <phoneticPr fontId="23" type="noConversion"/>
  <conditionalFormatting sqref="B3:B74">
    <cfRule type="expression" dxfId="18" priority="8">
      <formula>$J3="NIE"</formula>
    </cfRule>
  </conditionalFormatting>
  <conditionalFormatting sqref="D3:G74">
    <cfRule type="expression" dxfId="17" priority="4">
      <formula>$J3="NIE"</formula>
    </cfRule>
  </conditionalFormatting>
  <conditionalFormatting sqref="J3:K74">
    <cfRule type="expression" dxfId="16" priority="1">
      <formula>$J3="NIE"</formula>
    </cfRule>
  </conditionalFormatting>
  <conditionalFormatting sqref="K3:K74">
    <cfRule type="expression" dxfId="15" priority="2">
      <formula>IF(IF($M3=1,1,0)*IF($T3&gt;2500000,1,0),1,0)</formula>
    </cfRule>
  </conditionalFormatting>
  <conditionalFormatting sqref="P3:R75">
    <cfRule type="containsText" dxfId="14" priority="25" operator="containsText" text="fałsz">
      <formula>NOT(ISERROR(SEARCH("fałsz",P3)))</formula>
    </cfRule>
  </conditionalFormatting>
  <conditionalFormatting sqref="P3:S75">
    <cfRule type="cellIs" dxfId="13" priority="27" operator="equal">
      <formula>FALSE</formula>
    </cfRule>
  </conditionalFormatting>
  <conditionalFormatting sqref="S77">
    <cfRule type="cellIs" dxfId="12" priority="23" operator="equal">
      <formula>FALSE</formula>
    </cfRule>
  </conditionalFormatting>
  <dataValidations disablePrompts="1" count="3">
    <dataValidation type="list" allowBlank="1" showInputMessage="1" showErrorMessage="1" sqref="H3:H74" xr:uid="{00000000-0002-0000-0200-000000000000}">
      <formula1>"R"</formula1>
    </dataValidation>
    <dataValidation type="list" allowBlank="1" showInputMessage="1" showErrorMessage="1" sqref="C3:C74" xr:uid="{00000000-0002-0000-0200-000001000000}">
      <formula1>"N"</formula1>
    </dataValidation>
    <dataValidation type="textLength" allowBlank="1" showInputMessage="1" showErrorMessage="1" sqref="E3:E74" xr:uid="{00000000-0002-0000-0200-000002000000}">
      <formula1>4</formula1>
      <formula2>7</formula2>
    </dataValidation>
  </dataValidations>
  <pageMargins left="0.23622047244094491" right="0.23622047244094491" top="0.74803149606299213" bottom="0.74803149606299213" header="0.31496062992125984" footer="0.31496062992125984"/>
  <pageSetup paperSize="8" scale="78" fitToHeight="0" orientation="landscape" r:id="rId1"/>
  <headerFooter>
    <oddHeader>&amp;LWojewództwo Kujawsko-pomorskie - zadania gminne lista podstawowa</oddHeader>
    <oddFooter>Strona &amp;P z &amp;N</oddFooter>
  </headerFooter>
  <rowBreaks count="1" manualBreakCount="1">
    <brk id="41" max="14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R14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5.42578125" customWidth="1"/>
    <col min="2" max="2" width="15.7109375" customWidth="1"/>
    <col min="3" max="3" width="6.42578125" customWidth="1"/>
    <col min="4" max="4" width="15.7109375" customWidth="1"/>
    <col min="5" max="5" width="11" customWidth="1"/>
    <col min="6" max="6" width="71.140625" customWidth="1"/>
    <col min="7" max="7" width="7.42578125" customWidth="1"/>
    <col min="8" max="12" width="15.7109375" customWidth="1"/>
    <col min="13" max="13" width="15.7109375" style="1" customWidth="1"/>
    <col min="14" max="14" width="15.7109375" customWidth="1"/>
    <col min="15" max="15" width="15.7109375" style="23" customWidth="1"/>
    <col min="16" max="17" width="15.7109375" style="1" customWidth="1"/>
    <col min="18" max="18" width="15.7109375" style="23" customWidth="1"/>
  </cols>
  <sheetData>
    <row r="1" spans="1:18" ht="33.75" customHeight="1" x14ac:dyDescent="0.25">
      <c r="A1" s="120" t="s">
        <v>4</v>
      </c>
      <c r="B1" s="120" t="s">
        <v>5</v>
      </c>
      <c r="C1" s="125" t="s">
        <v>40</v>
      </c>
      <c r="D1" s="122" t="s">
        <v>6</v>
      </c>
      <c r="E1" s="122" t="s">
        <v>27</v>
      </c>
      <c r="F1" s="122" t="s">
        <v>7</v>
      </c>
      <c r="G1" s="120" t="s">
        <v>22</v>
      </c>
      <c r="H1" s="120" t="s">
        <v>8</v>
      </c>
      <c r="I1" s="120" t="s">
        <v>21</v>
      </c>
      <c r="J1" s="120" t="s">
        <v>9</v>
      </c>
      <c r="K1" s="120" t="s">
        <v>14</v>
      </c>
      <c r="L1" s="122" t="s">
        <v>11</v>
      </c>
      <c r="M1" s="120" t="s">
        <v>10</v>
      </c>
      <c r="N1" s="108" t="s">
        <v>39</v>
      </c>
      <c r="O1" s="1"/>
    </row>
    <row r="2" spans="1:18" ht="33.75" customHeight="1" x14ac:dyDescent="0.25">
      <c r="A2" s="120"/>
      <c r="B2" s="120"/>
      <c r="C2" s="126"/>
      <c r="D2" s="123"/>
      <c r="E2" s="123"/>
      <c r="F2" s="123"/>
      <c r="G2" s="120"/>
      <c r="H2" s="120"/>
      <c r="I2" s="120"/>
      <c r="J2" s="120"/>
      <c r="K2" s="120"/>
      <c r="L2" s="123"/>
      <c r="M2" s="120"/>
      <c r="N2" s="108">
        <v>2023</v>
      </c>
      <c r="O2" s="1" t="s">
        <v>23</v>
      </c>
      <c r="P2" s="1" t="s">
        <v>24</v>
      </c>
      <c r="Q2" s="1" t="s">
        <v>25</v>
      </c>
      <c r="R2" s="1" t="s">
        <v>26</v>
      </c>
    </row>
    <row r="3" spans="1:18" ht="36" x14ac:dyDescent="0.25">
      <c r="A3" s="75" t="s">
        <v>43</v>
      </c>
      <c r="B3" s="80" t="s">
        <v>84</v>
      </c>
      <c r="C3" s="76" t="s">
        <v>42</v>
      </c>
      <c r="D3" s="81" t="s">
        <v>459</v>
      </c>
      <c r="E3" s="82" t="s">
        <v>99</v>
      </c>
      <c r="F3" s="83" t="s">
        <v>560</v>
      </c>
      <c r="G3" s="75" t="s">
        <v>124</v>
      </c>
      <c r="H3" s="84">
        <v>1.2889999999999999</v>
      </c>
      <c r="I3" s="81" t="s">
        <v>131</v>
      </c>
      <c r="J3" s="90">
        <v>1862384.01</v>
      </c>
      <c r="K3" s="26">
        <f>ROUNDDOWN(J3*M3,0)</f>
        <v>931192</v>
      </c>
      <c r="L3" s="27">
        <f t="shared" ref="L3:L9" si="0">J3-K3</f>
        <v>931192.01</v>
      </c>
      <c r="M3" s="85">
        <v>0.5</v>
      </c>
      <c r="N3" s="109">
        <f t="shared" ref="N3:N9" si="1">K3</f>
        <v>931192</v>
      </c>
      <c r="O3" s="1" t="b">
        <f t="shared" ref="O3:O10" si="2">K3=SUM(N3:N3)</f>
        <v>1</v>
      </c>
      <c r="P3" s="24">
        <f t="shared" ref="P3:P10" si="3">ROUND(K3/J3,4)</f>
        <v>0.5</v>
      </c>
      <c r="Q3" s="25" t="b">
        <f t="shared" ref="Q3:Q9" si="4">P3=M3</f>
        <v>1</v>
      </c>
      <c r="R3" s="25" t="b">
        <f t="shared" ref="R3:R10" si="5">J3=K3+L3</f>
        <v>1</v>
      </c>
    </row>
    <row r="4" spans="1:18" ht="48" x14ac:dyDescent="0.25">
      <c r="A4" s="75" t="s">
        <v>44</v>
      </c>
      <c r="B4" s="80" t="s">
        <v>85</v>
      </c>
      <c r="C4" s="76" t="s">
        <v>42</v>
      </c>
      <c r="D4" s="81" t="s">
        <v>456</v>
      </c>
      <c r="E4" s="82" t="s">
        <v>98</v>
      </c>
      <c r="F4" s="83" t="s">
        <v>561</v>
      </c>
      <c r="G4" s="75" t="s">
        <v>124</v>
      </c>
      <c r="H4" s="84">
        <v>2.9809999999999999</v>
      </c>
      <c r="I4" s="81" t="s">
        <v>130</v>
      </c>
      <c r="J4" s="90">
        <v>2184479.37</v>
      </c>
      <c r="K4" s="26">
        <f t="shared" ref="K4:K9" si="6">ROUNDDOWN(J4*M4,0)</f>
        <v>1092239</v>
      </c>
      <c r="L4" s="27">
        <f t="shared" si="0"/>
        <v>1092240.3700000001</v>
      </c>
      <c r="M4" s="85">
        <v>0.5</v>
      </c>
      <c r="N4" s="109">
        <f t="shared" si="1"/>
        <v>1092239</v>
      </c>
      <c r="O4" s="1" t="b">
        <f t="shared" si="2"/>
        <v>1</v>
      </c>
      <c r="P4" s="24">
        <f t="shared" si="3"/>
        <v>0.5</v>
      </c>
      <c r="Q4" s="25" t="b">
        <f t="shared" si="4"/>
        <v>1</v>
      </c>
      <c r="R4" s="25" t="b">
        <f t="shared" si="5"/>
        <v>1</v>
      </c>
    </row>
    <row r="5" spans="1:18" ht="36" x14ac:dyDescent="0.25">
      <c r="A5" s="75" t="s">
        <v>45</v>
      </c>
      <c r="B5" s="80" t="s">
        <v>86</v>
      </c>
      <c r="C5" s="76" t="s">
        <v>42</v>
      </c>
      <c r="D5" s="81" t="s">
        <v>462</v>
      </c>
      <c r="E5" s="82" t="s">
        <v>100</v>
      </c>
      <c r="F5" s="83" t="s">
        <v>120</v>
      </c>
      <c r="G5" s="75" t="s">
        <v>124</v>
      </c>
      <c r="H5" s="84">
        <v>9.9390000000000001</v>
      </c>
      <c r="I5" s="81" t="s">
        <v>132</v>
      </c>
      <c r="J5" s="90">
        <v>2919630.31</v>
      </c>
      <c r="K5" s="26">
        <f t="shared" si="6"/>
        <v>1459815</v>
      </c>
      <c r="L5" s="27">
        <f t="shared" si="0"/>
        <v>1459815.31</v>
      </c>
      <c r="M5" s="85">
        <v>0.5</v>
      </c>
      <c r="N5" s="109">
        <f t="shared" si="1"/>
        <v>1459815</v>
      </c>
      <c r="O5" s="1" t="b">
        <f t="shared" si="2"/>
        <v>1</v>
      </c>
      <c r="P5" s="24">
        <f t="shared" si="3"/>
        <v>0.5</v>
      </c>
      <c r="Q5" s="25" t="b">
        <f t="shared" si="4"/>
        <v>1</v>
      </c>
      <c r="R5" s="25" t="b">
        <f t="shared" si="5"/>
        <v>1</v>
      </c>
    </row>
    <row r="6" spans="1:18" ht="24" x14ac:dyDescent="0.25">
      <c r="A6" s="75" t="s">
        <v>46</v>
      </c>
      <c r="B6" s="80" t="s">
        <v>87</v>
      </c>
      <c r="C6" s="76" t="s">
        <v>42</v>
      </c>
      <c r="D6" s="81" t="s">
        <v>467</v>
      </c>
      <c r="E6" s="82" t="s">
        <v>106</v>
      </c>
      <c r="F6" s="83" t="s">
        <v>121</v>
      </c>
      <c r="G6" s="75" t="s">
        <v>124</v>
      </c>
      <c r="H6" s="84">
        <v>2.319</v>
      </c>
      <c r="I6" s="81" t="s">
        <v>125</v>
      </c>
      <c r="J6" s="90">
        <v>4001752.36</v>
      </c>
      <c r="K6" s="26">
        <f t="shared" si="6"/>
        <v>2000876</v>
      </c>
      <c r="L6" s="27">
        <f t="shared" si="0"/>
        <v>2000876.3599999999</v>
      </c>
      <c r="M6" s="85">
        <v>0.5</v>
      </c>
      <c r="N6" s="109">
        <f t="shared" si="1"/>
        <v>2000876</v>
      </c>
      <c r="O6" s="1" t="b">
        <f t="shared" si="2"/>
        <v>1</v>
      </c>
      <c r="P6" s="24">
        <f t="shared" si="3"/>
        <v>0.5</v>
      </c>
      <c r="Q6" s="25" t="b">
        <f t="shared" si="4"/>
        <v>1</v>
      </c>
      <c r="R6" s="25" t="b">
        <f t="shared" si="5"/>
        <v>1</v>
      </c>
    </row>
    <row r="7" spans="1:18" ht="36" x14ac:dyDescent="0.25">
      <c r="A7" s="75" t="s">
        <v>47</v>
      </c>
      <c r="B7" s="80" t="s">
        <v>88</v>
      </c>
      <c r="C7" s="76" t="s">
        <v>42</v>
      </c>
      <c r="D7" s="81" t="s">
        <v>454</v>
      </c>
      <c r="E7" s="82" t="s">
        <v>104</v>
      </c>
      <c r="F7" s="83" t="s">
        <v>122</v>
      </c>
      <c r="G7" s="75" t="s">
        <v>124</v>
      </c>
      <c r="H7" s="84">
        <v>1.0269999999999999</v>
      </c>
      <c r="I7" s="81" t="s">
        <v>135</v>
      </c>
      <c r="J7" s="90">
        <v>1200000</v>
      </c>
      <c r="K7" s="26">
        <f t="shared" si="6"/>
        <v>600000</v>
      </c>
      <c r="L7" s="27">
        <f t="shared" si="0"/>
        <v>600000</v>
      </c>
      <c r="M7" s="85">
        <v>0.5</v>
      </c>
      <c r="N7" s="109">
        <f t="shared" si="1"/>
        <v>600000</v>
      </c>
      <c r="O7" s="1" t="b">
        <f t="shared" si="2"/>
        <v>1</v>
      </c>
      <c r="P7" s="24">
        <f t="shared" si="3"/>
        <v>0.5</v>
      </c>
      <c r="Q7" s="25" t="b">
        <f t="shared" si="4"/>
        <v>1</v>
      </c>
      <c r="R7" s="25" t="b">
        <f t="shared" si="5"/>
        <v>1</v>
      </c>
    </row>
    <row r="8" spans="1:18" ht="24" x14ac:dyDescent="0.25">
      <c r="A8" s="75" t="s">
        <v>48</v>
      </c>
      <c r="B8" s="80" t="s">
        <v>89</v>
      </c>
      <c r="C8" s="76" t="s">
        <v>42</v>
      </c>
      <c r="D8" s="81" t="s">
        <v>471</v>
      </c>
      <c r="E8" s="82" t="s">
        <v>103</v>
      </c>
      <c r="F8" s="83" t="s">
        <v>123</v>
      </c>
      <c r="G8" s="75" t="s">
        <v>124</v>
      </c>
      <c r="H8" s="84">
        <v>1.635</v>
      </c>
      <c r="I8" s="81" t="s">
        <v>134</v>
      </c>
      <c r="J8" s="90">
        <v>2018000</v>
      </c>
      <c r="K8" s="26">
        <f t="shared" si="6"/>
        <v>1009000</v>
      </c>
      <c r="L8" s="27">
        <f t="shared" si="0"/>
        <v>1009000</v>
      </c>
      <c r="M8" s="85">
        <v>0.5</v>
      </c>
      <c r="N8" s="109">
        <f t="shared" si="1"/>
        <v>1009000</v>
      </c>
      <c r="O8" s="1" t="b">
        <f t="shared" si="2"/>
        <v>1</v>
      </c>
      <c r="P8" s="24">
        <f t="shared" si="3"/>
        <v>0.5</v>
      </c>
      <c r="Q8" s="25" t="b">
        <f t="shared" si="4"/>
        <v>1</v>
      </c>
      <c r="R8" s="25" t="b">
        <f t="shared" si="5"/>
        <v>1</v>
      </c>
    </row>
    <row r="9" spans="1:18" ht="24" x14ac:dyDescent="0.25">
      <c r="A9" s="75" t="s">
        <v>49</v>
      </c>
      <c r="B9" s="80" t="s">
        <v>90</v>
      </c>
      <c r="C9" s="76" t="s">
        <v>42</v>
      </c>
      <c r="D9" s="81" t="s">
        <v>528</v>
      </c>
      <c r="E9" s="82" t="s">
        <v>107</v>
      </c>
      <c r="F9" s="83" t="s">
        <v>562</v>
      </c>
      <c r="G9" s="75" t="s">
        <v>124</v>
      </c>
      <c r="H9" s="84">
        <v>2.0619999999999998</v>
      </c>
      <c r="I9" s="81" t="s">
        <v>136</v>
      </c>
      <c r="J9" s="90">
        <v>2315005.2599999998</v>
      </c>
      <c r="K9" s="26">
        <f t="shared" si="6"/>
        <v>1157502</v>
      </c>
      <c r="L9" s="27">
        <f t="shared" si="0"/>
        <v>1157503.2599999998</v>
      </c>
      <c r="M9" s="85">
        <v>0.5</v>
      </c>
      <c r="N9" s="109">
        <f t="shared" si="1"/>
        <v>1157502</v>
      </c>
      <c r="O9" s="1" t="b">
        <f t="shared" si="2"/>
        <v>1</v>
      </c>
      <c r="P9" s="24">
        <f t="shared" si="3"/>
        <v>0.5</v>
      </c>
      <c r="Q9" s="25" t="b">
        <f t="shared" si="4"/>
        <v>1</v>
      </c>
      <c r="R9" s="25" t="b">
        <f t="shared" si="5"/>
        <v>1</v>
      </c>
    </row>
    <row r="10" spans="1:18" ht="20.100000000000001" customHeight="1" x14ac:dyDescent="0.25">
      <c r="A10" s="127" t="s">
        <v>37</v>
      </c>
      <c r="B10" s="127"/>
      <c r="C10" s="127"/>
      <c r="D10" s="127"/>
      <c r="E10" s="127"/>
      <c r="F10" s="127"/>
      <c r="G10" s="127"/>
      <c r="H10" s="28">
        <f>SUM(H3:H9)</f>
        <v>21.252000000000002</v>
      </c>
      <c r="I10" s="29" t="s">
        <v>12</v>
      </c>
      <c r="J10" s="30">
        <f>SUM(J3:J9)</f>
        <v>16501251.309999999</v>
      </c>
      <c r="K10" s="30">
        <f>SUM(K3:K9)</f>
        <v>8250624</v>
      </c>
      <c r="L10" s="30">
        <f>SUM(L3:L9)</f>
        <v>8250627.3100000005</v>
      </c>
      <c r="M10" s="31" t="s">
        <v>12</v>
      </c>
      <c r="N10" s="30">
        <f>SUM(N3:N9)</f>
        <v>8250624</v>
      </c>
      <c r="O10" s="1" t="b">
        <f t="shared" si="2"/>
        <v>1</v>
      </c>
      <c r="P10" s="24">
        <f t="shared" si="3"/>
        <v>0.5</v>
      </c>
      <c r="Q10" s="25" t="s">
        <v>12</v>
      </c>
      <c r="R10" s="25" t="b">
        <f t="shared" si="5"/>
        <v>1</v>
      </c>
    </row>
    <row r="11" spans="1:18" x14ac:dyDescent="0.25">
      <c r="A11" s="20"/>
      <c r="B11" s="20"/>
      <c r="C11" s="20"/>
      <c r="D11" s="20"/>
      <c r="E11" s="20"/>
      <c r="F11" s="20"/>
      <c r="G11" s="20"/>
    </row>
    <row r="12" spans="1:18" x14ac:dyDescent="0.25">
      <c r="A12" s="19" t="s">
        <v>38</v>
      </c>
      <c r="B12" s="19"/>
      <c r="C12" s="19"/>
      <c r="D12" s="19"/>
      <c r="E12" s="19"/>
      <c r="F12" s="19"/>
      <c r="G12" s="19"/>
      <c r="H12" s="10"/>
      <c r="I12" s="10"/>
      <c r="J12" s="2"/>
      <c r="K12" s="10"/>
      <c r="L12" s="10"/>
      <c r="N12" s="10"/>
      <c r="O12" s="1"/>
      <c r="R12" s="25"/>
    </row>
    <row r="13" spans="1:18" ht="28.5" customHeight="1" x14ac:dyDescent="0.25">
      <c r="A13" s="121" t="s">
        <v>34</v>
      </c>
      <c r="B13" s="121"/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  <c r="O13" s="1"/>
    </row>
    <row r="14" spans="1:18" x14ac:dyDescent="0.25">
      <c r="B14" s="21"/>
      <c r="C14" s="21"/>
      <c r="D14" s="21"/>
      <c r="E14" s="21"/>
      <c r="F14" s="21"/>
      <c r="G14" s="21"/>
    </row>
  </sheetData>
  <protectedRanges>
    <protectedRange sqref="E3:E9" name="Rozstęp1"/>
    <protectedRange sqref="F3:F9" name="Rozstęp1_1"/>
    <protectedRange sqref="H3:H9" name="Rozstęp1_2"/>
    <protectedRange sqref="I3:I9" name="Rozstęp1_3"/>
    <protectedRange sqref="J3:J9" name="Rozstęp1_4"/>
  </protectedRanges>
  <mergeCells count="15">
    <mergeCell ref="M1:M2"/>
    <mergeCell ref="A10:G10"/>
    <mergeCell ref="A13:N13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honeticPr fontId="23" type="noConversion"/>
  <conditionalFormatting sqref="B3:B9">
    <cfRule type="expression" dxfId="11" priority="7">
      <formula>$I3="NIE"</formula>
    </cfRule>
  </conditionalFormatting>
  <conditionalFormatting sqref="E3:F9">
    <cfRule type="expression" dxfId="10" priority="4">
      <formula>$I3="NIE"</formula>
    </cfRule>
  </conditionalFormatting>
  <conditionalFormatting sqref="I3:J9">
    <cfRule type="expression" dxfId="9" priority="1">
      <formula>$I3="NIE"</formula>
    </cfRule>
  </conditionalFormatting>
  <conditionalFormatting sqref="J3:J9">
    <cfRule type="expression" dxfId="8" priority="2">
      <formula>IF(IF($L3=1,1,0)*IF($S3&gt;2500000,1,0),1,0)</formula>
    </cfRule>
  </conditionalFormatting>
  <conditionalFormatting sqref="O3:Q10">
    <cfRule type="containsText" dxfId="7" priority="10" operator="containsText" text="fałsz">
      <formula>NOT(ISERROR(SEARCH("fałsz",O3)))</formula>
    </cfRule>
  </conditionalFormatting>
  <conditionalFormatting sqref="O3:R10">
    <cfRule type="cellIs" dxfId="6" priority="12" operator="equal">
      <formula>FALSE</formula>
    </cfRule>
  </conditionalFormatting>
  <conditionalFormatting sqref="R12">
    <cfRule type="cellIs" dxfId="5" priority="8" operator="equal">
      <formula>FALSE</formula>
    </cfRule>
  </conditionalFormatting>
  <dataValidations disablePrompts="1" count="3">
    <dataValidation type="list" allowBlank="1" showInputMessage="1" showErrorMessage="1" sqref="C3:C9" xr:uid="{00000000-0002-0000-0300-000000000000}">
      <formula1>"N"</formula1>
    </dataValidation>
    <dataValidation type="list" allowBlank="1" showInputMessage="1" showErrorMessage="1" sqref="G3:G9" xr:uid="{00000000-0002-0000-0300-000001000000}">
      <formula1>"R"</formula1>
    </dataValidation>
    <dataValidation type="textLength" operator="equal" allowBlank="1" showInputMessage="1" showErrorMessage="1" sqref="E3:E9" xr:uid="{00000000-0002-0000-0300-000002000000}">
      <formula1>4</formula1>
    </dataValidation>
  </dataValidations>
  <pageMargins left="0.23622047244094491" right="0.23622047244094491" top="0.74803149606299213" bottom="0.74803149606299213" header="0.31496062992125984" footer="0.31496062992125984"/>
  <pageSetup paperSize="8" scale="84" fitToHeight="0" orientation="landscape" r:id="rId1"/>
  <headerFooter>
    <oddHeader>&amp;LWojewództwo Kujawsko-pomorskie - zadania powiatowe lista rezerwowa</oddHeader>
    <oddFooter>Strona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S26"/>
  <sheetViews>
    <sheetView showGridLines="0" view="pageBreakPreview" zoomScale="85" zoomScaleNormal="78" zoomScaleSheetLayoutView="85" workbookViewId="0">
      <selection sqref="A1:A2"/>
    </sheetView>
  </sheetViews>
  <sheetFormatPr defaultColWidth="9.140625" defaultRowHeight="15" x14ac:dyDescent="0.25"/>
  <cols>
    <col min="1" max="1" width="5.140625" style="23" customWidth="1"/>
    <col min="2" max="2" width="15.7109375" customWidth="1"/>
    <col min="3" max="3" width="7.140625" customWidth="1"/>
    <col min="4" max="4" width="15.7109375" customWidth="1"/>
    <col min="5" max="5" width="14.5703125" customWidth="1"/>
    <col min="6" max="6" width="14" customWidth="1"/>
    <col min="7" max="7" width="72.85546875" customWidth="1"/>
    <col min="8" max="8" width="8.140625" customWidth="1"/>
    <col min="9" max="9" width="10.7109375" customWidth="1"/>
    <col min="10" max="13" width="15.7109375" customWidth="1"/>
    <col min="14" max="14" width="15.7109375" style="1" customWidth="1"/>
    <col min="15" max="15" width="15.7109375" customWidth="1"/>
    <col min="16" max="16" width="15.7109375" style="23" customWidth="1"/>
    <col min="17" max="18" width="15.7109375" style="1" customWidth="1"/>
    <col min="19" max="19" width="15.7109375" style="23" customWidth="1"/>
  </cols>
  <sheetData>
    <row r="1" spans="1:19" ht="33.75" customHeight="1" x14ac:dyDescent="0.25">
      <c r="A1" s="120" t="s">
        <v>4</v>
      </c>
      <c r="B1" s="120" t="s">
        <v>5</v>
      </c>
      <c r="C1" s="125" t="s">
        <v>40</v>
      </c>
      <c r="D1" s="122" t="s">
        <v>6</v>
      </c>
      <c r="E1" s="122" t="s">
        <v>27</v>
      </c>
      <c r="F1" s="122" t="s">
        <v>13</v>
      </c>
      <c r="G1" s="122" t="s">
        <v>7</v>
      </c>
      <c r="H1" s="120" t="s">
        <v>22</v>
      </c>
      <c r="I1" s="120" t="s">
        <v>8</v>
      </c>
      <c r="J1" s="120" t="s">
        <v>21</v>
      </c>
      <c r="K1" s="120" t="s">
        <v>9</v>
      </c>
      <c r="L1" s="120" t="s">
        <v>14</v>
      </c>
      <c r="M1" s="122" t="s">
        <v>11</v>
      </c>
      <c r="N1" s="120" t="s">
        <v>10</v>
      </c>
      <c r="O1" s="108" t="s">
        <v>39</v>
      </c>
      <c r="P1" s="1"/>
    </row>
    <row r="2" spans="1:19" ht="33.75" customHeight="1" x14ac:dyDescent="0.25">
      <c r="A2" s="120"/>
      <c r="B2" s="120"/>
      <c r="C2" s="126"/>
      <c r="D2" s="123"/>
      <c r="E2" s="123"/>
      <c r="F2" s="123"/>
      <c r="G2" s="123"/>
      <c r="H2" s="120"/>
      <c r="I2" s="120"/>
      <c r="J2" s="120"/>
      <c r="K2" s="120"/>
      <c r="L2" s="120"/>
      <c r="M2" s="123"/>
      <c r="N2" s="120"/>
      <c r="O2" s="108">
        <v>2023</v>
      </c>
      <c r="P2" s="1" t="s">
        <v>23</v>
      </c>
      <c r="Q2" s="1" t="s">
        <v>24</v>
      </c>
      <c r="R2" s="1" t="s">
        <v>25</v>
      </c>
      <c r="S2" s="1" t="s">
        <v>26</v>
      </c>
    </row>
    <row r="3" spans="1:19" ht="24" x14ac:dyDescent="0.25">
      <c r="A3" s="75" t="s">
        <v>43</v>
      </c>
      <c r="B3" s="80" t="s">
        <v>210</v>
      </c>
      <c r="C3" s="76" t="s">
        <v>42</v>
      </c>
      <c r="D3" s="102" t="s">
        <v>480</v>
      </c>
      <c r="E3" s="82" t="s">
        <v>235</v>
      </c>
      <c r="F3" s="81" t="s">
        <v>456</v>
      </c>
      <c r="G3" s="83" t="s">
        <v>405</v>
      </c>
      <c r="H3" s="75" t="s">
        <v>124</v>
      </c>
      <c r="I3" s="103">
        <v>0.92</v>
      </c>
      <c r="J3" s="81" t="s">
        <v>125</v>
      </c>
      <c r="K3" s="104">
        <v>668739.66</v>
      </c>
      <c r="L3" s="26">
        <f>ROUNDDOWN(K3*N3,0)</f>
        <v>401243</v>
      </c>
      <c r="M3" s="27">
        <f t="shared" ref="M3:M21" si="0">K3-L3</f>
        <v>267496.66000000003</v>
      </c>
      <c r="N3" s="105">
        <v>0.6</v>
      </c>
      <c r="O3" s="109">
        <f t="shared" ref="O3:O21" si="1">L3</f>
        <v>401243</v>
      </c>
      <c r="P3" s="1" t="b">
        <f t="shared" ref="P3:P22" si="2">L3=SUM(O3:O3)</f>
        <v>1</v>
      </c>
      <c r="Q3" s="24">
        <f t="shared" ref="Q3:Q22" si="3">ROUND(L3/K3,4)</f>
        <v>0.6</v>
      </c>
      <c r="R3" s="25" t="b">
        <f t="shared" ref="R3:R21" si="4">Q3=N3</f>
        <v>1</v>
      </c>
      <c r="S3" s="25" t="b">
        <f t="shared" ref="S3:S22" si="5">K3=L3+M3</f>
        <v>1</v>
      </c>
    </row>
    <row r="4" spans="1:19" ht="24" x14ac:dyDescent="0.25">
      <c r="A4" s="75" t="s">
        <v>44</v>
      </c>
      <c r="B4" s="80" t="s">
        <v>211</v>
      </c>
      <c r="C4" s="76" t="s">
        <v>42</v>
      </c>
      <c r="D4" s="102" t="s">
        <v>534</v>
      </c>
      <c r="E4" s="82" t="s">
        <v>249</v>
      </c>
      <c r="F4" s="81" t="s">
        <v>463</v>
      </c>
      <c r="G4" s="83" t="s">
        <v>406</v>
      </c>
      <c r="H4" s="75" t="s">
        <v>124</v>
      </c>
      <c r="I4" s="103">
        <v>0.23</v>
      </c>
      <c r="J4" s="81" t="s">
        <v>445</v>
      </c>
      <c r="K4" s="104">
        <v>170162.53</v>
      </c>
      <c r="L4" s="26">
        <f t="shared" ref="L4:L21" si="6">ROUNDDOWN(K4*N4,0)</f>
        <v>102097</v>
      </c>
      <c r="M4" s="27">
        <f t="shared" si="0"/>
        <v>68065.53</v>
      </c>
      <c r="N4" s="105">
        <v>0.6</v>
      </c>
      <c r="O4" s="109">
        <f t="shared" si="1"/>
        <v>102097</v>
      </c>
      <c r="P4" s="1" t="b">
        <f t="shared" si="2"/>
        <v>1</v>
      </c>
      <c r="Q4" s="24">
        <f t="shared" si="3"/>
        <v>0.6</v>
      </c>
      <c r="R4" s="25" t="b">
        <f t="shared" si="4"/>
        <v>1</v>
      </c>
      <c r="S4" s="25" t="b">
        <f t="shared" si="5"/>
        <v>1</v>
      </c>
    </row>
    <row r="5" spans="1:19" ht="24" x14ac:dyDescent="0.25">
      <c r="A5" s="75" t="s">
        <v>45</v>
      </c>
      <c r="B5" s="80" t="s">
        <v>212</v>
      </c>
      <c r="C5" s="76" t="s">
        <v>42</v>
      </c>
      <c r="D5" s="102" t="s">
        <v>511</v>
      </c>
      <c r="E5" s="82" t="s">
        <v>243</v>
      </c>
      <c r="F5" s="81" t="s">
        <v>468</v>
      </c>
      <c r="G5" s="83" t="s">
        <v>407</v>
      </c>
      <c r="H5" s="75" t="s">
        <v>124</v>
      </c>
      <c r="I5" s="103">
        <v>0.52</v>
      </c>
      <c r="J5" s="81" t="s">
        <v>430</v>
      </c>
      <c r="K5" s="104">
        <v>383209.87</v>
      </c>
      <c r="L5" s="26">
        <f t="shared" si="6"/>
        <v>191604</v>
      </c>
      <c r="M5" s="27">
        <f t="shared" si="0"/>
        <v>191605.87</v>
      </c>
      <c r="N5" s="105">
        <v>0.5</v>
      </c>
      <c r="O5" s="109">
        <f t="shared" si="1"/>
        <v>191604</v>
      </c>
      <c r="P5" s="1" t="b">
        <f t="shared" si="2"/>
        <v>1</v>
      </c>
      <c r="Q5" s="24">
        <f t="shared" si="3"/>
        <v>0.5</v>
      </c>
      <c r="R5" s="25" t="b">
        <f t="shared" si="4"/>
        <v>1</v>
      </c>
      <c r="S5" s="25" t="b">
        <f t="shared" si="5"/>
        <v>1</v>
      </c>
    </row>
    <row r="6" spans="1:19" ht="24" x14ac:dyDescent="0.25">
      <c r="A6" s="75" t="s">
        <v>46</v>
      </c>
      <c r="B6" s="80" t="s">
        <v>213</v>
      </c>
      <c r="C6" s="76" t="s">
        <v>42</v>
      </c>
      <c r="D6" s="102" t="s">
        <v>481</v>
      </c>
      <c r="E6" s="82" t="s">
        <v>246</v>
      </c>
      <c r="F6" s="81" t="s">
        <v>456</v>
      </c>
      <c r="G6" s="83" t="s">
        <v>545</v>
      </c>
      <c r="H6" s="75" t="s">
        <v>124</v>
      </c>
      <c r="I6" s="103">
        <v>0.55300000000000005</v>
      </c>
      <c r="J6" s="81" t="s">
        <v>449</v>
      </c>
      <c r="K6" s="104">
        <v>399893.36</v>
      </c>
      <c r="L6" s="26">
        <f t="shared" si="6"/>
        <v>199946</v>
      </c>
      <c r="M6" s="27">
        <f t="shared" si="0"/>
        <v>199947.36</v>
      </c>
      <c r="N6" s="105">
        <v>0.5</v>
      </c>
      <c r="O6" s="109">
        <f t="shared" si="1"/>
        <v>199946</v>
      </c>
      <c r="P6" s="1" t="b">
        <f t="shared" si="2"/>
        <v>1</v>
      </c>
      <c r="Q6" s="24">
        <f t="shared" si="3"/>
        <v>0.5</v>
      </c>
      <c r="R6" s="25" t="b">
        <f t="shared" si="4"/>
        <v>1</v>
      </c>
      <c r="S6" s="25" t="b">
        <f t="shared" si="5"/>
        <v>1</v>
      </c>
    </row>
    <row r="7" spans="1:19" ht="24" x14ac:dyDescent="0.25">
      <c r="A7" s="75" t="s">
        <v>47</v>
      </c>
      <c r="B7" s="80" t="s">
        <v>214</v>
      </c>
      <c r="C7" s="76" t="s">
        <v>42</v>
      </c>
      <c r="D7" s="102" t="s">
        <v>530</v>
      </c>
      <c r="E7" s="82" t="s">
        <v>236</v>
      </c>
      <c r="F7" s="81" t="s">
        <v>459</v>
      </c>
      <c r="G7" s="83" t="s">
        <v>408</v>
      </c>
      <c r="H7" s="75" t="s">
        <v>124</v>
      </c>
      <c r="I7" s="103">
        <v>0.74</v>
      </c>
      <c r="J7" s="81" t="s">
        <v>425</v>
      </c>
      <c r="K7" s="104">
        <v>441246.38</v>
      </c>
      <c r="L7" s="26">
        <f t="shared" si="6"/>
        <v>220623</v>
      </c>
      <c r="M7" s="27">
        <f t="shared" si="0"/>
        <v>220623.38</v>
      </c>
      <c r="N7" s="105">
        <v>0.5</v>
      </c>
      <c r="O7" s="109">
        <f t="shared" si="1"/>
        <v>220623</v>
      </c>
      <c r="P7" s="1" t="b">
        <f t="shared" si="2"/>
        <v>1</v>
      </c>
      <c r="Q7" s="24">
        <f t="shared" si="3"/>
        <v>0.5</v>
      </c>
      <c r="R7" s="25" t="b">
        <f t="shared" si="4"/>
        <v>1</v>
      </c>
      <c r="S7" s="25" t="b">
        <f t="shared" si="5"/>
        <v>1</v>
      </c>
    </row>
    <row r="8" spans="1:19" ht="36" x14ac:dyDescent="0.25">
      <c r="A8" s="75" t="s">
        <v>48</v>
      </c>
      <c r="B8" s="80" t="s">
        <v>215</v>
      </c>
      <c r="C8" s="76" t="s">
        <v>42</v>
      </c>
      <c r="D8" s="102" t="s">
        <v>494</v>
      </c>
      <c r="E8" s="82" t="s">
        <v>238</v>
      </c>
      <c r="F8" s="81" t="s">
        <v>463</v>
      </c>
      <c r="G8" s="83" t="s">
        <v>567</v>
      </c>
      <c r="H8" s="75" t="s">
        <v>124</v>
      </c>
      <c r="I8" s="103">
        <v>0.496</v>
      </c>
      <c r="J8" s="81" t="s">
        <v>125</v>
      </c>
      <c r="K8" s="104">
        <v>504610.62</v>
      </c>
      <c r="L8" s="26">
        <f t="shared" si="6"/>
        <v>252305</v>
      </c>
      <c r="M8" s="27">
        <f t="shared" si="0"/>
        <v>252305.62</v>
      </c>
      <c r="N8" s="105">
        <v>0.5</v>
      </c>
      <c r="O8" s="109">
        <f t="shared" si="1"/>
        <v>252305</v>
      </c>
      <c r="P8" s="1" t="b">
        <f t="shared" si="2"/>
        <v>1</v>
      </c>
      <c r="Q8" s="24">
        <f t="shared" si="3"/>
        <v>0.5</v>
      </c>
      <c r="R8" s="25" t="b">
        <f t="shared" si="4"/>
        <v>1</v>
      </c>
      <c r="S8" s="25" t="b">
        <f t="shared" si="5"/>
        <v>1</v>
      </c>
    </row>
    <row r="9" spans="1:19" ht="24" x14ac:dyDescent="0.25">
      <c r="A9" s="75" t="s">
        <v>49</v>
      </c>
      <c r="B9" s="80" t="s">
        <v>216</v>
      </c>
      <c r="C9" s="76" t="s">
        <v>42</v>
      </c>
      <c r="D9" s="102" t="s">
        <v>473</v>
      </c>
      <c r="E9" s="82" t="s">
        <v>276</v>
      </c>
      <c r="F9" s="81" t="s">
        <v>454</v>
      </c>
      <c r="G9" s="83" t="s">
        <v>409</v>
      </c>
      <c r="H9" s="75" t="s">
        <v>124</v>
      </c>
      <c r="I9" s="103">
        <v>0.33400000000000002</v>
      </c>
      <c r="J9" s="81" t="s">
        <v>442</v>
      </c>
      <c r="K9" s="104">
        <v>504692.6</v>
      </c>
      <c r="L9" s="26">
        <f t="shared" si="6"/>
        <v>252346</v>
      </c>
      <c r="M9" s="27">
        <f t="shared" si="0"/>
        <v>252346.59999999998</v>
      </c>
      <c r="N9" s="105">
        <v>0.5</v>
      </c>
      <c r="O9" s="109">
        <f t="shared" si="1"/>
        <v>252346</v>
      </c>
      <c r="P9" s="1" t="b">
        <f t="shared" si="2"/>
        <v>1</v>
      </c>
      <c r="Q9" s="24">
        <f t="shared" si="3"/>
        <v>0.5</v>
      </c>
      <c r="R9" s="25" t="b">
        <f t="shared" si="4"/>
        <v>1</v>
      </c>
      <c r="S9" s="25" t="b">
        <f t="shared" si="5"/>
        <v>1</v>
      </c>
    </row>
    <row r="10" spans="1:19" x14ac:dyDescent="0.25">
      <c r="A10" s="75" t="s">
        <v>50</v>
      </c>
      <c r="B10" s="80" t="s">
        <v>217</v>
      </c>
      <c r="C10" s="76" t="s">
        <v>42</v>
      </c>
      <c r="D10" s="102" t="s">
        <v>532</v>
      </c>
      <c r="E10" s="82" t="s">
        <v>241</v>
      </c>
      <c r="F10" s="81" t="s">
        <v>457</v>
      </c>
      <c r="G10" s="83" t="s">
        <v>410</v>
      </c>
      <c r="H10" s="75" t="s">
        <v>124</v>
      </c>
      <c r="I10" s="103">
        <v>0.94099999999999995</v>
      </c>
      <c r="J10" s="81" t="s">
        <v>424</v>
      </c>
      <c r="K10" s="104">
        <v>509961</v>
      </c>
      <c r="L10" s="26">
        <f t="shared" si="6"/>
        <v>305976</v>
      </c>
      <c r="M10" s="27">
        <f t="shared" si="0"/>
        <v>203985</v>
      </c>
      <c r="N10" s="105">
        <v>0.6</v>
      </c>
      <c r="O10" s="109">
        <f t="shared" si="1"/>
        <v>305976</v>
      </c>
      <c r="P10" s="1" t="b">
        <f t="shared" si="2"/>
        <v>1</v>
      </c>
      <c r="Q10" s="24">
        <f t="shared" si="3"/>
        <v>0.6</v>
      </c>
      <c r="R10" s="25" t="b">
        <f t="shared" si="4"/>
        <v>1</v>
      </c>
      <c r="S10" s="25" t="b">
        <f t="shared" si="5"/>
        <v>1</v>
      </c>
    </row>
    <row r="11" spans="1:19" ht="24" x14ac:dyDescent="0.25">
      <c r="A11" s="75" t="s">
        <v>51</v>
      </c>
      <c r="B11" s="80" t="s">
        <v>218</v>
      </c>
      <c r="C11" s="76" t="s">
        <v>42</v>
      </c>
      <c r="D11" s="102" t="s">
        <v>474</v>
      </c>
      <c r="E11" s="82" t="s">
        <v>255</v>
      </c>
      <c r="F11" s="81" t="s">
        <v>455</v>
      </c>
      <c r="G11" s="83" t="s">
        <v>411</v>
      </c>
      <c r="H11" s="75" t="s">
        <v>124</v>
      </c>
      <c r="I11" s="103">
        <v>2.0070000000000001</v>
      </c>
      <c r="J11" s="81" t="s">
        <v>450</v>
      </c>
      <c r="K11" s="104">
        <v>597998.62</v>
      </c>
      <c r="L11" s="26">
        <f t="shared" si="6"/>
        <v>298999</v>
      </c>
      <c r="M11" s="27">
        <f t="shared" si="0"/>
        <v>298999.62</v>
      </c>
      <c r="N11" s="105">
        <v>0.5</v>
      </c>
      <c r="O11" s="109">
        <f t="shared" si="1"/>
        <v>298999</v>
      </c>
      <c r="P11" s="1" t="b">
        <f t="shared" si="2"/>
        <v>1</v>
      </c>
      <c r="Q11" s="24">
        <f t="shared" si="3"/>
        <v>0.5</v>
      </c>
      <c r="R11" s="25" t="b">
        <f t="shared" si="4"/>
        <v>1</v>
      </c>
      <c r="S11" s="25" t="b">
        <f t="shared" si="5"/>
        <v>1</v>
      </c>
    </row>
    <row r="12" spans="1:19" x14ac:dyDescent="0.25">
      <c r="A12" s="75" t="s">
        <v>52</v>
      </c>
      <c r="B12" s="80" t="s">
        <v>219</v>
      </c>
      <c r="C12" s="76" t="s">
        <v>42</v>
      </c>
      <c r="D12" s="102" t="s">
        <v>485</v>
      </c>
      <c r="E12" s="82" t="s">
        <v>233</v>
      </c>
      <c r="F12" s="81" t="s">
        <v>460</v>
      </c>
      <c r="G12" s="83" t="s">
        <v>412</v>
      </c>
      <c r="H12" s="75" t="s">
        <v>124</v>
      </c>
      <c r="I12" s="103">
        <v>0.26400000000000001</v>
      </c>
      <c r="J12" s="81" t="s">
        <v>130</v>
      </c>
      <c r="K12" s="104">
        <v>626526.80000000005</v>
      </c>
      <c r="L12" s="26">
        <f t="shared" si="6"/>
        <v>344589</v>
      </c>
      <c r="M12" s="27">
        <f t="shared" si="0"/>
        <v>281937.80000000005</v>
      </c>
      <c r="N12" s="105">
        <v>0.55000000000000004</v>
      </c>
      <c r="O12" s="109">
        <f t="shared" si="1"/>
        <v>344589</v>
      </c>
      <c r="P12" s="1" t="b">
        <f t="shared" ref="P12:P16" si="7">L12=SUM(O12:O12)</f>
        <v>1</v>
      </c>
      <c r="Q12" s="24">
        <f t="shared" ref="Q12:Q16" si="8">ROUND(L12/K12,4)</f>
        <v>0.55000000000000004</v>
      </c>
      <c r="R12" s="25" t="b">
        <f t="shared" ref="R12:R16" si="9">Q12=N12</f>
        <v>1</v>
      </c>
      <c r="S12" s="25" t="b">
        <f t="shared" ref="S12:S16" si="10">K12=L12+M12</f>
        <v>1</v>
      </c>
    </row>
    <row r="13" spans="1:19" ht="24" x14ac:dyDescent="0.25">
      <c r="A13" s="75" t="s">
        <v>53</v>
      </c>
      <c r="B13" s="80" t="s">
        <v>220</v>
      </c>
      <c r="C13" s="76" t="s">
        <v>42</v>
      </c>
      <c r="D13" s="102" t="s">
        <v>486</v>
      </c>
      <c r="E13" s="82" t="s">
        <v>264</v>
      </c>
      <c r="F13" s="81" t="s">
        <v>460</v>
      </c>
      <c r="G13" s="83" t="s">
        <v>413</v>
      </c>
      <c r="H13" s="75" t="s">
        <v>124</v>
      </c>
      <c r="I13" s="103">
        <v>0.32300000000000001</v>
      </c>
      <c r="J13" s="81" t="s">
        <v>438</v>
      </c>
      <c r="K13" s="104">
        <v>649449.49</v>
      </c>
      <c r="L13" s="26">
        <f t="shared" si="6"/>
        <v>357197</v>
      </c>
      <c r="M13" s="27">
        <f t="shared" si="0"/>
        <v>292252.49</v>
      </c>
      <c r="N13" s="105">
        <v>0.55000000000000004</v>
      </c>
      <c r="O13" s="109">
        <f t="shared" si="1"/>
        <v>357197</v>
      </c>
      <c r="P13" s="1" t="b">
        <f t="shared" si="7"/>
        <v>1</v>
      </c>
      <c r="Q13" s="24">
        <f t="shared" si="8"/>
        <v>0.55000000000000004</v>
      </c>
      <c r="R13" s="25" t="b">
        <f t="shared" si="9"/>
        <v>1</v>
      </c>
      <c r="S13" s="25" t="b">
        <f t="shared" si="10"/>
        <v>1</v>
      </c>
    </row>
    <row r="14" spans="1:19" ht="24" x14ac:dyDescent="0.25">
      <c r="A14" s="75" t="s">
        <v>54</v>
      </c>
      <c r="B14" s="80" t="s">
        <v>221</v>
      </c>
      <c r="C14" s="76" t="s">
        <v>42</v>
      </c>
      <c r="D14" s="102" t="s">
        <v>483</v>
      </c>
      <c r="E14" s="82" t="s">
        <v>257</v>
      </c>
      <c r="F14" s="81" t="s">
        <v>458</v>
      </c>
      <c r="G14" s="83" t="s">
        <v>414</v>
      </c>
      <c r="H14" s="75" t="s">
        <v>124</v>
      </c>
      <c r="I14" s="103">
        <v>0.73699999999999999</v>
      </c>
      <c r="J14" s="81" t="s">
        <v>451</v>
      </c>
      <c r="K14" s="104">
        <v>813538.31</v>
      </c>
      <c r="L14" s="26">
        <f t="shared" si="6"/>
        <v>406769</v>
      </c>
      <c r="M14" s="27">
        <f t="shared" si="0"/>
        <v>406769.31000000006</v>
      </c>
      <c r="N14" s="105">
        <v>0.5</v>
      </c>
      <c r="O14" s="109">
        <f t="shared" si="1"/>
        <v>406769</v>
      </c>
      <c r="P14" s="1" t="b">
        <f t="shared" si="7"/>
        <v>1</v>
      </c>
      <c r="Q14" s="24">
        <f t="shared" si="8"/>
        <v>0.5</v>
      </c>
      <c r="R14" s="25" t="b">
        <f t="shared" si="9"/>
        <v>1</v>
      </c>
      <c r="S14" s="25" t="b">
        <f t="shared" si="10"/>
        <v>1</v>
      </c>
    </row>
    <row r="15" spans="1:19" ht="24" x14ac:dyDescent="0.25">
      <c r="A15" s="75" t="s">
        <v>55</v>
      </c>
      <c r="B15" s="80" t="s">
        <v>222</v>
      </c>
      <c r="C15" s="76" t="s">
        <v>42</v>
      </c>
      <c r="D15" s="102" t="s">
        <v>541</v>
      </c>
      <c r="E15" s="82" t="s">
        <v>287</v>
      </c>
      <c r="F15" s="81" t="s">
        <v>466</v>
      </c>
      <c r="G15" s="83" t="s">
        <v>546</v>
      </c>
      <c r="H15" s="75" t="s">
        <v>124</v>
      </c>
      <c r="I15" s="103">
        <v>0.505</v>
      </c>
      <c r="J15" s="81" t="s">
        <v>446</v>
      </c>
      <c r="K15" s="104">
        <v>818972.59</v>
      </c>
      <c r="L15" s="26">
        <f t="shared" si="6"/>
        <v>409486</v>
      </c>
      <c r="M15" s="27">
        <f t="shared" si="0"/>
        <v>409486.58999999997</v>
      </c>
      <c r="N15" s="105">
        <v>0.5</v>
      </c>
      <c r="O15" s="109">
        <f t="shared" si="1"/>
        <v>409486</v>
      </c>
      <c r="P15" s="1" t="b">
        <f t="shared" si="7"/>
        <v>1</v>
      </c>
      <c r="Q15" s="24">
        <f t="shared" si="8"/>
        <v>0.5</v>
      </c>
      <c r="R15" s="25" t="b">
        <f t="shared" si="9"/>
        <v>1</v>
      </c>
      <c r="S15" s="25" t="b">
        <f t="shared" si="10"/>
        <v>1</v>
      </c>
    </row>
    <row r="16" spans="1:19" ht="24" x14ac:dyDescent="0.25">
      <c r="A16" s="75" t="s">
        <v>56</v>
      </c>
      <c r="B16" s="80" t="s">
        <v>223</v>
      </c>
      <c r="C16" s="76" t="s">
        <v>42</v>
      </c>
      <c r="D16" s="102" t="s">
        <v>482</v>
      </c>
      <c r="E16" s="82" t="s">
        <v>239</v>
      </c>
      <c r="F16" s="81" t="s">
        <v>457</v>
      </c>
      <c r="G16" s="83" t="s">
        <v>415</v>
      </c>
      <c r="H16" s="75" t="s">
        <v>124</v>
      </c>
      <c r="I16" s="103">
        <v>0.51100000000000001</v>
      </c>
      <c r="J16" s="81" t="s">
        <v>427</v>
      </c>
      <c r="K16" s="104">
        <v>1244600.3899999999</v>
      </c>
      <c r="L16" s="26">
        <f t="shared" si="6"/>
        <v>871220</v>
      </c>
      <c r="M16" s="27">
        <f t="shared" si="0"/>
        <v>373380.3899999999</v>
      </c>
      <c r="N16" s="105">
        <v>0.7</v>
      </c>
      <c r="O16" s="109">
        <f t="shared" si="1"/>
        <v>871220</v>
      </c>
      <c r="P16" s="1" t="b">
        <f t="shared" si="7"/>
        <v>1</v>
      </c>
      <c r="Q16" s="24">
        <f t="shared" si="8"/>
        <v>0.7</v>
      </c>
      <c r="R16" s="25" t="b">
        <f t="shared" si="9"/>
        <v>1</v>
      </c>
      <c r="S16" s="25" t="b">
        <f t="shared" si="10"/>
        <v>1</v>
      </c>
    </row>
    <row r="17" spans="1:19" ht="24" x14ac:dyDescent="0.25">
      <c r="A17" s="75" t="s">
        <v>57</v>
      </c>
      <c r="B17" s="80" t="s">
        <v>224</v>
      </c>
      <c r="C17" s="76" t="s">
        <v>42</v>
      </c>
      <c r="D17" s="102" t="s">
        <v>479</v>
      </c>
      <c r="E17" s="82" t="s">
        <v>285</v>
      </c>
      <c r="F17" s="81" t="s">
        <v>456</v>
      </c>
      <c r="G17" s="83" t="s">
        <v>416</v>
      </c>
      <c r="H17" s="75" t="s">
        <v>124</v>
      </c>
      <c r="I17" s="103">
        <v>0.35</v>
      </c>
      <c r="J17" s="81" t="s">
        <v>452</v>
      </c>
      <c r="K17" s="104">
        <v>352858.19</v>
      </c>
      <c r="L17" s="26">
        <f t="shared" si="6"/>
        <v>176429</v>
      </c>
      <c r="M17" s="27">
        <f t="shared" si="0"/>
        <v>176429.19</v>
      </c>
      <c r="N17" s="105">
        <v>0.5</v>
      </c>
      <c r="O17" s="109">
        <f t="shared" si="1"/>
        <v>176429</v>
      </c>
      <c r="P17" s="1" t="b">
        <f t="shared" si="2"/>
        <v>1</v>
      </c>
      <c r="Q17" s="24">
        <f t="shared" si="3"/>
        <v>0.5</v>
      </c>
      <c r="R17" s="25" t="b">
        <f t="shared" si="4"/>
        <v>1</v>
      </c>
      <c r="S17" s="25" t="b">
        <f t="shared" si="5"/>
        <v>1</v>
      </c>
    </row>
    <row r="18" spans="1:19" ht="24" x14ac:dyDescent="0.25">
      <c r="A18" s="75" t="s">
        <v>58</v>
      </c>
      <c r="B18" s="80" t="s">
        <v>225</v>
      </c>
      <c r="C18" s="76" t="s">
        <v>42</v>
      </c>
      <c r="D18" s="102" t="s">
        <v>539</v>
      </c>
      <c r="E18" s="82" t="s">
        <v>268</v>
      </c>
      <c r="F18" s="81" t="s">
        <v>455</v>
      </c>
      <c r="G18" s="83" t="s">
        <v>417</v>
      </c>
      <c r="H18" s="75" t="s">
        <v>124</v>
      </c>
      <c r="I18" s="103">
        <v>0.79200000000000004</v>
      </c>
      <c r="J18" s="81" t="s">
        <v>133</v>
      </c>
      <c r="K18" s="104">
        <v>431187.01</v>
      </c>
      <c r="L18" s="26">
        <f t="shared" si="6"/>
        <v>215593</v>
      </c>
      <c r="M18" s="27">
        <f t="shared" si="0"/>
        <v>215594.01</v>
      </c>
      <c r="N18" s="105">
        <v>0.5</v>
      </c>
      <c r="O18" s="109">
        <f t="shared" si="1"/>
        <v>215593</v>
      </c>
      <c r="P18" s="1" t="b">
        <f t="shared" si="2"/>
        <v>1</v>
      </c>
      <c r="Q18" s="24">
        <f t="shared" si="3"/>
        <v>0.5</v>
      </c>
      <c r="R18" s="25" t="b">
        <f t="shared" si="4"/>
        <v>1</v>
      </c>
      <c r="S18" s="25" t="b">
        <f t="shared" si="5"/>
        <v>1</v>
      </c>
    </row>
    <row r="19" spans="1:19" x14ac:dyDescent="0.25">
      <c r="A19" s="75" t="s">
        <v>59</v>
      </c>
      <c r="B19" s="80" t="s">
        <v>226</v>
      </c>
      <c r="C19" s="76" t="s">
        <v>42</v>
      </c>
      <c r="D19" s="102" t="s">
        <v>504</v>
      </c>
      <c r="E19" s="82" t="s">
        <v>260</v>
      </c>
      <c r="F19" s="81" t="s">
        <v>467</v>
      </c>
      <c r="G19" s="83" t="s">
        <v>418</v>
      </c>
      <c r="H19" s="75" t="s">
        <v>124</v>
      </c>
      <c r="I19" s="103">
        <v>1.099</v>
      </c>
      <c r="J19" s="81" t="s">
        <v>130</v>
      </c>
      <c r="K19" s="104">
        <v>861184.98</v>
      </c>
      <c r="L19" s="26">
        <f t="shared" si="6"/>
        <v>430592</v>
      </c>
      <c r="M19" s="27">
        <f t="shared" si="0"/>
        <v>430592.98</v>
      </c>
      <c r="N19" s="105">
        <v>0.5</v>
      </c>
      <c r="O19" s="109">
        <f t="shared" si="1"/>
        <v>430592</v>
      </c>
      <c r="P19" s="1" t="b">
        <f t="shared" si="2"/>
        <v>1</v>
      </c>
      <c r="Q19" s="24">
        <f t="shared" si="3"/>
        <v>0.5</v>
      </c>
      <c r="R19" s="25" t="b">
        <f t="shared" si="4"/>
        <v>1</v>
      </c>
      <c r="S19" s="25" t="b">
        <f t="shared" si="5"/>
        <v>1</v>
      </c>
    </row>
    <row r="20" spans="1:19" ht="24" x14ac:dyDescent="0.25">
      <c r="A20" s="75" t="s">
        <v>60</v>
      </c>
      <c r="B20" s="80" t="s">
        <v>227</v>
      </c>
      <c r="C20" s="76" t="s">
        <v>42</v>
      </c>
      <c r="D20" s="102" t="s">
        <v>475</v>
      </c>
      <c r="E20" s="82" t="s">
        <v>294</v>
      </c>
      <c r="F20" s="81" t="s">
        <v>455</v>
      </c>
      <c r="G20" s="83" t="s">
        <v>419</v>
      </c>
      <c r="H20" s="75" t="s">
        <v>124</v>
      </c>
      <c r="I20" s="103">
        <v>2.1920000000000002</v>
      </c>
      <c r="J20" s="81" t="s">
        <v>422</v>
      </c>
      <c r="K20" s="104">
        <v>1281631.28</v>
      </c>
      <c r="L20" s="26">
        <f t="shared" si="6"/>
        <v>897141</v>
      </c>
      <c r="M20" s="27">
        <f t="shared" si="0"/>
        <v>384490.28</v>
      </c>
      <c r="N20" s="105">
        <v>0.7</v>
      </c>
      <c r="O20" s="109">
        <f t="shared" si="1"/>
        <v>897141</v>
      </c>
      <c r="P20" s="1" t="b">
        <f t="shared" si="2"/>
        <v>1</v>
      </c>
      <c r="Q20" s="24">
        <f t="shared" si="3"/>
        <v>0.7</v>
      </c>
      <c r="R20" s="25" t="b">
        <f t="shared" si="4"/>
        <v>1</v>
      </c>
      <c r="S20" s="25" t="b">
        <f t="shared" si="5"/>
        <v>1</v>
      </c>
    </row>
    <row r="21" spans="1:19" ht="36" x14ac:dyDescent="0.25">
      <c r="A21" s="75" t="s">
        <v>61</v>
      </c>
      <c r="B21" s="80" t="s">
        <v>228</v>
      </c>
      <c r="C21" s="76" t="s">
        <v>42</v>
      </c>
      <c r="D21" s="102" t="s">
        <v>543</v>
      </c>
      <c r="E21" s="82" t="s">
        <v>291</v>
      </c>
      <c r="F21" s="81" t="s">
        <v>454</v>
      </c>
      <c r="G21" s="83" t="s">
        <v>420</v>
      </c>
      <c r="H21" s="75" t="s">
        <v>124</v>
      </c>
      <c r="I21" s="103">
        <v>0.40100000000000002</v>
      </c>
      <c r="J21" s="81" t="s">
        <v>453</v>
      </c>
      <c r="K21" s="104">
        <v>330500</v>
      </c>
      <c r="L21" s="26">
        <f t="shared" si="6"/>
        <v>214825</v>
      </c>
      <c r="M21" s="27">
        <f t="shared" si="0"/>
        <v>115675</v>
      </c>
      <c r="N21" s="105">
        <v>0.65</v>
      </c>
      <c r="O21" s="109">
        <f t="shared" si="1"/>
        <v>214825</v>
      </c>
      <c r="P21" s="1" t="b">
        <f t="shared" si="2"/>
        <v>1</v>
      </c>
      <c r="Q21" s="24">
        <f t="shared" si="3"/>
        <v>0.65</v>
      </c>
      <c r="R21" s="25" t="b">
        <f t="shared" si="4"/>
        <v>1</v>
      </c>
      <c r="S21" s="25" t="b">
        <f t="shared" si="5"/>
        <v>1</v>
      </c>
    </row>
    <row r="22" spans="1:19" ht="20.100000000000001" customHeight="1" x14ac:dyDescent="0.25">
      <c r="A22" s="128" t="s">
        <v>37</v>
      </c>
      <c r="B22" s="129"/>
      <c r="C22" s="129"/>
      <c r="D22" s="129"/>
      <c r="E22" s="129"/>
      <c r="F22" s="129"/>
      <c r="G22" s="129"/>
      <c r="H22" s="130"/>
      <c r="I22" s="28">
        <f>SUM(I3:I21)</f>
        <v>13.914999999999999</v>
      </c>
      <c r="J22" s="29" t="s">
        <v>12</v>
      </c>
      <c r="K22" s="30">
        <f>SUM(K3:K21)</f>
        <v>11590963.68</v>
      </c>
      <c r="L22" s="30">
        <f>SUM(L3:L21)</f>
        <v>6548980</v>
      </c>
      <c r="M22" s="30">
        <f>SUM(M3:M21)</f>
        <v>5041983.6800000006</v>
      </c>
      <c r="N22" s="31" t="s">
        <v>12</v>
      </c>
      <c r="O22" s="30">
        <f>SUM(O3:O21)</f>
        <v>6548980</v>
      </c>
      <c r="P22" s="1" t="b">
        <f t="shared" si="2"/>
        <v>1</v>
      </c>
      <c r="Q22" s="24">
        <f t="shared" si="3"/>
        <v>0.56499999999999995</v>
      </c>
      <c r="R22" s="25" t="s">
        <v>12</v>
      </c>
      <c r="S22" s="25" t="b">
        <f t="shared" si="5"/>
        <v>1</v>
      </c>
    </row>
    <row r="23" spans="1:19" x14ac:dyDescent="0.25">
      <c r="A23" s="77"/>
      <c r="B23" s="20"/>
      <c r="C23" s="20"/>
      <c r="D23" s="20"/>
      <c r="E23" s="20"/>
      <c r="F23" s="20"/>
      <c r="G23" s="20"/>
      <c r="H23" s="20"/>
    </row>
    <row r="24" spans="1:19" x14ac:dyDescent="0.25">
      <c r="A24" s="78" t="s">
        <v>38</v>
      </c>
      <c r="B24" s="19"/>
      <c r="C24" s="19"/>
      <c r="D24" s="19"/>
      <c r="E24" s="19"/>
      <c r="F24" s="19"/>
      <c r="G24" s="19"/>
      <c r="H24" s="19"/>
      <c r="I24" s="10"/>
      <c r="J24" s="10"/>
      <c r="K24" s="2"/>
      <c r="L24" s="10"/>
      <c r="M24" s="10"/>
      <c r="O24" s="10"/>
      <c r="P24" s="1"/>
      <c r="S24" s="25"/>
    </row>
    <row r="25" spans="1:19" ht="28.5" customHeight="1" x14ac:dyDescent="0.25">
      <c r="A25" s="121" t="s">
        <v>34</v>
      </c>
      <c r="B25" s="121"/>
      <c r="C25" s="121"/>
      <c r="D25" s="121"/>
      <c r="E25" s="121"/>
      <c r="F25" s="121"/>
      <c r="G25" s="121"/>
      <c r="H25" s="121"/>
      <c r="I25" s="121"/>
      <c r="J25" s="121"/>
      <c r="K25" s="121"/>
      <c r="L25" s="121"/>
      <c r="M25" s="121"/>
      <c r="N25" s="121"/>
      <c r="O25" s="121"/>
      <c r="P25" s="1"/>
    </row>
    <row r="26" spans="1:19" x14ac:dyDescent="0.25">
      <c r="B26" s="21"/>
      <c r="C26" s="21"/>
      <c r="D26" s="21"/>
      <c r="E26" s="21"/>
      <c r="F26" s="21"/>
      <c r="G26" s="21"/>
      <c r="H26" s="21"/>
    </row>
  </sheetData>
  <protectedRanges>
    <protectedRange sqref="G3:G21" name="Rozstęp1_1_2"/>
    <protectedRange sqref="I3:I21" name="Rozstęp1_3_2"/>
    <protectedRange sqref="J3:J21" name="Rozstęp1_4_2"/>
    <protectedRange sqref="K3:K21" name="Rozstęp1_5_2"/>
  </protectedRanges>
  <mergeCells count="16">
    <mergeCell ref="M1:M2"/>
    <mergeCell ref="N1:N2"/>
    <mergeCell ref="A22:H22"/>
    <mergeCell ref="A25:O25"/>
    <mergeCell ref="G1:G2"/>
    <mergeCell ref="H1:H2"/>
    <mergeCell ref="I1:I2"/>
    <mergeCell ref="J1:J2"/>
    <mergeCell ref="K1:K2"/>
    <mergeCell ref="L1:L2"/>
    <mergeCell ref="A1:A2"/>
    <mergeCell ref="B1:B2"/>
    <mergeCell ref="C1:C2"/>
    <mergeCell ref="D1:D2"/>
    <mergeCell ref="E1:E2"/>
    <mergeCell ref="F1:F2"/>
  </mergeCells>
  <phoneticPr fontId="23" type="noConversion"/>
  <conditionalFormatting sqref="B3:B21 D3:G21 J3:K21">
    <cfRule type="expression" dxfId="4" priority="8">
      <formula>$J3="NIE"</formula>
    </cfRule>
  </conditionalFormatting>
  <conditionalFormatting sqref="K3:K21">
    <cfRule type="expression" dxfId="3" priority="2">
      <formula>IF(IF($M3=1,1,0)*IF($T3&gt;2500000,1,0),1,0)</formula>
    </cfRule>
  </conditionalFormatting>
  <conditionalFormatting sqref="P3:R22">
    <cfRule type="containsText" dxfId="2" priority="11" operator="containsText" text="fałsz">
      <formula>NOT(ISERROR(SEARCH("fałsz",P3)))</formula>
    </cfRule>
  </conditionalFormatting>
  <conditionalFormatting sqref="P3:S22">
    <cfRule type="cellIs" dxfId="1" priority="13" operator="equal">
      <formula>FALSE</formula>
    </cfRule>
  </conditionalFormatting>
  <conditionalFormatting sqref="S24">
    <cfRule type="cellIs" dxfId="0" priority="9" operator="equal">
      <formula>FALSE</formula>
    </cfRule>
  </conditionalFormatting>
  <dataValidations disablePrompts="1" count="3">
    <dataValidation type="list" allowBlank="1" showInputMessage="1" showErrorMessage="1" sqref="H3:H21" xr:uid="{00000000-0002-0000-0400-000000000000}">
      <formula1>"R"</formula1>
    </dataValidation>
    <dataValidation type="list" allowBlank="1" showInputMessage="1" showErrorMessage="1" sqref="C3:C21" xr:uid="{00000000-0002-0000-0400-000001000000}">
      <formula1>"N"</formula1>
    </dataValidation>
    <dataValidation type="textLength" allowBlank="1" showInputMessage="1" showErrorMessage="1" sqref="E3:E21" xr:uid="{00000000-0002-0000-0400-000002000000}">
      <formula1>4</formula1>
      <formula2>7</formula2>
    </dataValidation>
  </dataValidations>
  <pageMargins left="0.23622047244094491" right="0.23622047244094491" top="0.74803149606299213" bottom="0.74803149606299213" header="0.31496062992125984" footer="0.31496062992125984"/>
  <pageSetup paperSize="8" scale="79" fitToHeight="0" orientation="landscape" r:id="rId1"/>
  <headerFooter>
    <oddHeader>&amp;LWojewództwo Kujawsko-pomorskie - zadania gminne lista rezerwowa</oddHead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5</vt:i4>
      </vt:variant>
      <vt:variant>
        <vt:lpstr>Nazwane zakresy</vt:lpstr>
      </vt:variant>
      <vt:variant>
        <vt:i4>9</vt:i4>
      </vt:variant>
    </vt:vector>
  </HeadingPairs>
  <TitlesOfParts>
    <vt:vector size="14" baseType="lpstr">
      <vt:lpstr>TERC - "nazwa woj"</vt:lpstr>
      <vt:lpstr>pow podst</vt:lpstr>
      <vt:lpstr>gm podst</vt:lpstr>
      <vt:lpstr>pow rez</vt:lpstr>
      <vt:lpstr>gm rez</vt:lpstr>
      <vt:lpstr>'gm podst'!Obszar_wydruku</vt:lpstr>
      <vt:lpstr>'gm rez'!Obszar_wydruku</vt:lpstr>
      <vt:lpstr>'pow podst'!Obszar_wydruku</vt:lpstr>
      <vt:lpstr>'pow rez'!Obszar_wydruku</vt:lpstr>
      <vt:lpstr>'TERC - "nazwa woj"'!Obszar_wydruku</vt:lpstr>
      <vt:lpstr>'gm podst'!Tytuły_wydruku</vt:lpstr>
      <vt:lpstr>'gm rez'!Tytuły_wydruku</vt:lpstr>
      <vt:lpstr>'pow podst'!Tytuły_wydruku</vt:lpstr>
      <vt:lpstr>'pow rez'!Tytuły_wydruku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Przykaza Daniel</dc:creator>
  <cp:lastModifiedBy>Bielicka Marzena</cp:lastModifiedBy>
  <cp:lastPrinted>2023-04-20T07:52:49Z</cp:lastPrinted>
  <dcterms:created xsi:type="dcterms:W3CDTF">2019-02-25T10:53:14Z</dcterms:created>
  <dcterms:modified xsi:type="dcterms:W3CDTF">2023-07-18T10:44:59Z</dcterms:modified>
</cp:coreProperties>
</file>