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<sst xmlns="http://schemas.openxmlformats.org/spreadsheetml/2006/main" count="98" uniqueCount="79">
  <si>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</si>
  <si>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</si>
  <si>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</si>
  <si>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</si>
  <si>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</si>
  <si>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</si>
  <si>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</si>
  <si>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</si>
  <si>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</si>
  <si>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</si>
  <si>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</si>
  <si>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</si>
  <si>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</si>
  <si>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</si>
  <si>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</si>
  <si>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</si>
  <si>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</si>
  <si>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</si>
  <si>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</si>
  <si>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</si>
  <si>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</si>
  <si>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</si>
  <si>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</si>
  <si>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</si>
  <si>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</si>
  <si>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</si>
  <si>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</si>
  <si>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</si>
  <si>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</si>
  <si>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</si>
  <si>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</si>
  <si>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</si>
  <si>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</si>
  <si>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</si>
  <si>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</si>
  <si>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</si>
  <si>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</si>
  <si>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</si>
  <si>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</si>
  <si>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</si>
  <si>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</si>
  <si>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</si>
  <si>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</si>
  <si>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</si>
  <si>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</si>
  <si>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</si>
  <si>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</si>
  <si>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</si>
  <si>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</si>
  <si>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</si>
  <si>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</si>
  <si>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</si>
  <si>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</si>
  <si>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</si>
  <si>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</si>
  <si>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</si>
  <si>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</si>
  <si>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</si>
  <si>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</si>
  <si>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</si>
  <si>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</si>
  <si>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</si>
  <si>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</si>
  <si>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</si>
  <si>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</si>
  <si>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</si>
  <si>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</si>
  <si>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</si>
  <si>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</si>
  <si>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</si>
  <si>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</si>
  <si>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</si>
  <si>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</si>
  <si>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</si>
  <si>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</si>
  <si>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</si>
  <si>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  ZOBOWIĄZANIA WG TYTUŁÓW DŁUŻNYCH (E1+E2+E3+E4)</t>
  </si>
  <si>
    <t>N5.2 z tytułu podatków i składek na ubezpieczenia społ.</t>
  </si>
  <si>
    <t xml:space="preserve">Informacja z wykonania budżetów województw za  II Kwartały 2018 roku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</si>
</sst>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9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4" fontId="3" fillId="40" borderId="19" xfId="88" applyNumberFormat="1" applyFont="1" applyFill="1" applyBorder="1" applyAlignment="1">
      <alignment horizontal="right" vertical="center" wrapText="1"/>
      <protection/>
    </xf>
    <xf numFmtId="4" fontId="3" fillId="0" borderId="19" xfId="88" applyNumberFormat="1" applyFont="1" applyBorder="1" applyAlignment="1">
      <alignment horizontal="right" vertical="center" wrapText="1"/>
      <protection/>
    </xf>
    <xf numFmtId="4" fontId="3" fillId="4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vertical="center" wrapText="1"/>
      <protection/>
    </xf>
    <xf numFmtId="0" fontId="28" fillId="50" borderId="20" xfId="0" applyFont="1" applyFill="1" applyBorder="1" applyAlignment="1">
      <alignment vertical="center" wrapText="1"/>
    </xf>
    <xf numFmtId="4" fontId="3" fillId="0" borderId="19" xfId="88" applyNumberFormat="1" applyFont="1" applyFill="1" applyBorder="1" applyAlignment="1">
      <alignment horizontal="righ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27" fillId="2" borderId="21" xfId="88" applyFont="1" applyFill="1" applyBorder="1" applyAlignment="1">
      <alignment horizontal="center" vertical="center" wrapText="1"/>
      <protection/>
    </xf>
    <xf numFmtId="0" fontId="27" fillId="2" borderId="22" xfId="88" applyFont="1" applyFill="1" applyBorder="1" applyAlignment="1">
      <alignment horizontal="center" vertical="center" wrapText="1"/>
      <protection/>
    </xf>
    <xf numFmtId="0" fontId="27" fillId="2" borderId="23" xfId="88" applyFont="1" applyFill="1" applyBorder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27" fillId="2" borderId="24" xfId="88" applyFont="1" applyFill="1" applyBorder="1" applyAlignment="1">
      <alignment horizontal="center" vertical="center" wrapText="1"/>
      <protection/>
    </xf>
    <xf numFmtId="0" fontId="27" fillId="2" borderId="25" xfId="88" applyFont="1" applyFill="1" applyBorder="1" applyAlignment="1">
      <alignment horizontal="center" vertical="center" wrapText="1"/>
      <protection/>
    </xf>
    <xf numFmtId="0" fontId="27" fillId="2" borderId="26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7" xfId="88" applyFont="1" applyFill="1" applyBorder="1" applyAlignment="1">
      <alignment horizontal="center" vertical="center" wrapText="1"/>
      <protection/>
    </xf>
    <xf numFmtId="0" fontId="7" fillId="2" borderId="28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3" fontId="3" fillId="0" borderId="21" xfId="88" applyNumberFormat="1" applyFont="1" applyFill="1" applyBorder="1" applyAlignment="1">
      <alignment horizontal="right" vertical="center" wrapText="1"/>
      <protection/>
    </xf>
    <xf numFmtId="3" fontId="3" fillId="0" borderId="23" xfId="88" applyNumberFormat="1" applyFont="1" applyFill="1" applyBorder="1" applyAlignment="1">
      <alignment horizontal="right" vertical="center" wrapText="1"/>
      <protection/>
    </xf>
    <xf numFmtId="4" fontId="3" fillId="0" borderId="21" xfId="88" applyNumberFormat="1" applyFont="1" applyFill="1" applyBorder="1" applyAlignment="1">
      <alignment horizontal="right" vertical="center" wrapText="1"/>
      <protection/>
    </xf>
    <xf numFmtId="4" fontId="3" fillId="0" borderId="23" xfId="88" applyNumberFormat="1" applyFont="1" applyFill="1" applyBorder="1" applyAlignment="1">
      <alignment horizontal="right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1"/>
  <sheetViews>
    <sheetView tabSelected="1" zoomScaleSheetLayoutView="50" workbookViewId="0" topLeftCell="A1">
      <selection activeCell="F13" sqref="F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5" width="11.375" style="2" customWidth="1"/>
    <col min="6" max="6" width="13.125" style="2" bestFit="1" customWidth="1"/>
    <col min="7" max="7" width="11.75390625" style="2" bestFit="1" customWidth="1"/>
    <col min="8" max="8" width="8.75390625" style="2" bestFit="1" customWidth="1"/>
    <col min="9" max="9" width="11.875" style="2" bestFit="1" customWidth="1"/>
    <col min="10" max="10" width="13.125" style="2" bestFit="1" customWidth="1"/>
    <col min="11" max="11" width="10.875" style="2" bestFit="1" customWidth="1"/>
    <col min="12" max="12" width="13.125" style="2" bestFit="1" customWidth="1"/>
    <col min="13" max="13" width="11.75390625" style="2" bestFit="1" customWidth="1"/>
    <col min="14" max="14" width="10.875" style="2" bestFit="1" customWidth="1"/>
    <col min="15" max="16" width="13.125" style="2" bestFit="1" customWidth="1"/>
    <col min="17" max="17" width="8.75390625" style="2" bestFit="1" customWidth="1"/>
    <col min="18" max="16384" width="9.125" style="2" customWidth="1"/>
  </cols>
  <sheetData>
    <row r="1" spans="1:13" ht="75" customHeight="1">
      <c r="A1" s="33" t="s">
        <v>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7" t="s">
        <v>60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5" spans="2:17" ht="13.5" customHeight="1">
      <c r="B5" s="9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8"/>
      <c r="O5" s="8"/>
      <c r="P5" s="8"/>
      <c r="Q5" s="8"/>
    </row>
    <row r="6" spans="1:17" ht="13.5" customHeight="1">
      <c r="A6" s="38" t="s">
        <v>0</v>
      </c>
      <c r="B6" s="43" t="s">
        <v>61</v>
      </c>
      <c r="C6" s="47" t="s">
        <v>65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47" t="s">
        <v>64</v>
      </c>
      <c r="P6" s="48"/>
      <c r="Q6" s="49"/>
    </row>
    <row r="7" spans="1:17" ht="13.5" customHeight="1">
      <c r="A7" s="39"/>
      <c r="B7" s="41"/>
      <c r="C7" s="42" t="s">
        <v>62</v>
      </c>
      <c r="D7" s="42" t="s">
        <v>73</v>
      </c>
      <c r="E7" s="42" t="s">
        <v>66</v>
      </c>
      <c r="F7" s="42" t="s">
        <v>67</v>
      </c>
      <c r="G7" s="42" t="s">
        <v>24</v>
      </c>
      <c r="H7" s="42" t="s">
        <v>25</v>
      </c>
      <c r="I7" s="44" t="s">
        <v>63</v>
      </c>
      <c r="J7" s="42" t="s">
        <v>13</v>
      </c>
      <c r="K7" s="42" t="s">
        <v>14</v>
      </c>
      <c r="L7" s="42" t="s">
        <v>15</v>
      </c>
      <c r="M7" s="42" t="s">
        <v>16</v>
      </c>
      <c r="N7" s="41" t="s">
        <v>17</v>
      </c>
      <c r="O7" s="32" t="s">
        <v>18</v>
      </c>
      <c r="P7" s="32" t="s">
        <v>19</v>
      </c>
      <c r="Q7" s="32" t="s">
        <v>20</v>
      </c>
    </row>
    <row r="8" spans="1:17" ht="13.5" customHeight="1">
      <c r="A8" s="39"/>
      <c r="B8" s="41"/>
      <c r="C8" s="32"/>
      <c r="D8" s="32"/>
      <c r="E8" s="32"/>
      <c r="F8" s="32"/>
      <c r="G8" s="32"/>
      <c r="H8" s="32"/>
      <c r="I8" s="44"/>
      <c r="J8" s="32"/>
      <c r="K8" s="32"/>
      <c r="L8" s="32"/>
      <c r="M8" s="32"/>
      <c r="N8" s="41"/>
      <c r="O8" s="32"/>
      <c r="P8" s="32"/>
      <c r="Q8" s="32"/>
    </row>
    <row r="9" spans="1:17" ht="11.25" customHeight="1">
      <c r="A9" s="39"/>
      <c r="B9" s="41"/>
      <c r="C9" s="32"/>
      <c r="D9" s="32"/>
      <c r="E9" s="32"/>
      <c r="F9" s="32"/>
      <c r="G9" s="32"/>
      <c r="H9" s="32"/>
      <c r="I9" s="44"/>
      <c r="J9" s="32"/>
      <c r="K9" s="32"/>
      <c r="L9" s="32"/>
      <c r="M9" s="32"/>
      <c r="N9" s="41"/>
      <c r="O9" s="32"/>
      <c r="P9" s="32"/>
      <c r="Q9" s="32"/>
    </row>
    <row r="10" spans="1:17" ht="27.75" customHeight="1">
      <c r="A10" s="40"/>
      <c r="B10" s="42"/>
      <c r="C10" s="32"/>
      <c r="D10" s="32"/>
      <c r="E10" s="32"/>
      <c r="F10" s="32"/>
      <c r="G10" s="32"/>
      <c r="H10" s="32"/>
      <c r="I10" s="45"/>
      <c r="J10" s="32"/>
      <c r="K10" s="32"/>
      <c r="L10" s="32"/>
      <c r="M10" s="32"/>
      <c r="N10" s="42"/>
      <c r="O10" s="32"/>
      <c r="P10" s="32"/>
      <c r="Q10" s="32"/>
    </row>
    <row r="11" spans="1:17" ht="1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</row>
    <row r="12" spans="1:17" ht="13.5" customHeight="1">
      <c r="A12" s="10"/>
      <c r="B12" s="24" t="s">
        <v>75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</row>
    <row r="13" spans="1:17" ht="43.5" customHeight="1">
      <c r="A13" s="17" t="s">
        <v>76</v>
      </c>
      <c r="B13" s="18">
        <f>5893610009.57</f>
        <v>5893610009.57</v>
      </c>
      <c r="C13" s="18">
        <f>3841532235.33</f>
        <v>3841532235.33</v>
      </c>
      <c r="D13" s="18">
        <f>228546082.02</f>
        <v>228546082.02</v>
      </c>
      <c r="E13" s="18">
        <f>228012095.53</f>
        <v>228012095.53</v>
      </c>
      <c r="F13" s="18">
        <f>0</f>
        <v>0</v>
      </c>
      <c r="G13" s="18">
        <f>533878.04</f>
        <v>533878.04</v>
      </c>
      <c r="H13" s="18">
        <f>108.45</f>
        <v>108.45</v>
      </c>
      <c r="I13" s="18">
        <f>0</f>
        <v>0</v>
      </c>
      <c r="J13" s="18">
        <f>3611791734.87</f>
        <v>3611791734.87</v>
      </c>
      <c r="K13" s="18">
        <f>51258.12</f>
        <v>51258.12</v>
      </c>
      <c r="L13" s="18">
        <f>758733.45</f>
        <v>758733.45</v>
      </c>
      <c r="M13" s="18">
        <f>369962.4</f>
        <v>369962.4</v>
      </c>
      <c r="N13" s="18">
        <f>14464.47</f>
        <v>14464.47</v>
      </c>
      <c r="O13" s="18">
        <f>2052077774.24</f>
        <v>2052077774.24</v>
      </c>
      <c r="P13" s="18">
        <f>2052077774.24</f>
        <v>2052077774.24</v>
      </c>
      <c r="Q13" s="18">
        <f>0</f>
        <v>0</v>
      </c>
    </row>
    <row r="14" spans="1:17" ht="28.5" customHeight="1">
      <c r="A14" s="17" t="s">
        <v>43</v>
      </c>
      <c r="B14" s="18">
        <f>306553350.4</f>
        <v>306553350.4</v>
      </c>
      <c r="C14" s="18">
        <f>68000000</f>
        <v>68000000</v>
      </c>
      <c r="D14" s="18">
        <f>0</f>
        <v>0</v>
      </c>
      <c r="E14" s="18">
        <f>0</f>
        <v>0</v>
      </c>
      <c r="F14" s="18">
        <f>0</f>
        <v>0</v>
      </c>
      <c r="G14" s="18">
        <f>0</f>
        <v>0</v>
      </c>
      <c r="H14" s="18">
        <f>0</f>
        <v>0</v>
      </c>
      <c r="I14" s="18">
        <f>0</f>
        <v>0</v>
      </c>
      <c r="J14" s="18">
        <f>68000000</f>
        <v>68000000</v>
      </c>
      <c r="K14" s="18">
        <f>0</f>
        <v>0</v>
      </c>
      <c r="L14" s="18">
        <f>0</f>
        <v>0</v>
      </c>
      <c r="M14" s="18">
        <f>0</f>
        <v>0</v>
      </c>
      <c r="N14" s="18">
        <f>0</f>
        <v>0</v>
      </c>
      <c r="O14" s="18">
        <f>238553350.4</f>
        <v>238553350.4</v>
      </c>
      <c r="P14" s="18">
        <f>238553350.4</f>
        <v>238553350.4</v>
      </c>
      <c r="Q14" s="18">
        <f>0</f>
        <v>0</v>
      </c>
    </row>
    <row r="15" spans="1:17" ht="22.5" customHeight="1">
      <c r="A15" s="15" t="s">
        <v>44</v>
      </c>
      <c r="B15" s="19">
        <f>0</f>
        <v>0</v>
      </c>
      <c r="C15" s="19">
        <f>0</f>
        <v>0</v>
      </c>
      <c r="D15" s="19">
        <f>0</f>
        <v>0</v>
      </c>
      <c r="E15" s="19">
        <f>0</f>
        <v>0</v>
      </c>
      <c r="F15" s="19">
        <f>0</f>
        <v>0</v>
      </c>
      <c r="G15" s="19">
        <f>0</f>
        <v>0</v>
      </c>
      <c r="H15" s="19">
        <f>0</f>
        <v>0</v>
      </c>
      <c r="I15" s="19">
        <f>0</f>
        <v>0</v>
      </c>
      <c r="J15" s="19">
        <f>0</f>
        <v>0</v>
      </c>
      <c r="K15" s="19">
        <f>0</f>
        <v>0</v>
      </c>
      <c r="L15" s="19">
        <f>0</f>
        <v>0</v>
      </c>
      <c r="M15" s="19">
        <f>0</f>
        <v>0</v>
      </c>
      <c r="N15" s="19">
        <f>0</f>
        <v>0</v>
      </c>
      <c r="O15" s="19">
        <f>0</f>
        <v>0</v>
      </c>
      <c r="P15" s="19">
        <f>0</f>
        <v>0</v>
      </c>
      <c r="Q15" s="19">
        <f>0</f>
        <v>0</v>
      </c>
    </row>
    <row r="16" spans="1:17" ht="22.5" customHeight="1">
      <c r="A16" s="15" t="s">
        <v>45</v>
      </c>
      <c r="B16" s="19">
        <f>306553350.4</f>
        <v>306553350.4</v>
      </c>
      <c r="C16" s="19">
        <f>68000000</f>
        <v>68000000</v>
      </c>
      <c r="D16" s="19">
        <f>0</f>
        <v>0</v>
      </c>
      <c r="E16" s="19">
        <f>0</f>
        <v>0</v>
      </c>
      <c r="F16" s="19">
        <f>0</f>
        <v>0</v>
      </c>
      <c r="G16" s="19">
        <f>0</f>
        <v>0</v>
      </c>
      <c r="H16" s="19">
        <f>0</f>
        <v>0</v>
      </c>
      <c r="I16" s="19">
        <f>0</f>
        <v>0</v>
      </c>
      <c r="J16" s="19">
        <f>68000000</f>
        <v>68000000</v>
      </c>
      <c r="K16" s="19">
        <f>0</f>
        <v>0</v>
      </c>
      <c r="L16" s="19">
        <f>0</f>
        <v>0</v>
      </c>
      <c r="M16" s="19">
        <f>0</f>
        <v>0</v>
      </c>
      <c r="N16" s="19">
        <f>0</f>
        <v>0</v>
      </c>
      <c r="O16" s="19">
        <f>238553350.4</f>
        <v>238553350.4</v>
      </c>
      <c r="P16" s="19">
        <f>238553350.4</f>
        <v>238553350.4</v>
      </c>
      <c r="Q16" s="19">
        <f>0</f>
        <v>0</v>
      </c>
    </row>
    <row r="17" spans="1:17" ht="36" customHeight="1">
      <c r="A17" s="17" t="s">
        <v>46</v>
      </c>
      <c r="B17" s="18">
        <f>5586116589.07</f>
        <v>5586116589.07</v>
      </c>
      <c r="C17" s="18">
        <f>3772592165.23</f>
        <v>3772592165.23</v>
      </c>
      <c r="D17" s="18">
        <f>228204000</f>
        <v>228204000</v>
      </c>
      <c r="E17" s="18">
        <f>228000000</f>
        <v>228000000</v>
      </c>
      <c r="F17" s="18">
        <f>0</f>
        <v>0</v>
      </c>
      <c r="G17" s="18">
        <f>204000</f>
        <v>204000</v>
      </c>
      <c r="H17" s="18">
        <f>0</f>
        <v>0</v>
      </c>
      <c r="I17" s="18">
        <f>0</f>
        <v>0</v>
      </c>
      <c r="J17" s="18">
        <f>3543753826.87</f>
        <v>3543753826.87</v>
      </c>
      <c r="K17" s="18">
        <f>51258.12</f>
        <v>51258.12</v>
      </c>
      <c r="L17" s="18">
        <f>583080.24</f>
        <v>583080.24</v>
      </c>
      <c r="M17" s="18">
        <f>0</f>
        <v>0</v>
      </c>
      <c r="N17" s="18">
        <f>0</f>
        <v>0</v>
      </c>
      <c r="O17" s="18">
        <f>1813524423.84</f>
        <v>1813524423.84</v>
      </c>
      <c r="P17" s="18">
        <f>1813524423.84</f>
        <v>1813524423.84</v>
      </c>
      <c r="Q17" s="18">
        <f>0</f>
        <v>0</v>
      </c>
    </row>
    <row r="18" spans="1:17" ht="22.5" customHeight="1">
      <c r="A18" s="15" t="s">
        <v>47</v>
      </c>
      <c r="B18" s="19">
        <f>34115933.97</f>
        <v>34115933.97</v>
      </c>
      <c r="C18" s="19">
        <f>34115933.97</f>
        <v>34115933.97</v>
      </c>
      <c r="D18" s="19">
        <f>0</f>
        <v>0</v>
      </c>
      <c r="E18" s="19">
        <f>0</f>
        <v>0</v>
      </c>
      <c r="F18" s="19">
        <f>0</f>
        <v>0</v>
      </c>
      <c r="G18" s="19">
        <f>0</f>
        <v>0</v>
      </c>
      <c r="H18" s="19">
        <f>0</f>
        <v>0</v>
      </c>
      <c r="I18" s="19">
        <f>0</f>
        <v>0</v>
      </c>
      <c r="J18" s="19">
        <f>34115933.97</f>
        <v>34115933.97</v>
      </c>
      <c r="K18" s="19">
        <f>0</f>
        <v>0</v>
      </c>
      <c r="L18" s="19">
        <f>0</f>
        <v>0</v>
      </c>
      <c r="M18" s="19">
        <f>0</f>
        <v>0</v>
      </c>
      <c r="N18" s="19">
        <f>0</f>
        <v>0</v>
      </c>
      <c r="O18" s="19">
        <f>0</f>
        <v>0</v>
      </c>
      <c r="P18" s="19">
        <f>0</f>
        <v>0</v>
      </c>
      <c r="Q18" s="19">
        <f>0</f>
        <v>0</v>
      </c>
    </row>
    <row r="19" spans="1:17" ht="22.5" customHeight="1">
      <c r="A19" s="15" t="s">
        <v>48</v>
      </c>
      <c r="B19" s="19">
        <f>5552000655.1</f>
        <v>5552000655.1</v>
      </c>
      <c r="C19" s="19">
        <f>3738476231.26</f>
        <v>3738476231.26</v>
      </c>
      <c r="D19" s="19">
        <f>228204000</f>
        <v>228204000</v>
      </c>
      <c r="E19" s="19">
        <f>228000000</f>
        <v>228000000</v>
      </c>
      <c r="F19" s="19">
        <f>0</f>
        <v>0</v>
      </c>
      <c r="G19" s="19">
        <f>204000</f>
        <v>204000</v>
      </c>
      <c r="H19" s="19">
        <f>0</f>
        <v>0</v>
      </c>
      <c r="I19" s="19">
        <f>0</f>
        <v>0</v>
      </c>
      <c r="J19" s="19">
        <f>3509637892.9</f>
        <v>3509637892.9</v>
      </c>
      <c r="K19" s="19">
        <f>51258.12</f>
        <v>51258.12</v>
      </c>
      <c r="L19" s="19">
        <f>583080.24</f>
        <v>583080.24</v>
      </c>
      <c r="M19" s="19">
        <f>0</f>
        <v>0</v>
      </c>
      <c r="N19" s="19">
        <f>0</f>
        <v>0</v>
      </c>
      <c r="O19" s="19">
        <f>1813524423.84</f>
        <v>1813524423.84</v>
      </c>
      <c r="P19" s="19">
        <f>1813524423.84</f>
        <v>1813524423.84</v>
      </c>
      <c r="Q19" s="19">
        <f>0</f>
        <v>0</v>
      </c>
    </row>
    <row r="20" spans="1:17" ht="36" customHeight="1">
      <c r="A20" s="17" t="s">
        <v>49</v>
      </c>
      <c r="B20" s="18">
        <f>0</f>
        <v>0</v>
      </c>
      <c r="C20" s="18">
        <f>0</f>
        <v>0</v>
      </c>
      <c r="D20" s="18">
        <f>0</f>
        <v>0</v>
      </c>
      <c r="E20" s="18">
        <f>0</f>
        <v>0</v>
      </c>
      <c r="F20" s="18">
        <f>0</f>
        <v>0</v>
      </c>
      <c r="G20" s="18">
        <f>0</f>
        <v>0</v>
      </c>
      <c r="H20" s="18">
        <f>0</f>
        <v>0</v>
      </c>
      <c r="I20" s="18">
        <f>0</f>
        <v>0</v>
      </c>
      <c r="J20" s="18">
        <f>0</f>
        <v>0</v>
      </c>
      <c r="K20" s="18">
        <f>0</f>
        <v>0</v>
      </c>
      <c r="L20" s="18">
        <f>0</f>
        <v>0</v>
      </c>
      <c r="M20" s="18">
        <f>0</f>
        <v>0</v>
      </c>
      <c r="N20" s="18">
        <f>0</f>
        <v>0</v>
      </c>
      <c r="O20" s="18">
        <f>0</f>
        <v>0</v>
      </c>
      <c r="P20" s="18">
        <f>0</f>
        <v>0</v>
      </c>
      <c r="Q20" s="18">
        <f>0</f>
        <v>0</v>
      </c>
    </row>
    <row r="21" spans="1:17" ht="36" customHeight="1">
      <c r="A21" s="17" t="s">
        <v>50</v>
      </c>
      <c r="B21" s="18">
        <f>940070.1</f>
        <v>940070.1</v>
      </c>
      <c r="C21" s="18">
        <f>940070.1</f>
        <v>940070.1</v>
      </c>
      <c r="D21" s="18">
        <f>342082.02</f>
        <v>342082.02</v>
      </c>
      <c r="E21" s="18">
        <f>12095.53</f>
        <v>12095.53</v>
      </c>
      <c r="F21" s="18">
        <f>0</f>
        <v>0</v>
      </c>
      <c r="G21" s="18">
        <f>329878.04</f>
        <v>329878.04</v>
      </c>
      <c r="H21" s="18">
        <f>108.45</f>
        <v>108.45</v>
      </c>
      <c r="I21" s="18">
        <f>0</f>
        <v>0</v>
      </c>
      <c r="J21" s="18">
        <f>37908</f>
        <v>37908</v>
      </c>
      <c r="K21" s="18">
        <f>0</f>
        <v>0</v>
      </c>
      <c r="L21" s="18">
        <f>175653.21</f>
        <v>175653.21</v>
      </c>
      <c r="M21" s="18">
        <f>369962.4</f>
        <v>369962.4</v>
      </c>
      <c r="N21" s="18">
        <f>14464.47</f>
        <v>14464.47</v>
      </c>
      <c r="O21" s="18">
        <f>0</f>
        <v>0</v>
      </c>
      <c r="P21" s="18">
        <f>0</f>
        <v>0</v>
      </c>
      <c r="Q21" s="18">
        <f>0</f>
        <v>0</v>
      </c>
    </row>
    <row r="22" spans="1:17" ht="30" customHeight="1">
      <c r="A22" s="15" t="s">
        <v>51</v>
      </c>
      <c r="B22" s="19">
        <f>298027.05</f>
        <v>298027.05</v>
      </c>
      <c r="C22" s="19">
        <f>298027.05</f>
        <v>298027.05</v>
      </c>
      <c r="D22" s="19">
        <f>14102.04</f>
        <v>14102.04</v>
      </c>
      <c r="E22" s="19">
        <f>0</f>
        <v>0</v>
      </c>
      <c r="F22" s="19">
        <f>0</f>
        <v>0</v>
      </c>
      <c r="G22" s="19">
        <f>14102.04</f>
        <v>14102.04</v>
      </c>
      <c r="H22" s="19">
        <f>0</f>
        <v>0</v>
      </c>
      <c r="I22" s="19">
        <f>0</f>
        <v>0</v>
      </c>
      <c r="J22" s="19">
        <f>0</f>
        <v>0</v>
      </c>
      <c r="K22" s="19">
        <f>0</f>
        <v>0</v>
      </c>
      <c r="L22" s="19">
        <f>170471.71</f>
        <v>170471.71</v>
      </c>
      <c r="M22" s="19">
        <f>98988.83</f>
        <v>98988.83</v>
      </c>
      <c r="N22" s="19">
        <f>14464.47</f>
        <v>14464.47</v>
      </c>
      <c r="O22" s="19">
        <f>0</f>
        <v>0</v>
      </c>
      <c r="P22" s="19">
        <f>0</f>
        <v>0</v>
      </c>
      <c r="Q22" s="19">
        <f>0</f>
        <v>0</v>
      </c>
    </row>
    <row r="23" spans="1:17" ht="28.5" customHeight="1">
      <c r="A23" s="15" t="s">
        <v>52</v>
      </c>
      <c r="B23" s="19">
        <f>642043.05</f>
        <v>642043.05</v>
      </c>
      <c r="C23" s="19">
        <f>642043.05</f>
        <v>642043.05</v>
      </c>
      <c r="D23" s="19">
        <f>327979.98</f>
        <v>327979.98</v>
      </c>
      <c r="E23" s="19">
        <f>12095.53</f>
        <v>12095.53</v>
      </c>
      <c r="F23" s="19">
        <f>0</f>
        <v>0</v>
      </c>
      <c r="G23" s="19">
        <f>315776</f>
        <v>315776</v>
      </c>
      <c r="H23" s="19">
        <f>108.45</f>
        <v>108.45</v>
      </c>
      <c r="I23" s="19">
        <f>0</f>
        <v>0</v>
      </c>
      <c r="J23" s="19">
        <f>37908</f>
        <v>37908</v>
      </c>
      <c r="K23" s="19">
        <f>0</f>
        <v>0</v>
      </c>
      <c r="L23" s="19">
        <f>5181.5</f>
        <v>5181.5</v>
      </c>
      <c r="M23" s="19">
        <f>270973.57</f>
        <v>270973.57</v>
      </c>
      <c r="N23" s="19">
        <f>0</f>
        <v>0</v>
      </c>
      <c r="O23" s="19">
        <f>0</f>
        <v>0</v>
      </c>
      <c r="P23" s="19">
        <f>0</f>
        <v>0</v>
      </c>
      <c r="Q23" s="19">
        <f>0</f>
        <v>0</v>
      </c>
    </row>
    <row r="24" spans="1:17" ht="19.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9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9.5" customHeigh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9.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3" ht="45.75" customHeight="1">
      <c r="A29" s="33" t="s">
        <v>78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1" spans="1:13" ht="13.5" customHeight="1">
      <c r="A31" s="37" t="s">
        <v>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3" spans="1:17" ht="13.5" customHeight="1">
      <c r="A33" s="38" t="s">
        <v>0</v>
      </c>
      <c r="B33" s="43" t="s">
        <v>9</v>
      </c>
      <c r="C33" s="34" t="s">
        <v>11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4" t="s">
        <v>21</v>
      </c>
      <c r="P33" s="35"/>
      <c r="Q33" s="36"/>
    </row>
    <row r="34" spans="1:17" ht="13.5" customHeight="1">
      <c r="A34" s="39"/>
      <c r="B34" s="41"/>
      <c r="C34" s="41" t="s">
        <v>10</v>
      </c>
      <c r="D34" s="32" t="s">
        <v>12</v>
      </c>
      <c r="E34" s="32" t="s">
        <v>22</v>
      </c>
      <c r="F34" s="32" t="s">
        <v>23</v>
      </c>
      <c r="G34" s="32" t="s">
        <v>70</v>
      </c>
      <c r="H34" s="32" t="s">
        <v>25</v>
      </c>
      <c r="I34" s="32" t="s">
        <v>1</v>
      </c>
      <c r="J34" s="32" t="s">
        <v>13</v>
      </c>
      <c r="K34" s="32" t="s">
        <v>14</v>
      </c>
      <c r="L34" s="32" t="s">
        <v>15</v>
      </c>
      <c r="M34" s="32" t="s">
        <v>16</v>
      </c>
      <c r="N34" s="72" t="s">
        <v>17</v>
      </c>
      <c r="O34" s="32" t="s">
        <v>18</v>
      </c>
      <c r="P34" s="32" t="s">
        <v>19</v>
      </c>
      <c r="Q34" s="43" t="s">
        <v>20</v>
      </c>
    </row>
    <row r="35" spans="1:17" ht="13.5" customHeight="1">
      <c r="A35" s="39"/>
      <c r="B35" s="41"/>
      <c r="C35" s="4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72"/>
      <c r="O35" s="32"/>
      <c r="P35" s="32"/>
      <c r="Q35" s="41"/>
    </row>
    <row r="36" spans="1:17" ht="11.25" customHeight="1">
      <c r="A36" s="39"/>
      <c r="B36" s="41"/>
      <c r="C36" s="4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72"/>
      <c r="O36" s="32"/>
      <c r="P36" s="32"/>
      <c r="Q36" s="41"/>
    </row>
    <row r="37" spans="1:17" ht="11.25" customHeight="1">
      <c r="A37" s="40"/>
      <c r="B37" s="42"/>
      <c r="C37" s="4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72"/>
      <c r="O37" s="32"/>
      <c r="P37" s="32"/>
      <c r="Q37" s="42"/>
    </row>
    <row r="38" spans="1:17" ht="11.25" customHeight="1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  <c r="G38" s="10">
        <v>7</v>
      </c>
      <c r="H38" s="10">
        <v>8</v>
      </c>
      <c r="I38" s="10">
        <v>9</v>
      </c>
      <c r="J38" s="10">
        <v>10</v>
      </c>
      <c r="K38" s="10">
        <v>11</v>
      </c>
      <c r="L38" s="10">
        <v>12</v>
      </c>
      <c r="M38" s="10">
        <v>13</v>
      </c>
      <c r="N38" s="10">
        <v>14</v>
      </c>
      <c r="O38" s="10">
        <v>15</v>
      </c>
      <c r="P38" s="10">
        <v>16</v>
      </c>
      <c r="Q38" s="10">
        <v>17</v>
      </c>
    </row>
    <row r="39" spans="1:17" ht="13.5" customHeight="1">
      <c r="A39" s="10"/>
      <c r="B39" s="24" t="s">
        <v>75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  <row r="40" spans="1:17" ht="27.75" customHeight="1" hidden="1">
      <c r="A40" s="11" t="s">
        <v>26</v>
      </c>
      <c r="B40" s="12">
        <f>0</f>
        <v>0</v>
      </c>
      <c r="C40" s="12">
        <f>0</f>
        <v>0</v>
      </c>
      <c r="D40" s="12">
        <f>0</f>
        <v>0</v>
      </c>
      <c r="E40" s="12">
        <f>0</f>
        <v>0</v>
      </c>
      <c r="F40" s="12">
        <f>0</f>
        <v>0</v>
      </c>
      <c r="G40" s="12">
        <f>0</f>
        <v>0</v>
      </c>
      <c r="H40" s="12">
        <f>0</f>
        <v>0</v>
      </c>
      <c r="I40" s="12">
        <f>0</f>
        <v>0</v>
      </c>
      <c r="J40" s="12">
        <f>0</f>
        <v>0</v>
      </c>
      <c r="K40" s="12">
        <f>0</f>
        <v>0</v>
      </c>
      <c r="L40" s="12">
        <f>0</f>
        <v>0</v>
      </c>
      <c r="M40" s="12">
        <f>0</f>
        <v>0</v>
      </c>
      <c r="N40" s="12">
        <f>0</f>
        <v>0</v>
      </c>
      <c r="O40" s="12">
        <f>0</f>
        <v>0</v>
      </c>
      <c r="P40" s="12">
        <f>0</f>
        <v>0</v>
      </c>
      <c r="Q40" s="12">
        <f>0</f>
        <v>0</v>
      </c>
    </row>
    <row r="41" spans="1:17" ht="30.75" customHeight="1">
      <c r="A41" s="22" t="s">
        <v>38</v>
      </c>
      <c r="B41" s="20">
        <f>0</f>
        <v>0</v>
      </c>
      <c r="C41" s="20">
        <f>0</f>
        <v>0</v>
      </c>
      <c r="D41" s="20">
        <f>0</f>
        <v>0</v>
      </c>
      <c r="E41" s="20">
        <f>0</f>
        <v>0</v>
      </c>
      <c r="F41" s="20">
        <f>0</f>
        <v>0</v>
      </c>
      <c r="G41" s="20">
        <f>0</f>
        <v>0</v>
      </c>
      <c r="H41" s="20">
        <f>0</f>
        <v>0</v>
      </c>
      <c r="I41" s="20">
        <f>0</f>
        <v>0</v>
      </c>
      <c r="J41" s="20">
        <f>0</f>
        <v>0</v>
      </c>
      <c r="K41" s="20">
        <f>0</f>
        <v>0</v>
      </c>
      <c r="L41" s="20">
        <f>0</f>
        <v>0</v>
      </c>
      <c r="M41" s="20">
        <f>0</f>
        <v>0</v>
      </c>
      <c r="N41" s="20">
        <f>0</f>
        <v>0</v>
      </c>
      <c r="O41" s="20">
        <f>0</f>
        <v>0</v>
      </c>
      <c r="P41" s="20">
        <f>0</f>
        <v>0</v>
      </c>
      <c r="Q41" s="20">
        <f>0</f>
        <v>0</v>
      </c>
    </row>
    <row r="42" spans="1:17" ht="24" customHeight="1">
      <c r="A42" s="16" t="s">
        <v>27</v>
      </c>
      <c r="B42" s="21">
        <f>0</f>
        <v>0</v>
      </c>
      <c r="C42" s="21">
        <f>0</f>
        <v>0</v>
      </c>
      <c r="D42" s="21">
        <f>0</f>
        <v>0</v>
      </c>
      <c r="E42" s="21">
        <f>0</f>
        <v>0</v>
      </c>
      <c r="F42" s="21">
        <f>0</f>
        <v>0</v>
      </c>
      <c r="G42" s="21">
        <f>0</f>
        <v>0</v>
      </c>
      <c r="H42" s="21">
        <f>0</f>
        <v>0</v>
      </c>
      <c r="I42" s="21">
        <f>0</f>
        <v>0</v>
      </c>
      <c r="J42" s="21">
        <f>0</f>
        <v>0</v>
      </c>
      <c r="K42" s="21">
        <f>0</f>
        <v>0</v>
      </c>
      <c r="L42" s="21">
        <f>0</f>
        <v>0</v>
      </c>
      <c r="M42" s="21">
        <f>0</f>
        <v>0</v>
      </c>
      <c r="N42" s="21">
        <f>0</f>
        <v>0</v>
      </c>
      <c r="O42" s="21">
        <f>0</f>
        <v>0</v>
      </c>
      <c r="P42" s="21">
        <f>0</f>
        <v>0</v>
      </c>
      <c r="Q42" s="21">
        <f>0</f>
        <v>0</v>
      </c>
    </row>
    <row r="43" spans="1:17" ht="24" customHeight="1">
      <c r="A43" s="16" t="s">
        <v>28</v>
      </c>
      <c r="B43" s="21">
        <f>0</f>
        <v>0</v>
      </c>
      <c r="C43" s="21">
        <f>0</f>
        <v>0</v>
      </c>
      <c r="D43" s="21">
        <f>0</f>
        <v>0</v>
      </c>
      <c r="E43" s="21">
        <f>0</f>
        <v>0</v>
      </c>
      <c r="F43" s="21">
        <f>0</f>
        <v>0</v>
      </c>
      <c r="G43" s="21">
        <f>0</f>
        <v>0</v>
      </c>
      <c r="H43" s="21">
        <f>0</f>
        <v>0</v>
      </c>
      <c r="I43" s="21">
        <f>0</f>
        <v>0</v>
      </c>
      <c r="J43" s="21">
        <f>0</f>
        <v>0</v>
      </c>
      <c r="K43" s="21">
        <f>0</f>
        <v>0</v>
      </c>
      <c r="L43" s="21">
        <f>0</f>
        <v>0</v>
      </c>
      <c r="M43" s="21">
        <f>0</f>
        <v>0</v>
      </c>
      <c r="N43" s="21">
        <f>0</f>
        <v>0</v>
      </c>
      <c r="O43" s="21">
        <f>0</f>
        <v>0</v>
      </c>
      <c r="P43" s="21">
        <f>0</f>
        <v>0</v>
      </c>
      <c r="Q43" s="21">
        <f>0</f>
        <v>0</v>
      </c>
    </row>
    <row r="44" spans="1:17" ht="30.75" customHeight="1">
      <c r="A44" s="22" t="s">
        <v>39</v>
      </c>
      <c r="B44" s="20">
        <f>332476344.29</f>
        <v>332476344.29</v>
      </c>
      <c r="C44" s="20">
        <f>332476344.29</f>
        <v>332476344.29</v>
      </c>
      <c r="D44" s="20">
        <f>300550948.79</f>
        <v>300550948.79</v>
      </c>
      <c r="E44" s="20">
        <f>0</f>
        <v>0</v>
      </c>
      <c r="F44" s="20">
        <f>0</f>
        <v>0</v>
      </c>
      <c r="G44" s="20">
        <f>300550948.79</f>
        <v>300550948.79</v>
      </c>
      <c r="H44" s="20">
        <f>0</f>
        <v>0</v>
      </c>
      <c r="I44" s="20">
        <f>0</f>
        <v>0</v>
      </c>
      <c r="J44" s="20">
        <f>0</f>
        <v>0</v>
      </c>
      <c r="K44" s="20">
        <f>0</f>
        <v>0</v>
      </c>
      <c r="L44" s="20">
        <f>28174555.24</f>
        <v>28174555.24</v>
      </c>
      <c r="M44" s="20">
        <f>3407446.67</f>
        <v>3407446.67</v>
      </c>
      <c r="N44" s="20">
        <f>343393.59</f>
        <v>343393.59</v>
      </c>
      <c r="O44" s="20">
        <f>0</f>
        <v>0</v>
      </c>
      <c r="P44" s="20">
        <f>0</f>
        <v>0</v>
      </c>
      <c r="Q44" s="20">
        <f>0</f>
        <v>0</v>
      </c>
    </row>
    <row r="45" spans="1:17" ht="24" customHeight="1">
      <c r="A45" s="16" t="s">
        <v>29</v>
      </c>
      <c r="B45" s="21">
        <f>83172.43</f>
        <v>83172.43</v>
      </c>
      <c r="C45" s="21">
        <f>83172.43</f>
        <v>83172.43</v>
      </c>
      <c r="D45" s="21">
        <f>0</f>
        <v>0</v>
      </c>
      <c r="E45" s="21">
        <f>0</f>
        <v>0</v>
      </c>
      <c r="F45" s="21">
        <f>0</f>
        <v>0</v>
      </c>
      <c r="G45" s="21">
        <f>0</f>
        <v>0</v>
      </c>
      <c r="H45" s="21">
        <f>0</f>
        <v>0</v>
      </c>
      <c r="I45" s="21">
        <f>0</f>
        <v>0</v>
      </c>
      <c r="J45" s="21">
        <f>0</f>
        <v>0</v>
      </c>
      <c r="K45" s="21">
        <f>0</f>
        <v>0</v>
      </c>
      <c r="L45" s="21">
        <f>83021.62</f>
        <v>83021.62</v>
      </c>
      <c r="M45" s="21">
        <f>150.81</f>
        <v>150.81</v>
      </c>
      <c r="N45" s="21">
        <f>0</f>
        <v>0</v>
      </c>
      <c r="O45" s="21">
        <f>0</f>
        <v>0</v>
      </c>
      <c r="P45" s="21">
        <f>0</f>
        <v>0</v>
      </c>
      <c r="Q45" s="21">
        <f>0</f>
        <v>0</v>
      </c>
    </row>
    <row r="46" spans="1:17" ht="24" customHeight="1">
      <c r="A46" s="16" t="s">
        <v>30</v>
      </c>
      <c r="B46" s="21">
        <f>332393171.86</f>
        <v>332393171.86</v>
      </c>
      <c r="C46" s="21">
        <f>332393171.86</f>
        <v>332393171.86</v>
      </c>
      <c r="D46" s="21">
        <f>300550948.79</f>
        <v>300550948.79</v>
      </c>
      <c r="E46" s="21">
        <f>0</f>
        <v>0</v>
      </c>
      <c r="F46" s="21">
        <f>0</f>
        <v>0</v>
      </c>
      <c r="G46" s="21">
        <f>300550948.79</f>
        <v>300550948.79</v>
      </c>
      <c r="H46" s="21">
        <f>0</f>
        <v>0</v>
      </c>
      <c r="I46" s="21">
        <f>0</f>
        <v>0</v>
      </c>
      <c r="J46" s="21">
        <f>0</f>
        <v>0</v>
      </c>
      <c r="K46" s="21">
        <f>0</f>
        <v>0</v>
      </c>
      <c r="L46" s="21">
        <f>28091533.62</f>
        <v>28091533.62</v>
      </c>
      <c r="M46" s="21">
        <f>3407295.86</f>
        <v>3407295.86</v>
      </c>
      <c r="N46" s="21">
        <f>343393.59</f>
        <v>343393.59</v>
      </c>
      <c r="O46" s="21">
        <f>0</f>
        <v>0</v>
      </c>
      <c r="P46" s="21">
        <f>0</f>
        <v>0</v>
      </c>
      <c r="Q46" s="21">
        <f>0</f>
        <v>0</v>
      </c>
    </row>
    <row r="47" spans="1:17" ht="30.75" customHeight="1">
      <c r="A47" s="22" t="s">
        <v>40</v>
      </c>
      <c r="B47" s="20">
        <f>3188613556.69</f>
        <v>3188613556.69</v>
      </c>
      <c r="C47" s="20">
        <f>3188506234.86</f>
        <v>3188506234.86</v>
      </c>
      <c r="D47" s="20">
        <f>761428.6</f>
        <v>761428.6</v>
      </c>
      <c r="E47" s="20">
        <f>43500.53</f>
        <v>43500.53</v>
      </c>
      <c r="F47" s="20">
        <f>0</f>
        <v>0</v>
      </c>
      <c r="G47" s="20">
        <f>717928.07</f>
        <v>717928.07</v>
      </c>
      <c r="H47" s="20">
        <f>0</f>
        <v>0</v>
      </c>
      <c r="I47" s="20">
        <f>0</f>
        <v>0</v>
      </c>
      <c r="J47" s="20">
        <f>3187306739.53</f>
        <v>3187306739.53</v>
      </c>
      <c r="K47" s="20">
        <f>0</f>
        <v>0</v>
      </c>
      <c r="L47" s="20">
        <f>429603.1</f>
        <v>429603.1</v>
      </c>
      <c r="M47" s="20">
        <f>8463.63</f>
        <v>8463.63</v>
      </c>
      <c r="N47" s="20">
        <f>0</f>
        <v>0</v>
      </c>
      <c r="O47" s="20">
        <f>107321.83</f>
        <v>107321.83</v>
      </c>
      <c r="P47" s="20">
        <f>107321.83</f>
        <v>107321.83</v>
      </c>
      <c r="Q47" s="20">
        <f>0</f>
        <v>0</v>
      </c>
    </row>
    <row r="48" spans="1:17" ht="24" customHeight="1">
      <c r="A48" s="16" t="s">
        <v>31</v>
      </c>
      <c r="B48" s="21">
        <f>716178.74</f>
        <v>716178.74</v>
      </c>
      <c r="C48" s="21">
        <f>716178.74</f>
        <v>716178.74</v>
      </c>
      <c r="D48" s="21">
        <f>716178.74</f>
        <v>716178.74</v>
      </c>
      <c r="E48" s="21">
        <f>0</f>
        <v>0</v>
      </c>
      <c r="F48" s="21">
        <f>0</f>
        <v>0</v>
      </c>
      <c r="G48" s="21">
        <f>716178.74</f>
        <v>716178.74</v>
      </c>
      <c r="H48" s="21">
        <f>0</f>
        <v>0</v>
      </c>
      <c r="I48" s="21">
        <f>0</f>
        <v>0</v>
      </c>
      <c r="J48" s="21">
        <f>0</f>
        <v>0</v>
      </c>
      <c r="K48" s="21">
        <f>0</f>
        <v>0</v>
      </c>
      <c r="L48" s="21">
        <f>0</f>
        <v>0</v>
      </c>
      <c r="M48" s="21">
        <f>0</f>
        <v>0</v>
      </c>
      <c r="N48" s="21">
        <f>0</f>
        <v>0</v>
      </c>
      <c r="O48" s="21">
        <f>0</f>
        <v>0</v>
      </c>
      <c r="P48" s="21">
        <f>0</f>
        <v>0</v>
      </c>
      <c r="Q48" s="21">
        <f>0</f>
        <v>0</v>
      </c>
    </row>
    <row r="49" spans="1:17" ht="24" customHeight="1">
      <c r="A49" s="16" t="s">
        <v>32</v>
      </c>
      <c r="B49" s="21">
        <f>2741033467.21</f>
        <v>2741033467.21</v>
      </c>
      <c r="C49" s="21">
        <f>2741033467.21</f>
        <v>2741033467.21</v>
      </c>
      <c r="D49" s="21">
        <f>43524.53</f>
        <v>43524.53</v>
      </c>
      <c r="E49" s="21">
        <f>43500.53</f>
        <v>43500.53</v>
      </c>
      <c r="F49" s="21">
        <f>0</f>
        <v>0</v>
      </c>
      <c r="G49" s="21">
        <f>24</f>
        <v>24</v>
      </c>
      <c r="H49" s="21">
        <f>0</f>
        <v>0</v>
      </c>
      <c r="I49" s="21">
        <f>0</f>
        <v>0</v>
      </c>
      <c r="J49" s="21">
        <f>2740591133.15</f>
        <v>2740591133.15</v>
      </c>
      <c r="K49" s="21">
        <f>0</f>
        <v>0</v>
      </c>
      <c r="L49" s="21">
        <f>390345.9</f>
        <v>390345.9</v>
      </c>
      <c r="M49" s="21">
        <f>8463.63</f>
        <v>8463.63</v>
      </c>
      <c r="N49" s="21">
        <f>0</f>
        <v>0</v>
      </c>
      <c r="O49" s="21">
        <f>0</f>
        <v>0</v>
      </c>
      <c r="P49" s="21">
        <f>0</f>
        <v>0</v>
      </c>
      <c r="Q49" s="21">
        <f>0</f>
        <v>0</v>
      </c>
    </row>
    <row r="50" spans="1:17" ht="24" customHeight="1">
      <c r="A50" s="16" t="s">
        <v>33</v>
      </c>
      <c r="B50" s="21">
        <f>446863910.74</f>
        <v>446863910.74</v>
      </c>
      <c r="C50" s="21">
        <f>446756588.91</f>
        <v>446756588.91</v>
      </c>
      <c r="D50" s="21">
        <f>1725.33</f>
        <v>1725.33</v>
      </c>
      <c r="E50" s="21">
        <f>0</f>
        <v>0</v>
      </c>
      <c r="F50" s="21">
        <f>0</f>
        <v>0</v>
      </c>
      <c r="G50" s="21">
        <f>1725.33</f>
        <v>1725.33</v>
      </c>
      <c r="H50" s="21">
        <f>0</f>
        <v>0</v>
      </c>
      <c r="I50" s="21">
        <f>0</f>
        <v>0</v>
      </c>
      <c r="J50" s="21">
        <f>446715606.38</f>
        <v>446715606.38</v>
      </c>
      <c r="K50" s="21">
        <f>0</f>
        <v>0</v>
      </c>
      <c r="L50" s="21">
        <f>39257.2</f>
        <v>39257.2</v>
      </c>
      <c r="M50" s="21">
        <f>0</f>
        <v>0</v>
      </c>
      <c r="N50" s="21">
        <f>0</f>
        <v>0</v>
      </c>
      <c r="O50" s="21">
        <f>107321.83</f>
        <v>107321.83</v>
      </c>
      <c r="P50" s="21">
        <f>107321.83</f>
        <v>107321.83</v>
      </c>
      <c r="Q50" s="21">
        <f>0</f>
        <v>0</v>
      </c>
    </row>
    <row r="51" spans="1:17" ht="30.75" customHeight="1">
      <c r="A51" s="22" t="s">
        <v>41</v>
      </c>
      <c r="B51" s="20">
        <f>1514414675.58</f>
        <v>1514414675.58</v>
      </c>
      <c r="C51" s="20">
        <f>1511478128.31</f>
        <v>1511478128.31</v>
      </c>
      <c r="D51" s="20">
        <f>29816963.14</f>
        <v>29816963.14</v>
      </c>
      <c r="E51" s="20">
        <f>66520.26</f>
        <v>66520.26</v>
      </c>
      <c r="F51" s="20">
        <f>1140066.9</f>
        <v>1140066.9</v>
      </c>
      <c r="G51" s="20">
        <f>28610375.98</f>
        <v>28610375.98</v>
      </c>
      <c r="H51" s="20">
        <f>0</f>
        <v>0</v>
      </c>
      <c r="I51" s="20">
        <f>0</f>
        <v>0</v>
      </c>
      <c r="J51" s="20">
        <f>17148.88</f>
        <v>17148.88</v>
      </c>
      <c r="K51" s="20">
        <f>11107282.78</f>
        <v>11107282.78</v>
      </c>
      <c r="L51" s="20">
        <f>1341860286.3</f>
        <v>1341860286.3</v>
      </c>
      <c r="M51" s="20">
        <f>116959755.69</f>
        <v>116959755.69</v>
      </c>
      <c r="N51" s="20">
        <f>11716691.52</f>
        <v>11716691.52</v>
      </c>
      <c r="O51" s="20">
        <f>2936547.27</f>
        <v>2936547.27</v>
      </c>
      <c r="P51" s="20">
        <f>2481128.32</f>
        <v>2481128.32</v>
      </c>
      <c r="Q51" s="20">
        <f>455418.95</f>
        <v>455418.95</v>
      </c>
    </row>
    <row r="52" spans="1:17" ht="30" customHeight="1">
      <c r="A52" s="16" t="s">
        <v>34</v>
      </c>
      <c r="B52" s="21">
        <f>37155593.42</f>
        <v>37155593.42</v>
      </c>
      <c r="C52" s="21">
        <f>37155593.42</f>
        <v>37155593.42</v>
      </c>
      <c r="D52" s="21">
        <f>176854.33</f>
        <v>176854.33</v>
      </c>
      <c r="E52" s="21">
        <f>1045.51</f>
        <v>1045.51</v>
      </c>
      <c r="F52" s="21">
        <f>5183.77</f>
        <v>5183.77</v>
      </c>
      <c r="G52" s="21">
        <f>170625.05</f>
        <v>170625.05</v>
      </c>
      <c r="H52" s="21">
        <f>0</f>
        <v>0</v>
      </c>
      <c r="I52" s="21">
        <f>0</f>
        <v>0</v>
      </c>
      <c r="J52" s="21">
        <f>0</f>
        <v>0</v>
      </c>
      <c r="K52" s="21">
        <f>6898.91</f>
        <v>6898.91</v>
      </c>
      <c r="L52" s="21">
        <f>28460535.29</f>
        <v>28460535.29</v>
      </c>
      <c r="M52" s="21">
        <f>7814259.52</f>
        <v>7814259.52</v>
      </c>
      <c r="N52" s="21">
        <f>697045.37</f>
        <v>697045.37</v>
      </c>
      <c r="O52" s="21">
        <f>0</f>
        <v>0</v>
      </c>
      <c r="P52" s="21">
        <f>0</f>
        <v>0</v>
      </c>
      <c r="Q52" s="21">
        <f>0</f>
        <v>0</v>
      </c>
    </row>
    <row r="53" spans="1:17" ht="24" customHeight="1">
      <c r="A53" s="16" t="s">
        <v>35</v>
      </c>
      <c r="B53" s="21">
        <f>1477259082.16</f>
        <v>1477259082.16</v>
      </c>
      <c r="C53" s="21">
        <f>1474322534.89</f>
        <v>1474322534.89</v>
      </c>
      <c r="D53" s="21">
        <f>29640108.81</f>
        <v>29640108.81</v>
      </c>
      <c r="E53" s="21">
        <f>65474.75</f>
        <v>65474.75</v>
      </c>
      <c r="F53" s="21">
        <f>1134883.13</f>
        <v>1134883.13</v>
      </c>
      <c r="G53" s="21">
        <f>28439750.93</f>
        <v>28439750.93</v>
      </c>
      <c r="H53" s="21">
        <f>0</f>
        <v>0</v>
      </c>
      <c r="I53" s="21">
        <f>0</f>
        <v>0</v>
      </c>
      <c r="J53" s="21">
        <f>17148.88</f>
        <v>17148.88</v>
      </c>
      <c r="K53" s="21">
        <f>11100383.87</f>
        <v>11100383.87</v>
      </c>
      <c r="L53" s="21">
        <f>1313399751.01</f>
        <v>1313399751.01</v>
      </c>
      <c r="M53" s="21">
        <f>109145496.17</f>
        <v>109145496.17</v>
      </c>
      <c r="N53" s="21">
        <f>11019646.15</f>
        <v>11019646.15</v>
      </c>
      <c r="O53" s="21">
        <f>2936547.27</f>
        <v>2936547.27</v>
      </c>
      <c r="P53" s="21">
        <f>2481128.32</f>
        <v>2481128.32</v>
      </c>
      <c r="Q53" s="21">
        <f>455418.95</f>
        <v>455418.95</v>
      </c>
    </row>
    <row r="54" spans="1:17" ht="30.75" customHeight="1">
      <c r="A54" s="22" t="s">
        <v>42</v>
      </c>
      <c r="B54" s="20">
        <f>424843094.28</f>
        <v>424843094.28</v>
      </c>
      <c r="C54" s="20">
        <f>424717305.3</f>
        <v>424717305.3</v>
      </c>
      <c r="D54" s="20">
        <f>150686825.57</f>
        <v>150686825.57</v>
      </c>
      <c r="E54" s="20">
        <f>76118164.6</f>
        <v>76118164.6</v>
      </c>
      <c r="F54" s="20">
        <f>921191.35</f>
        <v>921191.35</v>
      </c>
      <c r="G54" s="20">
        <f>73446886.69</f>
        <v>73446886.69</v>
      </c>
      <c r="H54" s="20">
        <f>200582.93</f>
        <v>200582.93</v>
      </c>
      <c r="I54" s="20">
        <f>0</f>
        <v>0</v>
      </c>
      <c r="J54" s="20">
        <f>296431.72</f>
        <v>296431.72</v>
      </c>
      <c r="K54" s="20">
        <f>11492.26</f>
        <v>11492.26</v>
      </c>
      <c r="L54" s="20">
        <f>221548270.3</f>
        <v>221548270.3</v>
      </c>
      <c r="M54" s="20">
        <f>50351781.59</f>
        <v>50351781.59</v>
      </c>
      <c r="N54" s="20">
        <f>1822503.86</f>
        <v>1822503.86</v>
      </c>
      <c r="O54" s="20">
        <f>125788.98</f>
        <v>125788.98</v>
      </c>
      <c r="P54" s="20">
        <f>99775.99</f>
        <v>99775.99</v>
      </c>
      <c r="Q54" s="20">
        <f>26012.99</f>
        <v>26012.99</v>
      </c>
    </row>
    <row r="55" spans="1:17" ht="30" customHeight="1">
      <c r="A55" s="16" t="s">
        <v>36</v>
      </c>
      <c r="B55" s="21">
        <f>11188717.07</f>
        <v>11188717.07</v>
      </c>
      <c r="C55" s="21">
        <f>11169773.65</f>
        <v>11169773.65</v>
      </c>
      <c r="D55" s="21">
        <f>6668057.41</f>
        <v>6668057.41</v>
      </c>
      <c r="E55" s="21">
        <f>124181.87</f>
        <v>124181.87</v>
      </c>
      <c r="F55" s="21">
        <f>117027.19</f>
        <v>117027.19</v>
      </c>
      <c r="G55" s="21">
        <f>6424930.02</f>
        <v>6424930.02</v>
      </c>
      <c r="H55" s="21">
        <f>1918.33</f>
        <v>1918.33</v>
      </c>
      <c r="I55" s="21">
        <f>0</f>
        <v>0</v>
      </c>
      <c r="J55" s="21">
        <f>1200</f>
        <v>1200</v>
      </c>
      <c r="K55" s="21">
        <f>1471</f>
        <v>1471</v>
      </c>
      <c r="L55" s="21">
        <f>3482757.84</f>
        <v>3482757.84</v>
      </c>
      <c r="M55" s="21">
        <f>847887.39</f>
        <v>847887.39</v>
      </c>
      <c r="N55" s="21">
        <f>168400.01</f>
        <v>168400.01</v>
      </c>
      <c r="O55" s="21">
        <f>18943.42</f>
        <v>18943.42</v>
      </c>
      <c r="P55" s="21">
        <f>1854.04</f>
        <v>1854.04</v>
      </c>
      <c r="Q55" s="21">
        <f>17089.38</f>
        <v>17089.38</v>
      </c>
    </row>
    <row r="56" spans="1:17" ht="33" customHeight="1">
      <c r="A56" s="16" t="s">
        <v>77</v>
      </c>
      <c r="B56" s="21">
        <f>46583727.12</f>
        <v>46583727.12</v>
      </c>
      <c r="C56" s="21">
        <f>46583727.12</f>
        <v>46583727.12</v>
      </c>
      <c r="D56" s="21">
        <f>46564494.93</f>
        <v>46564494.93</v>
      </c>
      <c r="E56" s="21">
        <f>46563356.78</f>
        <v>46563356.78</v>
      </c>
      <c r="F56" s="21">
        <f>0</f>
        <v>0</v>
      </c>
      <c r="G56" s="21">
        <f>542.5</f>
        <v>542.5</v>
      </c>
      <c r="H56" s="21">
        <f>595.65</f>
        <v>595.65</v>
      </c>
      <c r="I56" s="21">
        <f>0</f>
        <v>0</v>
      </c>
      <c r="J56" s="21">
        <f>0</f>
        <v>0</v>
      </c>
      <c r="K56" s="21">
        <f>0</f>
        <v>0</v>
      </c>
      <c r="L56" s="21">
        <f>460.39</f>
        <v>460.39</v>
      </c>
      <c r="M56" s="21">
        <f>18771.8</f>
        <v>18771.8</v>
      </c>
      <c r="N56" s="21">
        <f>0</f>
        <v>0</v>
      </c>
      <c r="O56" s="21">
        <f>0</f>
        <v>0</v>
      </c>
      <c r="P56" s="21">
        <f>0</f>
        <v>0</v>
      </c>
      <c r="Q56" s="21">
        <f>0</f>
        <v>0</v>
      </c>
    </row>
    <row r="57" spans="1:17" ht="33" customHeight="1">
      <c r="A57" s="16" t="s">
        <v>37</v>
      </c>
      <c r="B57" s="21">
        <f>367070650.09</f>
        <v>367070650.09</v>
      </c>
      <c r="C57" s="21">
        <f>366963804.53</f>
        <v>366963804.53</v>
      </c>
      <c r="D57" s="21">
        <f>97454273.23</f>
        <v>97454273.23</v>
      </c>
      <c r="E57" s="21">
        <f>29430625.95</f>
        <v>29430625.95</v>
      </c>
      <c r="F57" s="21">
        <f>804164.16</f>
        <v>804164.16</v>
      </c>
      <c r="G57" s="21">
        <f>67021414.17</f>
        <v>67021414.17</v>
      </c>
      <c r="H57" s="21">
        <f>198068.95</f>
        <v>198068.95</v>
      </c>
      <c r="I57" s="21">
        <f>0</f>
        <v>0</v>
      </c>
      <c r="J57" s="21">
        <f>295231.72</f>
        <v>295231.72</v>
      </c>
      <c r="K57" s="21">
        <f>10021.26</f>
        <v>10021.26</v>
      </c>
      <c r="L57" s="21">
        <f>218065052.07</f>
        <v>218065052.07</v>
      </c>
      <c r="M57" s="21">
        <f>49485122.4</f>
        <v>49485122.4</v>
      </c>
      <c r="N57" s="21">
        <f>1654103.85</f>
        <v>1654103.85</v>
      </c>
      <c r="O57" s="21">
        <f>106845.56</f>
        <v>106845.56</v>
      </c>
      <c r="P57" s="21">
        <f>97921.95</f>
        <v>97921.95</v>
      </c>
      <c r="Q57" s="21">
        <f>8923.61</f>
        <v>8923.61</v>
      </c>
    </row>
    <row r="67" spans="1:13" ht="67.5" customHeight="1">
      <c r="A67" s="33" t="s">
        <v>78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2:13" ht="13.5" customHeight="1">
      <c r="B68" s="37" t="s">
        <v>2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70" spans="2:12" ht="13.5" customHeight="1">
      <c r="B70" s="63" t="s">
        <v>0</v>
      </c>
      <c r="C70" s="64"/>
      <c r="D70" s="64"/>
      <c r="E70" s="65"/>
      <c r="F70" s="53" t="s">
        <v>68</v>
      </c>
      <c r="G70" s="28" t="s">
        <v>74</v>
      </c>
      <c r="H70" s="57"/>
      <c r="I70" s="57"/>
      <c r="J70" s="57"/>
      <c r="K70" s="57"/>
      <c r="L70" s="58"/>
    </row>
    <row r="71" spans="2:12" ht="13.5" customHeight="1">
      <c r="B71" s="66"/>
      <c r="C71" s="67"/>
      <c r="D71" s="67"/>
      <c r="E71" s="68"/>
      <c r="F71" s="54"/>
      <c r="G71" s="56" t="s">
        <v>69</v>
      </c>
      <c r="H71" s="27" t="s">
        <v>66</v>
      </c>
      <c r="I71" s="27" t="s">
        <v>67</v>
      </c>
      <c r="J71" s="27" t="s">
        <v>70</v>
      </c>
      <c r="K71" s="27" t="s">
        <v>71</v>
      </c>
      <c r="L71" s="31" t="s">
        <v>72</v>
      </c>
    </row>
    <row r="72" spans="2:12" ht="13.5" customHeight="1">
      <c r="B72" s="66"/>
      <c r="C72" s="67"/>
      <c r="D72" s="67"/>
      <c r="E72" s="68"/>
      <c r="F72" s="54"/>
      <c r="G72" s="56"/>
      <c r="H72" s="27"/>
      <c r="I72" s="27"/>
      <c r="J72" s="27"/>
      <c r="K72" s="27"/>
      <c r="L72" s="31"/>
    </row>
    <row r="73" spans="2:12" ht="11.25" customHeight="1">
      <c r="B73" s="66"/>
      <c r="C73" s="67"/>
      <c r="D73" s="67"/>
      <c r="E73" s="68"/>
      <c r="F73" s="54"/>
      <c r="G73" s="56"/>
      <c r="H73" s="27"/>
      <c r="I73" s="27"/>
      <c r="J73" s="27"/>
      <c r="K73" s="27"/>
      <c r="L73" s="31"/>
    </row>
    <row r="74" spans="2:12" ht="11.25" customHeight="1">
      <c r="B74" s="69"/>
      <c r="C74" s="70"/>
      <c r="D74" s="70"/>
      <c r="E74" s="71"/>
      <c r="F74" s="55"/>
      <c r="G74" s="56"/>
      <c r="H74" s="27"/>
      <c r="I74" s="27"/>
      <c r="J74" s="27"/>
      <c r="K74" s="27"/>
      <c r="L74" s="31"/>
    </row>
    <row r="75" spans="2:12" ht="11.25" customHeight="1">
      <c r="B75" s="27">
        <v>1</v>
      </c>
      <c r="C75" s="27"/>
      <c r="D75" s="27"/>
      <c r="E75" s="27"/>
      <c r="F75" s="3">
        <v>2</v>
      </c>
      <c r="G75" s="3">
        <v>3</v>
      </c>
      <c r="H75" s="3">
        <v>4</v>
      </c>
      <c r="I75" s="3">
        <v>5</v>
      </c>
      <c r="J75" s="3">
        <v>6</v>
      </c>
      <c r="K75" s="3">
        <v>7</v>
      </c>
      <c r="L75" s="3">
        <v>8</v>
      </c>
    </row>
    <row r="76" spans="2:12" ht="13.5" customHeight="1">
      <c r="B76" s="27"/>
      <c r="C76" s="27"/>
      <c r="D76" s="27"/>
      <c r="E76" s="27"/>
      <c r="F76" s="28" t="s">
        <v>75</v>
      </c>
      <c r="G76" s="29"/>
      <c r="H76" s="29"/>
      <c r="I76" s="29"/>
      <c r="J76" s="29"/>
      <c r="K76" s="29"/>
      <c r="L76" s="30"/>
    </row>
    <row r="77" spans="2:12" ht="33.75" customHeight="1">
      <c r="B77" s="50" t="s">
        <v>53</v>
      </c>
      <c r="C77" s="51"/>
      <c r="D77" s="51"/>
      <c r="E77" s="52"/>
      <c r="F77" s="23">
        <f>1398525343.94</f>
        <v>1398525343.94</v>
      </c>
      <c r="G77" s="23">
        <f>229139818.73</f>
        <v>229139818.73</v>
      </c>
      <c r="H77" s="23">
        <f>0</f>
        <v>0</v>
      </c>
      <c r="I77" s="23">
        <f>10333084</f>
        <v>10333084</v>
      </c>
      <c r="J77" s="23">
        <f>218806734.73</f>
        <v>218806734.73</v>
      </c>
      <c r="K77" s="23">
        <f>0</f>
        <v>0</v>
      </c>
      <c r="L77" s="23">
        <f>1169385525.21</f>
        <v>1169385525.21</v>
      </c>
    </row>
    <row r="78" spans="2:12" ht="33.75" customHeight="1">
      <c r="B78" s="50" t="s">
        <v>54</v>
      </c>
      <c r="C78" s="51"/>
      <c r="D78" s="51"/>
      <c r="E78" s="52"/>
      <c r="F78" s="23">
        <f>140895356.55</f>
        <v>140895356.55</v>
      </c>
      <c r="G78" s="23">
        <f>6421586.84</f>
        <v>6421586.84</v>
      </c>
      <c r="H78" s="23">
        <f>0</f>
        <v>0</v>
      </c>
      <c r="I78" s="23">
        <f>4869600.57</f>
        <v>4869600.57</v>
      </c>
      <c r="J78" s="23">
        <f>1551986.27</f>
        <v>1551986.27</v>
      </c>
      <c r="K78" s="23">
        <f>0</f>
        <v>0</v>
      </c>
      <c r="L78" s="23">
        <f>134473769.71</f>
        <v>134473769.71</v>
      </c>
    </row>
    <row r="79" spans="2:12" ht="33.75" customHeight="1">
      <c r="B79" s="50" t="s">
        <v>55</v>
      </c>
      <c r="C79" s="51"/>
      <c r="D79" s="51"/>
      <c r="E79" s="52"/>
      <c r="F79" s="23">
        <f>11300000</f>
        <v>11300000</v>
      </c>
      <c r="G79" s="23">
        <f>0</f>
        <v>0</v>
      </c>
      <c r="H79" s="23">
        <f>0</f>
        <v>0</v>
      </c>
      <c r="I79" s="23">
        <f>0</f>
        <v>0</v>
      </c>
      <c r="J79" s="23">
        <f>0</f>
        <v>0</v>
      </c>
      <c r="K79" s="23">
        <f>0</f>
        <v>0</v>
      </c>
      <c r="L79" s="23">
        <f>11300000</f>
        <v>11300000</v>
      </c>
    </row>
    <row r="80" spans="2:12" ht="22.5" customHeight="1">
      <c r="B80" s="50" t="s">
        <v>56</v>
      </c>
      <c r="C80" s="51"/>
      <c r="D80" s="51"/>
      <c r="E80" s="52"/>
      <c r="F80" s="23">
        <f>23333931.62</f>
        <v>23333931.62</v>
      </c>
      <c r="G80" s="23">
        <f>21712217.2</f>
        <v>21712217.2</v>
      </c>
      <c r="H80" s="23">
        <f>0</f>
        <v>0</v>
      </c>
      <c r="I80" s="23">
        <f>0</f>
        <v>0</v>
      </c>
      <c r="J80" s="23">
        <f>21712217.2</f>
        <v>21712217.2</v>
      </c>
      <c r="K80" s="23">
        <f>0</f>
        <v>0</v>
      </c>
      <c r="L80" s="23">
        <f>1621714.42</f>
        <v>1621714.42</v>
      </c>
    </row>
    <row r="81" spans="2:12" ht="33.75" customHeight="1">
      <c r="B81" s="50" t="s">
        <v>57</v>
      </c>
      <c r="C81" s="51"/>
      <c r="D81" s="51"/>
      <c r="E81" s="52"/>
      <c r="F81" s="23">
        <f>223978.17</f>
        <v>223978.17</v>
      </c>
      <c r="G81" s="23">
        <f>223978.17</f>
        <v>223978.17</v>
      </c>
      <c r="H81" s="23">
        <f>0</f>
        <v>0</v>
      </c>
      <c r="I81" s="23">
        <f>0</f>
        <v>0</v>
      </c>
      <c r="J81" s="23">
        <f>223978.17</f>
        <v>223978.17</v>
      </c>
      <c r="K81" s="23">
        <f>0</f>
        <v>0</v>
      </c>
      <c r="L81" s="23">
        <f>0</f>
        <v>0</v>
      </c>
    </row>
    <row r="82" spans="2:12" ht="33.75" customHeight="1">
      <c r="B82" s="50" t="s">
        <v>58</v>
      </c>
      <c r="C82" s="51"/>
      <c r="D82" s="51"/>
      <c r="E82" s="52"/>
      <c r="F82" s="23">
        <f>3406659.4</f>
        <v>3406659.4</v>
      </c>
      <c r="G82" s="23">
        <f>3406659.4</f>
        <v>3406659.4</v>
      </c>
      <c r="H82" s="23">
        <f>0</f>
        <v>0</v>
      </c>
      <c r="I82" s="23">
        <f>0</f>
        <v>0</v>
      </c>
      <c r="J82" s="23">
        <f>3406659.4</f>
        <v>3406659.4</v>
      </c>
      <c r="K82" s="23">
        <f>0</f>
        <v>0</v>
      </c>
      <c r="L82" s="23">
        <f>0</f>
        <v>0</v>
      </c>
    </row>
    <row r="83" spans="2:12" ht="33" customHeight="1">
      <c r="B83" s="50" t="s">
        <v>59</v>
      </c>
      <c r="C83" s="51"/>
      <c r="D83" s="51"/>
      <c r="E83" s="52"/>
      <c r="F83" s="23">
        <f>917781.38</f>
        <v>917781.38</v>
      </c>
      <c r="G83" s="23">
        <f>917781.38</f>
        <v>917781.38</v>
      </c>
      <c r="H83" s="23">
        <f>0</f>
        <v>0</v>
      </c>
      <c r="I83" s="23">
        <f>0</f>
        <v>0</v>
      </c>
      <c r="J83" s="23">
        <f>917781.38</f>
        <v>917781.38</v>
      </c>
      <c r="K83" s="23">
        <f>0</f>
        <v>0</v>
      </c>
      <c r="L83" s="23">
        <f>0</f>
        <v>0</v>
      </c>
    </row>
    <row r="86" spans="1:13" ht="60" customHeight="1">
      <c r="A86" s="33" t="s">
        <v>78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ht="13.5" customHeight="1">
      <c r="B87" s="4"/>
    </row>
    <row r="88" spans="2:11" ht="13.5" customHeight="1">
      <c r="B88" s="5"/>
      <c r="C88" s="28"/>
      <c r="D88" s="57"/>
      <c r="E88" s="57"/>
      <c r="F88" s="58"/>
      <c r="G88" s="28" t="s">
        <v>3</v>
      </c>
      <c r="H88" s="58"/>
      <c r="I88" s="28" t="s">
        <v>4</v>
      </c>
      <c r="J88" s="58"/>
      <c r="K88" s="5"/>
    </row>
    <row r="89" spans="2:11" ht="18" customHeight="1">
      <c r="B89" s="6"/>
      <c r="C89" s="50" t="s">
        <v>5</v>
      </c>
      <c r="D89" s="51"/>
      <c r="E89" s="51"/>
      <c r="F89" s="52"/>
      <c r="G89" s="59">
        <f>16</f>
        <v>16</v>
      </c>
      <c r="H89" s="60"/>
      <c r="I89" s="61">
        <f>2059159116.1</f>
        <v>2059159116.1</v>
      </c>
      <c r="J89" s="62"/>
      <c r="K89" s="7"/>
    </row>
    <row r="90" spans="2:11" ht="22.5" customHeight="1">
      <c r="B90" s="6"/>
      <c r="C90" s="50" t="s">
        <v>6</v>
      </c>
      <c r="D90" s="51"/>
      <c r="E90" s="51"/>
      <c r="F90" s="52"/>
      <c r="G90" s="59">
        <f>0</f>
        <v>0</v>
      </c>
      <c r="H90" s="60"/>
      <c r="I90" s="61">
        <f>0</f>
        <v>0</v>
      </c>
      <c r="J90" s="62"/>
      <c r="K90" s="7"/>
    </row>
    <row r="91" spans="2:11" ht="21" customHeight="1">
      <c r="B91" s="6"/>
      <c r="C91" s="50" t="s">
        <v>7</v>
      </c>
      <c r="D91" s="51"/>
      <c r="E91" s="51"/>
      <c r="F91" s="52"/>
      <c r="G91" s="59">
        <f>0</f>
        <v>0</v>
      </c>
      <c r="H91" s="60"/>
      <c r="I91" s="61">
        <f>0</f>
        <v>0</v>
      </c>
      <c r="J91" s="62"/>
      <c r="K91" s="7"/>
    </row>
  </sheetData>
  <sheetProtection/>
  <mergeCells count="79">
    <mergeCell ref="O6:Q6"/>
    <mergeCell ref="O7:O10"/>
    <mergeCell ref="A67:M67"/>
    <mergeCell ref="L34:L37"/>
    <mergeCell ref="P34:P37"/>
    <mergeCell ref="Q34:Q37"/>
    <mergeCell ref="N34:N37"/>
    <mergeCell ref="O34:O37"/>
    <mergeCell ref="D34:D37"/>
    <mergeCell ref="H7:H10"/>
    <mergeCell ref="B82:E82"/>
    <mergeCell ref="I89:J89"/>
    <mergeCell ref="B68:M68"/>
    <mergeCell ref="I88:J88"/>
    <mergeCell ref="B75:E75"/>
    <mergeCell ref="B70:E74"/>
    <mergeCell ref="B83:E83"/>
    <mergeCell ref="A86:M86"/>
    <mergeCell ref="B79:E79"/>
    <mergeCell ref="B80:E80"/>
    <mergeCell ref="G91:H91"/>
    <mergeCell ref="I91:J91"/>
    <mergeCell ref="C88:F88"/>
    <mergeCell ref="C89:F89"/>
    <mergeCell ref="C90:F90"/>
    <mergeCell ref="C91:F91"/>
    <mergeCell ref="G89:H89"/>
    <mergeCell ref="G88:H88"/>
    <mergeCell ref="G90:H90"/>
    <mergeCell ref="I90:J90"/>
    <mergeCell ref="B81:E81"/>
    <mergeCell ref="B78:E78"/>
    <mergeCell ref="M34:M37"/>
    <mergeCell ref="B77:E77"/>
    <mergeCell ref="F70:F74"/>
    <mergeCell ref="G71:G74"/>
    <mergeCell ref="G70:L70"/>
    <mergeCell ref="H71:H74"/>
    <mergeCell ref="I71:I74"/>
    <mergeCell ref="J71:J74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G7:G10"/>
    <mergeCell ref="F7:F10"/>
    <mergeCell ref="I7:I10"/>
    <mergeCell ref="J7:J10"/>
    <mergeCell ref="K71:K74"/>
    <mergeCell ref="Q7:Q10"/>
    <mergeCell ref="C33:N33"/>
    <mergeCell ref="L7:L10"/>
    <mergeCell ref="M7:M10"/>
    <mergeCell ref="N7:N10"/>
    <mergeCell ref="P7:P10"/>
    <mergeCell ref="A29:M29"/>
    <mergeCell ref="O33:Q33"/>
    <mergeCell ref="A31:M31"/>
    <mergeCell ref="J34:J37"/>
    <mergeCell ref="A33:A37"/>
    <mergeCell ref="C34:C37"/>
    <mergeCell ref="E34:E37"/>
    <mergeCell ref="B33:B37"/>
    <mergeCell ref="B12:Q12"/>
    <mergeCell ref="B39:Q39"/>
    <mergeCell ref="B76:E76"/>
    <mergeCell ref="F76:L76"/>
    <mergeCell ref="L71:L74"/>
    <mergeCell ref="F34:F37"/>
    <mergeCell ref="G34:G37"/>
    <mergeCell ref="H34:H37"/>
    <mergeCell ref="K34:K37"/>
    <mergeCell ref="I34:I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8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2009-11-20T13:14:31Z</cp:lastPrinted>
  <dcterms:created xsi:type="dcterms:W3CDTF">2001-05-17T08:58:03Z</dcterms:created>
  <dcterms:modified xsi:type="dcterms:W3CDTF">2018-08-22T13:32:12Z</dcterms:modified>
  <cp:category/>
  <cp:version/>
  <cp:contentType/>
  <cp:contentStatus/>
</cp:coreProperties>
</file>