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maly\AppData\Local\Microsoft\Windows\INetCache\Content.Outlook\VM5JB1QI\"/>
    </mc:Choice>
  </mc:AlternateContent>
  <xr:revisionPtr revIDLastSave="0" documentId="13_ncr:1_{415AAFB5-73A2-4587-BB25-E51D23724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ogólne" sheetId="1" r:id="rId1"/>
    <sheet name="Jeleń szlachetny" sheetId="2" r:id="rId2"/>
    <sheet name="Daniel" sheetId="3" r:id="rId3"/>
    <sheet name="Sarna" sheetId="4" r:id="rId4"/>
    <sheet name="Dzik" sheetId="5" r:id="rId5"/>
    <sheet name="Zwierzyna drobna" sheetId="6" r:id="rId6"/>
  </sheets>
  <definedNames>
    <definedName name="_xlnm.Print_Area" localSheetId="0">'Dane ogólne'!$A$1:$I$20</definedName>
    <definedName name="_xlnm.Print_Area" localSheetId="2">Daniel!$A$1:$H$21</definedName>
    <definedName name="_xlnm.Print_Area" localSheetId="4">Dzik!$A$1:$H$27</definedName>
    <definedName name="_xlnm.Print_Area" localSheetId="1">'Jeleń szlachetny'!$A$1:$G$29</definedName>
    <definedName name="_xlnm.Print_Area" localSheetId="3">Sarna!$A$1:$G$27</definedName>
    <definedName name="_xlnm.Print_Area" localSheetId="5">'Zwierzyna drobna'!$A$1:$H$24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F15" i="4"/>
  <c r="F13" i="4"/>
  <c r="F4" i="1" l="1"/>
  <c r="I4" i="1" s="1"/>
  <c r="F8" i="1" l="1"/>
  <c r="I8" i="1" s="1"/>
  <c r="F7" i="1"/>
  <c r="I7" i="1" s="1"/>
  <c r="F6" i="1"/>
  <c r="I6" i="1" s="1"/>
  <c r="F3" i="1"/>
  <c r="I3" i="1" s="1"/>
  <c r="H3" i="3"/>
  <c r="H13" i="5" l="1"/>
  <c r="H24" i="6"/>
  <c r="H23" i="6"/>
  <c r="H19" i="6"/>
  <c r="H20" i="6"/>
  <c r="H18" i="6"/>
  <c r="H15" i="6"/>
  <c r="H14" i="6"/>
  <c r="H13" i="6"/>
  <c r="H12" i="6"/>
  <c r="H11" i="6"/>
  <c r="H10" i="6"/>
  <c r="H9" i="6"/>
  <c r="H8" i="6"/>
  <c r="H7" i="6"/>
  <c r="H6" i="6"/>
  <c r="H5" i="6"/>
  <c r="H4" i="6"/>
  <c r="G14" i="5"/>
  <c r="H14" i="5" s="1"/>
  <c r="G12" i="5"/>
  <c r="H12" i="5" s="1"/>
  <c r="H11" i="5"/>
  <c r="H10" i="5"/>
  <c r="H5" i="5"/>
  <c r="H6" i="5"/>
  <c r="H7" i="5"/>
  <c r="H8" i="5"/>
  <c r="H3" i="5"/>
  <c r="G13" i="4" l="1"/>
  <c r="G12" i="4"/>
  <c r="F11" i="4"/>
  <c r="G11" i="4" s="1"/>
  <c r="F9" i="4"/>
  <c r="G9" i="4" s="1"/>
  <c r="G10" i="4"/>
  <c r="H4" i="3"/>
  <c r="H6" i="3"/>
  <c r="H7" i="3"/>
  <c r="H9" i="3"/>
  <c r="H11" i="3"/>
  <c r="H13" i="3"/>
  <c r="G4" i="2"/>
  <c r="G6" i="2"/>
  <c r="G7" i="2"/>
  <c r="G8" i="2"/>
  <c r="G9" i="2"/>
  <c r="G10" i="2"/>
  <c r="G11" i="2"/>
  <c r="G12" i="2"/>
  <c r="G13" i="2"/>
  <c r="G15" i="2"/>
  <c r="G17" i="2"/>
  <c r="G19" i="2"/>
  <c r="G21" i="2"/>
  <c r="G3" i="2"/>
  <c r="G4" i="4"/>
  <c r="G6" i="4"/>
  <c r="G7" i="4"/>
  <c r="G8" i="4"/>
  <c r="G14" i="4"/>
  <c r="G16" i="4"/>
  <c r="G18" i="4"/>
  <c r="G3" i="4"/>
  <c r="G17" i="4"/>
  <c r="G15" i="4"/>
  <c r="G12" i="3"/>
  <c r="H12" i="3" s="1"/>
  <c r="G10" i="3"/>
  <c r="H10" i="3" s="1"/>
  <c r="G8" i="3"/>
  <c r="H8" i="3" s="1"/>
  <c r="F20" i="2"/>
  <c r="G20" i="2" s="1"/>
  <c r="F18" i="2"/>
  <c r="G18" i="2" s="1"/>
  <c r="F16" i="2"/>
  <c r="G16" i="2" s="1"/>
  <c r="F14" i="2"/>
  <c r="G14" i="2" s="1"/>
</calcChain>
</file>

<file path=xl/sharedStrings.xml><?xml version="1.0" encoding="utf-8"?>
<sst xmlns="http://schemas.openxmlformats.org/spreadsheetml/2006/main" count="131" uniqueCount="107">
  <si>
    <t>Postrzelenie jelenia byka</t>
  </si>
  <si>
    <t>postrzelenie jelenia łan lub cielaka</t>
  </si>
  <si>
    <t>o masie do 2 kg (w tym byk szpicak)</t>
  </si>
  <si>
    <t>o masie od 2,01-2,49 kg</t>
  </si>
  <si>
    <t>o masie od 2,50 - 2,99 kg</t>
  </si>
  <si>
    <t>o masie od 3,00 - 3,49 kg</t>
  </si>
  <si>
    <t>o masie od 3,50 - 3,99 kg</t>
  </si>
  <si>
    <t>o masie od 4,00 - 4,49 kg</t>
  </si>
  <si>
    <t>o masie od 4,50- 4,99 kg</t>
  </si>
  <si>
    <t>o masie od 5,00 - 5,99 kg</t>
  </si>
  <si>
    <t>0,06 pkt za każde 0,01 kg pow. 5kg</t>
  </si>
  <si>
    <t>o masie od 6,00 - 6,99 kg</t>
  </si>
  <si>
    <t>0,08 pkt za każde 0,01 kg pow. 6kg</t>
  </si>
  <si>
    <t>o masie od 7,00 - 7,99 kg</t>
  </si>
  <si>
    <t>0,193 pkt za każde 0,01 kg pow. 7kg</t>
  </si>
  <si>
    <t>0,22 pkt za każde 0,01 kg pow. 8kg</t>
  </si>
  <si>
    <t>o masie od 8,00 kg i powyżej</t>
  </si>
  <si>
    <t>postrzelenie daniela byka</t>
  </si>
  <si>
    <t>postrzelenie jelenia łani lub cielaka</t>
  </si>
  <si>
    <t>o masie do 1,49 kg (w tym byk szpicak)</t>
  </si>
  <si>
    <t>Ilość pkt</t>
  </si>
  <si>
    <t>o masie od 1,50 - 2,49 kg</t>
  </si>
  <si>
    <t>plus 0,04 pkt za każde 0,01 kg pow. 1,5 kg</t>
  </si>
  <si>
    <t xml:space="preserve">o masie od 2,50 - 2,99 kg </t>
  </si>
  <si>
    <t>plus 0,08 pkt za każde 0,01 kg pow. 2,5 kg</t>
  </si>
  <si>
    <t>o masie powyżej 3 kg</t>
  </si>
  <si>
    <t>plus 0,165 pkt za każde 0,01 kg pow. 3 kg</t>
  </si>
  <si>
    <t>Byki Trofeum - łopaty</t>
  </si>
  <si>
    <t>Łanie i cielęta Trofeum - grandle, rapcie</t>
  </si>
  <si>
    <t>Byki Trofeum - wieniec i grandle</t>
  </si>
  <si>
    <t>o masie do 149 g ( w tym rogacz, guzikarz i szpicak)</t>
  </si>
  <si>
    <t>o masie od 150 - 199 g</t>
  </si>
  <si>
    <t>Postrzelenie sarny - kozła</t>
  </si>
  <si>
    <t>postrzelenie sarny kozy lub koźlęcia</t>
  </si>
  <si>
    <t>plus 0,013 pkt za każdy gram pow. 200 g</t>
  </si>
  <si>
    <t>o masie od 200-299 g</t>
  </si>
  <si>
    <t>o masie 300 - 349 g</t>
  </si>
  <si>
    <t>plus 0,077 pkt za każdy gram pow. 300g</t>
  </si>
  <si>
    <t>o masie od 350 - 399 g</t>
  </si>
  <si>
    <t>plus 0,138 pkt za każdy gram pow. 350g</t>
  </si>
  <si>
    <t xml:space="preserve">Opłata za dokonanie odstrzału, zakupu trofeów </t>
  </si>
  <si>
    <t>postrzelenie dzika</t>
  </si>
  <si>
    <t>osobników o wadze do 29,99  kg</t>
  </si>
  <si>
    <t>osobników o wadze od 30,00 - 49,99  kg</t>
  </si>
  <si>
    <t>osobników o wadze od 50,00 - 79,99  kg</t>
  </si>
  <si>
    <t>osobników o wadze powyzej 80  kg</t>
  </si>
  <si>
    <t>Trofeum - szable i fajki (oręż)</t>
  </si>
  <si>
    <t xml:space="preserve">Trofeum - (szable), niezależnie od wagi tuszy </t>
  </si>
  <si>
    <t>o długości od 14,00 - 15,99 cm</t>
  </si>
  <si>
    <t xml:space="preserve">o długości powyżej 20 cm </t>
  </si>
  <si>
    <t xml:space="preserve">plus 0,275 pkt za każdy mm powyżej 20,00 cm </t>
  </si>
  <si>
    <t>o długości od 16,00 - 20,00cm</t>
  </si>
  <si>
    <t>Opłata za dokonanie odstrzału</t>
  </si>
  <si>
    <t>Trofeum - czaszka, skóra, pióra (niewypreparowane)</t>
  </si>
  <si>
    <t>Lis</t>
  </si>
  <si>
    <t>Jenot</t>
  </si>
  <si>
    <t>Szop pracz</t>
  </si>
  <si>
    <t>Norka amerykańska</t>
  </si>
  <si>
    <t>Borsuk</t>
  </si>
  <si>
    <t>Kuny</t>
  </si>
  <si>
    <t>Dzikie gęsi</t>
  </si>
  <si>
    <t>Dzikie kaczki</t>
  </si>
  <si>
    <t>Bażant</t>
  </si>
  <si>
    <t>Słonka</t>
  </si>
  <si>
    <t>Gołąb grzywacz</t>
  </si>
  <si>
    <t>Łyska</t>
  </si>
  <si>
    <t>Opłata za trofeum na medalion</t>
  </si>
  <si>
    <t>Trofeum z jelenia, daniela (skóra surowa)</t>
  </si>
  <si>
    <t>Trofeum z sarny (skóra surowa)</t>
  </si>
  <si>
    <t>Trofeum z dzika (skóra surowa)</t>
  </si>
  <si>
    <t xml:space="preserve">Opłata za trofeum - skóra surowa w całości </t>
  </si>
  <si>
    <t>Trofeum ze zwierzyny drobnej (drapieżniki)</t>
  </si>
  <si>
    <t>Trofeum ze zwierzyny grubej</t>
  </si>
  <si>
    <t>Kozły - Trofeum parostki</t>
  </si>
  <si>
    <t xml:space="preserve">SARNA </t>
  </si>
  <si>
    <t>DZIK</t>
  </si>
  <si>
    <t>DANIEL</t>
  </si>
  <si>
    <t>ZWIERZYNA DROBNA</t>
  </si>
  <si>
    <t>JELEŃ SZLACHETNY</t>
  </si>
  <si>
    <t>Ilośc pkt</t>
  </si>
  <si>
    <t>Cena</t>
  </si>
  <si>
    <t>Polowania</t>
  </si>
  <si>
    <t>Ilość myśliwych</t>
  </si>
  <si>
    <t>Cena całościowa</t>
  </si>
  <si>
    <t xml:space="preserve">                      Polowania zbiorowe</t>
  </si>
  <si>
    <t>Polowanie indywidualne- wyjście/myśliwego</t>
  </si>
  <si>
    <t>grupy &lt; 10 myśliwych dzień/myśliwy</t>
  </si>
  <si>
    <t>grupy 10-12 myśliwych dzień/myśliwy</t>
  </si>
  <si>
    <t>grupy 13 myśliwych i więcej dzień/myśliwy</t>
  </si>
  <si>
    <t xml:space="preserve">Polowanie indywidulane - na ptactwo lub drapieżniki </t>
  </si>
  <si>
    <t xml:space="preserve">Opłata za osobę towarzyszącą wynosi 50 % stawki, w przypadku jej udziału w polowaniu. </t>
  </si>
  <si>
    <t>Ilość wyjść/dni</t>
  </si>
  <si>
    <t>Przy postrzeleniu stosuje się podatek VAT w wysokości takiej jak przy organizacji polowania.</t>
  </si>
  <si>
    <t>info: Cena w wszystkich arkuszach taka sama. Wystarczy zmienić na tej zakałdce i wszędzie zostanie zaktualizowana</t>
  </si>
  <si>
    <r>
      <rPr>
        <b/>
        <sz val="10"/>
        <color theme="1"/>
        <rFont val="Cambria"/>
        <family val="1"/>
        <charset val="238"/>
        <scheme val="major"/>
      </rPr>
      <t>UWAGA:</t>
    </r>
    <r>
      <rPr>
        <sz val="10"/>
        <color theme="1"/>
        <rFont val="Cambria"/>
        <family val="1"/>
        <charset val="238"/>
        <scheme val="major"/>
      </rPr>
      <t xml:space="preserve"> W przypadku pozyskania dzika w strefach z ograniczeniami ASF, gdzie nie ma możliwości wypreparowania trofeum (szable, fajki) należy stosować opłaty za dziki wg wagi. Rozliczenie wagi dzików oddawanych do utylizacji odbywać się będzie w następujacy sposób: waga tuszy dzika (bez patroszenia - brutto) będzie pomniejszana o 25% w celu uzyskania wagi do obciążenia myśliwego (netto). </t>
    </r>
  </si>
  <si>
    <t xml:space="preserve">Opłata za trofeum zawiera koszty przygotowania trofeum do preperowania, koszty preparacji i przechowywania oraz koszty wydania certyfikatu o miejscu pozyskania trofeum, jego wadze i wstępnej wycenie według CIC. Certyfikat wydawany jest obligatoryjnie dla trofeum wycenionego wstępnie na medal brązowy, srebrny lub złoty. W przypadku trofeów nie spełniających tych kryteriów, certyfikat może być wydany na prośbę myśliwego. </t>
  </si>
  <si>
    <t>0,148 pkt za każde 0,01 kg pow. 400g</t>
  </si>
  <si>
    <t>o masie od 400 - 499 g</t>
  </si>
  <si>
    <t>o masie powyżej 500g</t>
  </si>
  <si>
    <t>0,16 pkt za każde 0,01 kg pow. 500g</t>
  </si>
  <si>
    <t xml:space="preserve">Trofeum kozy/koźlęta - racice </t>
  </si>
  <si>
    <t xml:space="preserve">0,225 pkt za każdy mm powyżej 16,00 cm </t>
  </si>
  <si>
    <t>Długość szabli (cm)</t>
  </si>
  <si>
    <t>Masa wieńca (kg)</t>
  </si>
  <si>
    <t>Masa parostków (g)</t>
  </si>
  <si>
    <t>Cena za pkt( netto)</t>
  </si>
  <si>
    <r>
      <t xml:space="preserve">Organizacja polowania (netto)    </t>
    </r>
    <r>
      <rPr>
        <b/>
        <sz val="11"/>
        <color theme="1"/>
        <rFont val="Calibri"/>
        <family val="2"/>
        <charset val="238"/>
        <scheme val="minor"/>
      </rPr>
      <t>załącznik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</si>
</sst>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#,##0.00\ _z_ł"/>
    <numFmt numFmtId="167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3" borderId="11" xfId="0" applyFill="1" applyBorder="1"/>
    <xf numFmtId="0" fontId="0" fillId="2" borderId="11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8" xfId="0" applyBorder="1"/>
    <xf numFmtId="0" fontId="0" fillId="0" borderId="8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0" fontId="0" fillId="4" borderId="30" xfId="0" applyFill="1" applyBorder="1"/>
    <xf numFmtId="0" fontId="0" fillId="4" borderId="23" xfId="0" applyFill="1" applyBorder="1"/>
    <xf numFmtId="165" fontId="0" fillId="4" borderId="24" xfId="0" applyNumberFormat="1" applyFill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28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3" borderId="32" xfId="1" applyNumberFormat="1" applyFont="1" applyFill="1" applyBorder="1" applyAlignment="1">
      <alignment horizontal="center"/>
    </xf>
    <xf numFmtId="165" fontId="0" fillId="2" borderId="32" xfId="1" applyNumberFormat="1" applyFont="1" applyFill="1" applyBorder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22" xfId="1" applyNumberFormat="1" applyFont="1" applyFill="1" applyBorder="1" applyAlignment="1">
      <alignment horizontal="center"/>
    </xf>
    <xf numFmtId="0" fontId="0" fillId="0" borderId="13" xfId="0" applyBorder="1"/>
    <xf numFmtId="2" fontId="0" fillId="0" borderId="5" xfId="0" applyNumberFormat="1" applyBorder="1" applyAlignment="1">
      <alignment horizontal="center"/>
    </xf>
    <xf numFmtId="165" fontId="0" fillId="0" borderId="35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2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3" borderId="1" xfId="1" applyNumberFormat="1" applyFont="1" applyFill="1" applyBorder="1" applyAlignment="1">
      <alignment horizontal="center"/>
    </xf>
    <xf numFmtId="2" fontId="0" fillId="0" borderId="5" xfId="1" applyNumberFormat="1" applyFont="1" applyBorder="1" applyAlignment="1">
      <alignment horizontal="center"/>
    </xf>
    <xf numFmtId="2" fontId="0" fillId="0" borderId="6" xfId="1" applyNumberFormat="1" applyFont="1" applyFill="1" applyBorder="1" applyAlignment="1">
      <alignment horizontal="center"/>
    </xf>
    <xf numFmtId="2" fontId="0" fillId="0" borderId="15" xfId="1" applyNumberFormat="1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2" fontId="0" fillId="0" borderId="6" xfId="1" applyNumberFormat="1" applyFont="1" applyBorder="1" applyAlignment="1">
      <alignment horizontal="center"/>
    </xf>
    <xf numFmtId="2" fontId="0" fillId="0" borderId="37" xfId="1" applyNumberFormat="1" applyFon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2" fontId="0" fillId="3" borderId="10" xfId="1" applyNumberFormat="1" applyFont="1" applyFill="1" applyBorder="1" applyAlignment="1">
      <alignment horizontal="center"/>
    </xf>
    <xf numFmtId="165" fontId="0" fillId="3" borderId="40" xfId="1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2" fontId="0" fillId="0" borderId="1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4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45" xfId="0" applyNumberFormat="1" applyBorder="1" applyAlignment="1">
      <alignment horizontal="center"/>
    </xf>
    <xf numFmtId="165" fontId="0" fillId="0" borderId="36" xfId="1" applyNumberFormat="1" applyFont="1" applyBorder="1" applyAlignment="1">
      <alignment horizontal="center"/>
    </xf>
    <xf numFmtId="165" fontId="0" fillId="0" borderId="32" xfId="1" applyNumberFormat="1" applyFont="1" applyBorder="1" applyAlignment="1">
      <alignment horizontal="center"/>
    </xf>
    <xf numFmtId="165" fontId="0" fillId="0" borderId="35" xfId="1" applyNumberFormat="1" applyFon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5" fontId="0" fillId="5" borderId="32" xfId="1" applyNumberFormat="1" applyFont="1" applyFill="1" applyBorder="1" applyAlignment="1">
      <alignment horizontal="center"/>
    </xf>
    <xf numFmtId="0" fontId="0" fillId="5" borderId="1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3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165" fontId="0" fillId="5" borderId="35" xfId="1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5" fontId="0" fillId="2" borderId="35" xfId="1" applyNumberFormat="1" applyFont="1" applyFill="1" applyBorder="1" applyAlignment="1">
      <alignment horizontal="center"/>
    </xf>
    <xf numFmtId="2" fontId="0" fillId="0" borderId="3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2" borderId="2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5" fontId="0" fillId="2" borderId="44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65" fontId="0" fillId="2" borderId="39" xfId="0" applyNumberForma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0" fontId="5" fillId="0" borderId="0" xfId="0" applyFont="1" applyAlignment="1">
      <alignment wrapText="1"/>
    </xf>
    <xf numFmtId="2" fontId="0" fillId="0" borderId="43" xfId="0" applyNumberFormat="1" applyBorder="1" applyAlignment="1">
      <alignment horizontal="center" vertical="center"/>
    </xf>
    <xf numFmtId="165" fontId="0" fillId="0" borderId="37" xfId="1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7" fontId="0" fillId="4" borderId="36" xfId="1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0" xfId="0" applyNumberFormat="1"/>
    <xf numFmtId="167" fontId="0" fillId="4" borderId="36" xfId="0" applyNumberFormat="1" applyFill="1" applyBorder="1"/>
    <xf numFmtId="167" fontId="0" fillId="0" borderId="0" xfId="0" applyNumberFormat="1" applyAlignment="1">
      <alignment horizontal="center"/>
    </xf>
    <xf numFmtId="167" fontId="0" fillId="0" borderId="28" xfId="0" applyNumberFormat="1" applyBorder="1" applyAlignment="1">
      <alignment horizontal="center"/>
    </xf>
    <xf numFmtId="0" fontId="0" fillId="4" borderId="3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2" fontId="0" fillId="4" borderId="36" xfId="1" applyNumberFormat="1" applyFont="1" applyFill="1" applyBorder="1" applyAlignment="1">
      <alignment horizontal="center" vertical="center"/>
    </xf>
    <xf numFmtId="165" fontId="0" fillId="4" borderId="24" xfId="0" applyNumberFormat="1" applyFill="1" applyBorder="1" applyAlignment="1">
      <alignment horizontal="center" vertical="center"/>
    </xf>
    <xf numFmtId="2" fontId="0" fillId="4" borderId="36" xfId="0" applyNumberFormat="1" applyFill="1" applyBorder="1" applyAlignment="1">
      <alignment horizontal="center" vertical="center" wrapText="1"/>
    </xf>
    <xf numFmtId="166" fontId="0" fillId="4" borderId="24" xfId="0" applyNumberForma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2" fontId="0" fillId="4" borderId="15" xfId="0" applyNumberFormat="1" applyFill="1" applyBorder="1" applyAlignment="1">
      <alignment horizontal="center" vertical="center"/>
    </xf>
    <xf numFmtId="166" fontId="0" fillId="4" borderId="12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66" fontId="0" fillId="4" borderId="36" xfId="0" applyNumberFormat="1" applyFill="1" applyBorder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/>
    </xf>
    <xf numFmtId="165" fontId="0" fillId="2" borderId="32" xfId="0" applyNumberFormat="1" applyFill="1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5" borderId="31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4" borderId="34" xfId="0" applyFill="1" applyBorder="1" applyAlignment="1">
      <alignment horizontal="center" vertical="center"/>
    </xf>
    <xf numFmtId="0" fontId="0" fillId="3" borderId="3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28" xfId="0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4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4" borderId="3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20" zoomScaleNormal="120" workbookViewId="0">
      <selection activeCell="Q7" sqref="Q7:R22"/>
    </sheetView>
  </sheetViews>
  <sheetFormatPr defaultRowHeight="15" x14ac:dyDescent="0.25"/>
  <cols>
    <col min="2" max="2" width="11.28515625" customWidth="1"/>
    <col min="3" max="3" width="7.140625" customWidth="1"/>
    <col min="4" max="4" width="4.140625" customWidth="1"/>
    <col min="5" max="5" width="8.7109375" style="1" customWidth="1"/>
    <col min="6" max="6" width="11.140625" customWidth="1"/>
    <col min="7" max="7" width="11" customWidth="1"/>
    <col min="8" max="8" width="10.5703125" customWidth="1"/>
    <col min="9" max="9" width="23.7109375" customWidth="1"/>
  </cols>
  <sheetData>
    <row r="1" spans="1:9" ht="36.75" thickBot="1" x14ac:dyDescent="0.6">
      <c r="A1" s="149" t="s">
        <v>106</v>
      </c>
      <c r="B1" s="149"/>
      <c r="C1" s="149"/>
      <c r="D1" s="149"/>
      <c r="E1" s="149"/>
      <c r="F1" s="150"/>
      <c r="G1" s="149"/>
      <c r="H1" s="149"/>
      <c r="I1" s="149"/>
    </row>
    <row r="2" spans="1:9" ht="31.5" customHeight="1" thickBot="1" x14ac:dyDescent="0.3">
      <c r="A2" s="152" t="s">
        <v>81</v>
      </c>
      <c r="B2" s="153"/>
      <c r="C2" s="153"/>
      <c r="D2" s="154"/>
      <c r="E2" s="128" t="s">
        <v>79</v>
      </c>
      <c r="F2" s="124" t="s">
        <v>80</v>
      </c>
      <c r="G2" s="125" t="s">
        <v>82</v>
      </c>
      <c r="H2" s="126" t="s">
        <v>91</v>
      </c>
      <c r="I2" s="127" t="s">
        <v>83</v>
      </c>
    </row>
    <row r="3" spans="1:9" ht="38.25" customHeight="1" x14ac:dyDescent="0.25">
      <c r="A3" s="140" t="s">
        <v>85</v>
      </c>
      <c r="B3" s="141"/>
      <c r="C3" s="141"/>
      <c r="D3" s="155"/>
      <c r="E3" s="97">
        <v>1.4</v>
      </c>
      <c r="F3" s="99">
        <f>E3*'Dane ogólne'!$B$16</f>
        <v>290.24799999999999</v>
      </c>
      <c r="G3" s="109">
        <v>1</v>
      </c>
      <c r="H3" s="109">
        <v>1</v>
      </c>
      <c r="I3" s="110">
        <f>F3*G3*H3</f>
        <v>290.24799999999999</v>
      </c>
    </row>
    <row r="4" spans="1:9" ht="38.25" customHeight="1" thickBot="1" x14ac:dyDescent="0.3">
      <c r="A4" s="160" t="s">
        <v>89</v>
      </c>
      <c r="B4" s="161"/>
      <c r="C4" s="161"/>
      <c r="D4" s="161"/>
      <c r="E4" s="114">
        <v>1.3157894699999999</v>
      </c>
      <c r="F4" s="115">
        <f>E4*'Dane ogólne'!$B$16</f>
        <v>272.78947292039999</v>
      </c>
      <c r="G4" s="116">
        <v>1</v>
      </c>
      <c r="H4" s="116">
        <v>4</v>
      </c>
      <c r="I4" s="117">
        <f>F4*G4*H4</f>
        <v>1091.1578916815999</v>
      </c>
    </row>
    <row r="5" spans="1:9" ht="15.75" thickBot="1" x14ac:dyDescent="0.3">
      <c r="A5" s="168" t="s">
        <v>84</v>
      </c>
      <c r="B5" s="169"/>
      <c r="C5" s="169"/>
      <c r="D5" s="169"/>
      <c r="E5" s="169"/>
      <c r="F5" s="169"/>
      <c r="G5" s="169"/>
      <c r="H5" s="169"/>
      <c r="I5" s="170"/>
    </row>
    <row r="6" spans="1:9" ht="33" customHeight="1" x14ac:dyDescent="0.25">
      <c r="A6" s="156" t="s">
        <v>86</v>
      </c>
      <c r="B6" s="157"/>
      <c r="C6" s="157"/>
      <c r="D6" s="158"/>
      <c r="E6" s="98">
        <v>8</v>
      </c>
      <c r="F6" s="99">
        <f>E6*'Dane ogólne'!$B$16</f>
        <v>1658.56</v>
      </c>
      <c r="G6" s="100">
        <v>9</v>
      </c>
      <c r="H6" s="100">
        <v>1</v>
      </c>
      <c r="I6" s="101">
        <f>(F6*G6)*H6</f>
        <v>14927.039999999999</v>
      </c>
    </row>
    <row r="7" spans="1:9" ht="29.25" customHeight="1" x14ac:dyDescent="0.25">
      <c r="A7" s="162" t="s">
        <v>87</v>
      </c>
      <c r="B7" s="163"/>
      <c r="C7" s="163"/>
      <c r="D7" s="164"/>
      <c r="E7" s="102">
        <v>6.5</v>
      </c>
      <c r="F7" s="103">
        <f>E7*'Dane ogólne'!$B$16</f>
        <v>1347.58</v>
      </c>
      <c r="G7" s="104">
        <v>10</v>
      </c>
      <c r="H7" s="104">
        <v>1</v>
      </c>
      <c r="I7" s="101">
        <f t="shared" ref="I7:I8" si="0">(F7*G7)*H7</f>
        <v>13475.8</v>
      </c>
    </row>
    <row r="8" spans="1:9" ht="30.75" customHeight="1" thickBot="1" x14ac:dyDescent="0.3">
      <c r="A8" s="165" t="s">
        <v>88</v>
      </c>
      <c r="B8" s="166"/>
      <c r="C8" s="166"/>
      <c r="D8" s="167"/>
      <c r="E8" s="105">
        <v>6</v>
      </c>
      <c r="F8" s="106">
        <f>E8*'Dane ogólne'!$B$16</f>
        <v>1243.92</v>
      </c>
      <c r="G8" s="107">
        <v>15</v>
      </c>
      <c r="H8" s="107">
        <v>1</v>
      </c>
      <c r="I8" s="108">
        <f t="shared" si="0"/>
        <v>18658.800000000003</v>
      </c>
    </row>
    <row r="10" spans="1:9" x14ac:dyDescent="0.25">
      <c r="A10" s="151"/>
      <c r="B10" s="151"/>
      <c r="C10" s="151"/>
      <c r="D10" s="151"/>
      <c r="E10" s="151"/>
      <c r="F10" s="151"/>
      <c r="G10" s="151"/>
      <c r="H10" s="151"/>
      <c r="I10" s="151"/>
    </row>
    <row r="12" spans="1:9" x14ac:dyDescent="0.25">
      <c r="A12" s="151" t="s">
        <v>90</v>
      </c>
      <c r="B12" s="151"/>
      <c r="C12" s="151"/>
      <c r="D12" s="151"/>
      <c r="E12" s="151"/>
      <c r="F12" s="151"/>
      <c r="G12" s="151"/>
      <c r="H12" s="151"/>
      <c r="I12" s="151"/>
    </row>
    <row r="14" spans="1:9" ht="15.75" thickBot="1" x14ac:dyDescent="0.3">
      <c r="A14" s="159"/>
      <c r="B14" s="159"/>
      <c r="C14" s="159"/>
      <c r="D14" s="159"/>
      <c r="E14" s="159"/>
      <c r="F14" s="159"/>
      <c r="G14" s="159"/>
      <c r="H14" s="159"/>
    </row>
    <row r="15" spans="1:9" ht="15.75" thickBot="1" x14ac:dyDescent="0.3">
      <c r="B15" s="111" t="s">
        <v>105</v>
      </c>
      <c r="E15" s="140" t="s">
        <v>93</v>
      </c>
      <c r="F15" s="141"/>
      <c r="G15" s="142"/>
    </row>
    <row r="16" spans="1:9" ht="15.75" customHeight="1" thickBot="1" x14ac:dyDescent="0.3">
      <c r="B16" s="112">
        <v>207.32</v>
      </c>
      <c r="E16" s="143"/>
      <c r="F16" s="144"/>
      <c r="G16" s="145"/>
    </row>
    <row r="17" spans="5:7" x14ac:dyDescent="0.25">
      <c r="E17" s="143"/>
      <c r="F17" s="144"/>
      <c r="G17" s="145"/>
    </row>
    <row r="18" spans="5:7" x14ac:dyDescent="0.25">
      <c r="E18" s="143"/>
      <c r="F18" s="144"/>
      <c r="G18" s="145"/>
    </row>
    <row r="19" spans="5:7" x14ac:dyDescent="0.25">
      <c r="E19" s="143"/>
      <c r="F19" s="144"/>
      <c r="G19" s="145"/>
    </row>
    <row r="20" spans="5:7" ht="15.75" thickBot="1" x14ac:dyDescent="0.3">
      <c r="E20" s="146"/>
      <c r="F20" s="147"/>
      <c r="G20" s="148"/>
    </row>
  </sheetData>
  <protectedRanges>
    <protectedRange password="9123" sqref="G3:G4" name="Rozstęp1"/>
  </protectedRanges>
  <mergeCells count="12">
    <mergeCell ref="E15:G20"/>
    <mergeCell ref="A1:I1"/>
    <mergeCell ref="A10:I10"/>
    <mergeCell ref="A2:D2"/>
    <mergeCell ref="A3:D3"/>
    <mergeCell ref="A6:D6"/>
    <mergeCell ref="A14:H14"/>
    <mergeCell ref="A4:D4"/>
    <mergeCell ref="A12:I12"/>
    <mergeCell ref="A7:D7"/>
    <mergeCell ref="A8:D8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zoomScale="120" zoomScaleNormal="120" workbookViewId="0">
      <selection activeCell="G8" sqref="G8"/>
    </sheetView>
  </sheetViews>
  <sheetFormatPr defaultRowHeight="15" x14ac:dyDescent="0.25"/>
  <cols>
    <col min="4" max="4" width="23.140625" customWidth="1"/>
    <col min="5" max="5" width="11" style="1" customWidth="1"/>
    <col min="6" max="6" width="9.140625" style="20"/>
    <col min="7" max="7" width="11.85546875" style="43" customWidth="1"/>
    <col min="10" max="10" width="10.28515625" customWidth="1"/>
    <col min="14" max="14" width="10.85546875" customWidth="1"/>
  </cols>
  <sheetData>
    <row r="1" spans="2:7" ht="33.75" customHeight="1" thickBot="1" x14ac:dyDescent="0.3">
      <c r="B1" s="175" t="s">
        <v>78</v>
      </c>
      <c r="C1" s="175"/>
      <c r="D1" s="175"/>
      <c r="E1" s="175"/>
      <c r="F1" s="175"/>
      <c r="G1" s="175"/>
    </row>
    <row r="2" spans="2:7" ht="33" customHeight="1" thickBot="1" x14ac:dyDescent="0.3">
      <c r="B2" s="172" t="s">
        <v>40</v>
      </c>
      <c r="C2" s="173"/>
      <c r="D2" s="174"/>
      <c r="E2" s="126" t="s">
        <v>103</v>
      </c>
      <c r="F2" s="131" t="s">
        <v>20</v>
      </c>
      <c r="G2" s="132" t="s">
        <v>80</v>
      </c>
    </row>
    <row r="3" spans="2:7" ht="15" customHeight="1" x14ac:dyDescent="0.25">
      <c r="B3" s="16" t="s">
        <v>0</v>
      </c>
      <c r="C3" s="8"/>
      <c r="D3" s="8"/>
      <c r="E3" s="36"/>
      <c r="F3" s="31">
        <v>17.5</v>
      </c>
      <c r="G3" s="30">
        <f>F3*'Dane ogólne'!$B$16</f>
        <v>3628.1</v>
      </c>
    </row>
    <row r="4" spans="2:7" ht="15.75" thickBot="1" x14ac:dyDescent="0.3">
      <c r="B4" s="45" t="s">
        <v>1</v>
      </c>
      <c r="C4" s="7"/>
      <c r="D4" s="7"/>
      <c r="E4" s="13"/>
      <c r="F4" s="46">
        <v>2</v>
      </c>
      <c r="G4" s="81">
        <f>F4*'Dane ogólne'!$B$16</f>
        <v>414.64</v>
      </c>
    </row>
    <row r="5" spans="2:7" ht="15.75" thickBot="1" x14ac:dyDescent="0.3">
      <c r="B5" s="176" t="s">
        <v>29</v>
      </c>
      <c r="C5" s="177"/>
      <c r="D5" s="178"/>
      <c r="E5" s="27"/>
      <c r="F5" s="35"/>
      <c r="G5" s="29"/>
    </row>
    <row r="6" spans="2:7" x14ac:dyDescent="0.25">
      <c r="B6" s="16" t="s">
        <v>2</v>
      </c>
      <c r="C6" s="8"/>
      <c r="D6" s="8"/>
      <c r="E6" s="36"/>
      <c r="F6" s="31">
        <v>5.5</v>
      </c>
      <c r="G6" s="30">
        <f>F6*'Dane ogólne'!$B$16</f>
        <v>1140.26</v>
      </c>
    </row>
    <row r="7" spans="2:7" x14ac:dyDescent="0.25">
      <c r="B7" s="9" t="s">
        <v>3</v>
      </c>
      <c r="C7" s="3"/>
      <c r="D7" s="3"/>
      <c r="E7" s="6"/>
      <c r="F7" s="32">
        <v>11</v>
      </c>
      <c r="G7" s="80">
        <f>F7*'Dane ogólne'!$B$16</f>
        <v>2280.52</v>
      </c>
    </row>
    <row r="8" spans="2:7" x14ac:dyDescent="0.25">
      <c r="B8" s="9" t="s">
        <v>4</v>
      </c>
      <c r="C8" s="3"/>
      <c r="D8" s="3"/>
      <c r="E8" s="6"/>
      <c r="F8" s="32">
        <v>14.85</v>
      </c>
      <c r="G8" s="80">
        <f>F8*'Dane ogólne'!$B$16</f>
        <v>3078.7019999999998</v>
      </c>
    </row>
    <row r="9" spans="2:7" x14ac:dyDescent="0.25">
      <c r="B9" s="9" t="s">
        <v>5</v>
      </c>
      <c r="C9" s="3"/>
      <c r="D9" s="3"/>
      <c r="E9" s="6"/>
      <c r="F9" s="32">
        <v>17.600000000000001</v>
      </c>
      <c r="G9" s="80">
        <f>F9*'Dane ogólne'!$B$16</f>
        <v>3648.8320000000003</v>
      </c>
    </row>
    <row r="10" spans="2:7" x14ac:dyDescent="0.25">
      <c r="B10" s="9" t="s">
        <v>6</v>
      </c>
      <c r="C10" s="3"/>
      <c r="D10" s="3"/>
      <c r="E10" s="6"/>
      <c r="F10" s="32">
        <v>19.25</v>
      </c>
      <c r="G10" s="80">
        <f>F10*'Dane ogólne'!$B$16</f>
        <v>3990.91</v>
      </c>
    </row>
    <row r="11" spans="2:7" x14ac:dyDescent="0.25">
      <c r="B11" s="9" t="s">
        <v>7</v>
      </c>
      <c r="C11" s="3"/>
      <c r="D11" s="3"/>
      <c r="E11" s="6"/>
      <c r="F11" s="32">
        <v>21.45</v>
      </c>
      <c r="G11" s="80">
        <f>F11*'Dane ogólne'!$B$16</f>
        <v>4447.0140000000001</v>
      </c>
    </row>
    <row r="12" spans="2:7" x14ac:dyDescent="0.25">
      <c r="B12" s="9" t="s">
        <v>8</v>
      </c>
      <c r="C12" s="3"/>
      <c r="D12" s="3"/>
      <c r="E12" s="6"/>
      <c r="F12" s="32">
        <v>23.1</v>
      </c>
      <c r="G12" s="80">
        <f>F12*'Dane ogólne'!$B$16</f>
        <v>4789.0920000000006</v>
      </c>
    </row>
    <row r="13" spans="2:7" x14ac:dyDescent="0.25">
      <c r="B13" s="10" t="s">
        <v>9</v>
      </c>
      <c r="C13" s="5"/>
      <c r="D13" s="5"/>
      <c r="E13" s="12"/>
      <c r="F13" s="34">
        <v>24.75</v>
      </c>
      <c r="G13" s="40">
        <f>F13*'Dane ogólne'!$B$16</f>
        <v>5131.17</v>
      </c>
    </row>
    <row r="14" spans="2:7" x14ac:dyDescent="0.25">
      <c r="B14" s="10" t="s">
        <v>10</v>
      </c>
      <c r="C14" s="5"/>
      <c r="D14" s="5"/>
      <c r="E14" s="12">
        <v>5</v>
      </c>
      <c r="F14" s="34">
        <f>(E14-5)*6</f>
        <v>0</v>
      </c>
      <c r="G14" s="40">
        <f>F14*'Dane ogólne'!$B$16</f>
        <v>0</v>
      </c>
    </row>
    <row r="15" spans="2:7" x14ac:dyDescent="0.25">
      <c r="B15" s="11" t="s">
        <v>11</v>
      </c>
      <c r="C15" s="4"/>
      <c r="D15" s="4"/>
      <c r="E15" s="15"/>
      <c r="F15" s="33">
        <v>33</v>
      </c>
      <c r="G15" s="41">
        <f>F15*'Dane ogólne'!$B$16</f>
        <v>6841.5599999999995</v>
      </c>
    </row>
    <row r="16" spans="2:7" x14ac:dyDescent="0.25">
      <c r="B16" s="11" t="s">
        <v>12</v>
      </c>
      <c r="C16" s="4"/>
      <c r="D16" s="4"/>
      <c r="E16" s="15">
        <v>6</v>
      </c>
      <c r="F16" s="33">
        <f>(E16-6)*8</f>
        <v>0</v>
      </c>
      <c r="G16" s="41">
        <f>F16*'Dane ogólne'!$B$16</f>
        <v>0</v>
      </c>
    </row>
    <row r="17" spans="2:7" x14ac:dyDescent="0.25">
      <c r="B17" s="10" t="s">
        <v>13</v>
      </c>
      <c r="C17" s="5"/>
      <c r="D17" s="5"/>
      <c r="E17" s="12"/>
      <c r="F17" s="34">
        <v>44</v>
      </c>
      <c r="G17" s="40">
        <f>F17*'Dane ogólne'!$B$16</f>
        <v>9122.08</v>
      </c>
    </row>
    <row r="18" spans="2:7" x14ac:dyDescent="0.25">
      <c r="B18" s="10" t="s">
        <v>14</v>
      </c>
      <c r="C18" s="5"/>
      <c r="D18" s="5"/>
      <c r="E18" s="12">
        <v>7</v>
      </c>
      <c r="F18" s="34">
        <f>(E18-7)*19.3</f>
        <v>0</v>
      </c>
      <c r="G18" s="40">
        <f>F18*'Dane ogólne'!$B$16</f>
        <v>0</v>
      </c>
    </row>
    <row r="19" spans="2:7" x14ac:dyDescent="0.25">
      <c r="B19" s="11" t="s">
        <v>16</v>
      </c>
      <c r="C19" s="4"/>
      <c r="D19" s="4"/>
      <c r="E19" s="15"/>
      <c r="F19" s="33">
        <v>63.25</v>
      </c>
      <c r="G19" s="41">
        <f>F19*'Dane ogólne'!$B$16</f>
        <v>13112.99</v>
      </c>
    </row>
    <row r="20" spans="2:7" ht="15.75" thickBot="1" x14ac:dyDescent="0.3">
      <c r="B20" s="92" t="s">
        <v>15</v>
      </c>
      <c r="C20" s="93"/>
      <c r="D20" s="93"/>
      <c r="E20" s="94">
        <v>8</v>
      </c>
      <c r="F20" s="95">
        <f>(E20-8)*22</f>
        <v>0</v>
      </c>
      <c r="G20" s="96">
        <f>F20*'Dane ogólne'!$B$16</f>
        <v>0</v>
      </c>
    </row>
    <row r="21" spans="2:7" ht="15.75" thickBot="1" x14ac:dyDescent="0.3">
      <c r="B21" s="176" t="s">
        <v>28</v>
      </c>
      <c r="C21" s="177"/>
      <c r="D21" s="178"/>
      <c r="E21" s="27"/>
      <c r="F21" s="35">
        <v>2.5</v>
      </c>
      <c r="G21" s="29">
        <f>F21*'Dane ogólne'!$B$16</f>
        <v>518.29999999999995</v>
      </c>
    </row>
    <row r="23" spans="2:7" ht="25.5" customHeight="1" x14ac:dyDescent="0.25">
      <c r="B23" s="171" t="s">
        <v>92</v>
      </c>
      <c r="C23" s="171"/>
      <c r="D23" s="171"/>
      <c r="E23" s="171"/>
      <c r="F23" s="171"/>
      <c r="G23" s="171"/>
    </row>
    <row r="25" spans="2:7" x14ac:dyDescent="0.25">
      <c r="B25" s="171" t="s">
        <v>95</v>
      </c>
      <c r="C25" s="171"/>
      <c r="D25" s="171"/>
      <c r="E25" s="171"/>
      <c r="F25" s="171"/>
      <c r="G25" s="171"/>
    </row>
    <row r="26" spans="2:7" x14ac:dyDescent="0.25">
      <c r="B26" s="171"/>
      <c r="C26" s="171"/>
      <c r="D26" s="171"/>
      <c r="E26" s="171"/>
      <c r="F26" s="171"/>
      <c r="G26" s="171"/>
    </row>
    <row r="27" spans="2:7" x14ac:dyDescent="0.25">
      <c r="B27" s="171"/>
      <c r="C27" s="171"/>
      <c r="D27" s="171"/>
      <c r="E27" s="171"/>
      <c r="F27" s="171"/>
      <c r="G27" s="171"/>
    </row>
    <row r="28" spans="2:7" x14ac:dyDescent="0.25">
      <c r="B28" s="171"/>
      <c r="C28" s="171"/>
      <c r="D28" s="171"/>
      <c r="E28" s="171"/>
      <c r="F28" s="171"/>
      <c r="G28" s="171"/>
    </row>
    <row r="29" spans="2:7" ht="18" customHeight="1" x14ac:dyDescent="0.25">
      <c r="B29" s="171"/>
      <c r="C29" s="171"/>
      <c r="D29" s="171"/>
      <c r="E29" s="171"/>
      <c r="F29" s="171"/>
      <c r="G29" s="171"/>
    </row>
    <row r="31" spans="2:7" x14ac:dyDescent="0.25">
      <c r="G31" s="42"/>
    </row>
    <row r="35" spans="7:7" x14ac:dyDescent="0.25">
      <c r="G35" s="42"/>
    </row>
    <row r="36" spans="7:7" x14ac:dyDescent="0.25">
      <c r="G36" s="42"/>
    </row>
  </sheetData>
  <mergeCells count="6">
    <mergeCell ref="B25:G29"/>
    <mergeCell ref="B2:D2"/>
    <mergeCell ref="B1:G1"/>
    <mergeCell ref="B21:D21"/>
    <mergeCell ref="B5:D5"/>
    <mergeCell ref="B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zoomScale="120" zoomScaleNormal="120" workbookViewId="0">
      <selection activeCell="K9" sqref="K8:K9"/>
    </sheetView>
  </sheetViews>
  <sheetFormatPr defaultRowHeight="15" x14ac:dyDescent="0.25"/>
  <cols>
    <col min="1" max="1" width="8.85546875" customWidth="1"/>
    <col min="5" max="5" width="14.7109375" customWidth="1"/>
    <col min="6" max="6" width="10.5703125" style="1" customWidth="1"/>
    <col min="7" max="7" width="8.28515625" style="20" customWidth="1"/>
    <col min="8" max="8" width="10.5703125" style="1" bestFit="1" customWidth="1"/>
  </cols>
  <sheetData>
    <row r="1" spans="1:8" ht="36.75" thickBot="1" x14ac:dyDescent="0.6">
      <c r="B1" s="149" t="s">
        <v>76</v>
      </c>
      <c r="C1" s="149"/>
      <c r="D1" s="149"/>
      <c r="E1" s="149"/>
      <c r="F1" s="149"/>
      <c r="G1" s="149"/>
      <c r="H1" s="149"/>
    </row>
    <row r="2" spans="1:8" ht="36" customHeight="1" thickBot="1" x14ac:dyDescent="0.3">
      <c r="B2" s="152" t="s">
        <v>40</v>
      </c>
      <c r="C2" s="153"/>
      <c r="D2" s="153"/>
      <c r="E2" s="188"/>
      <c r="F2" s="133" t="s">
        <v>103</v>
      </c>
      <c r="G2" s="134" t="s">
        <v>20</v>
      </c>
      <c r="H2" s="135" t="s">
        <v>80</v>
      </c>
    </row>
    <row r="3" spans="1:8" x14ac:dyDescent="0.25">
      <c r="A3" s="1"/>
      <c r="B3" s="185" t="s">
        <v>17</v>
      </c>
      <c r="C3" s="186"/>
      <c r="D3" s="186"/>
      <c r="E3" s="187"/>
      <c r="F3" s="36"/>
      <c r="G3" s="31">
        <v>9</v>
      </c>
      <c r="H3" s="44">
        <f>G3*'Dane ogólne'!$B$16</f>
        <v>1865.8799999999999</v>
      </c>
    </row>
    <row r="4" spans="1:8" ht="15.75" thickBot="1" x14ac:dyDescent="0.3">
      <c r="A4" s="1"/>
      <c r="B4" s="45" t="s">
        <v>18</v>
      </c>
      <c r="C4" s="7"/>
      <c r="D4" s="7"/>
      <c r="E4" s="7"/>
      <c r="F4" s="13"/>
      <c r="G4" s="46">
        <v>2</v>
      </c>
      <c r="H4" s="47">
        <f>G4*'Dane ogólne'!$B$16</f>
        <v>414.64</v>
      </c>
    </row>
    <row r="5" spans="1:8" ht="15.75" thickBot="1" x14ac:dyDescent="0.3">
      <c r="A5" s="1"/>
      <c r="B5" s="176" t="s">
        <v>27</v>
      </c>
      <c r="C5" s="177"/>
      <c r="D5" s="177"/>
      <c r="E5" s="178"/>
      <c r="F5" s="27"/>
      <c r="G5" s="35"/>
      <c r="H5" s="48"/>
    </row>
    <row r="6" spans="1:8" x14ac:dyDescent="0.25">
      <c r="A6" s="1"/>
      <c r="B6" s="16" t="s">
        <v>19</v>
      </c>
      <c r="C6" s="8"/>
      <c r="D6" s="8"/>
      <c r="E6" s="8"/>
      <c r="F6" s="36"/>
      <c r="G6" s="31">
        <v>7.5</v>
      </c>
      <c r="H6" s="44">
        <f>G6*'Dane ogólne'!$B$16</f>
        <v>1554.8999999999999</v>
      </c>
    </row>
    <row r="7" spans="1:8" x14ac:dyDescent="0.25">
      <c r="A7" s="1"/>
      <c r="B7" s="179" t="s">
        <v>21</v>
      </c>
      <c r="C7" s="180"/>
      <c r="D7" s="180"/>
      <c r="E7" s="181"/>
      <c r="F7" s="49"/>
      <c r="G7" s="82">
        <v>12</v>
      </c>
      <c r="H7" s="83">
        <f>G7*'Dane ogólne'!$B$16</f>
        <v>2487.84</v>
      </c>
    </row>
    <row r="8" spans="1:8" x14ac:dyDescent="0.25">
      <c r="A8" s="1"/>
      <c r="B8" s="84" t="s">
        <v>22</v>
      </c>
      <c r="C8" s="85"/>
      <c r="D8" s="85"/>
      <c r="E8" s="85"/>
      <c r="F8" s="86">
        <v>1.5</v>
      </c>
      <c r="G8" s="82">
        <f>(F8-1.5)*4</f>
        <v>0</v>
      </c>
      <c r="H8" s="83">
        <f>G8*'Dane ogólne'!$B$16</f>
        <v>0</v>
      </c>
    </row>
    <row r="9" spans="1:8" x14ac:dyDescent="0.25">
      <c r="A9" s="1"/>
      <c r="B9" s="182" t="s">
        <v>23</v>
      </c>
      <c r="C9" s="183"/>
      <c r="D9" s="183"/>
      <c r="E9" s="184"/>
      <c r="F9" s="15"/>
      <c r="G9" s="33">
        <v>16.5</v>
      </c>
      <c r="H9" s="41">
        <f>G9*'Dane ogólne'!$B$16</f>
        <v>3420.7799999999997</v>
      </c>
    </row>
    <row r="10" spans="1:8" x14ac:dyDescent="0.25">
      <c r="A10" s="1"/>
      <c r="B10" s="11" t="s">
        <v>24</v>
      </c>
      <c r="C10" s="4"/>
      <c r="D10" s="4"/>
      <c r="E10" s="4"/>
      <c r="F10" s="15">
        <v>2.5</v>
      </c>
      <c r="G10" s="33">
        <f>(F10-2.5)*8</f>
        <v>0</v>
      </c>
      <c r="H10" s="41">
        <f>G10*'Dane ogólne'!$B$16</f>
        <v>0</v>
      </c>
    </row>
    <row r="11" spans="1:8" x14ac:dyDescent="0.25">
      <c r="A11" s="1"/>
      <c r="B11" s="179" t="s">
        <v>25</v>
      </c>
      <c r="C11" s="180"/>
      <c r="D11" s="180"/>
      <c r="E11" s="181"/>
      <c r="F11" s="86"/>
      <c r="G11" s="82">
        <v>21.5</v>
      </c>
      <c r="H11" s="83">
        <f>G11*'Dane ogólne'!$B$16</f>
        <v>4457.38</v>
      </c>
    </row>
    <row r="12" spans="1:8" ht="15.75" thickBot="1" x14ac:dyDescent="0.3">
      <c r="A12" s="1"/>
      <c r="B12" s="87" t="s">
        <v>26</v>
      </c>
      <c r="C12" s="88"/>
      <c r="D12" s="88"/>
      <c r="E12" s="88"/>
      <c r="F12" s="89">
        <v>3</v>
      </c>
      <c r="G12" s="90">
        <f>(F12-3)*16.5</f>
        <v>0</v>
      </c>
      <c r="H12" s="91">
        <f>G12*'Dane ogólne'!$B$16</f>
        <v>0</v>
      </c>
    </row>
    <row r="13" spans="1:8" ht="15.75" thickBot="1" x14ac:dyDescent="0.3">
      <c r="A13" s="39"/>
      <c r="B13" s="176" t="s">
        <v>28</v>
      </c>
      <c r="C13" s="177"/>
      <c r="D13" s="177"/>
      <c r="E13" s="178"/>
      <c r="F13" s="27"/>
      <c r="G13" s="35">
        <v>2.5</v>
      </c>
      <c r="H13" s="48">
        <f>G13*'Dane ogólne'!$B$16</f>
        <v>518.29999999999995</v>
      </c>
    </row>
    <row r="15" spans="1:8" ht="28.5" customHeight="1" x14ac:dyDescent="0.25">
      <c r="B15" s="171" t="s">
        <v>92</v>
      </c>
      <c r="C15" s="171"/>
      <c r="D15" s="171"/>
      <c r="E15" s="171"/>
      <c r="F15" s="171"/>
      <c r="G15" s="171"/>
      <c r="H15" s="171"/>
    </row>
    <row r="16" spans="1:8" x14ac:dyDescent="0.25">
      <c r="E16" s="1"/>
      <c r="F16" s="20"/>
      <c r="G16" s="43"/>
      <c r="H16" s="42"/>
    </row>
    <row r="17" spans="2:8" ht="15" customHeight="1" x14ac:dyDescent="0.25">
      <c r="B17" s="171" t="s">
        <v>95</v>
      </c>
      <c r="C17" s="171"/>
      <c r="D17" s="171"/>
      <c r="E17" s="171"/>
      <c r="F17" s="171"/>
      <c r="G17" s="171"/>
      <c r="H17" s="171"/>
    </row>
    <row r="18" spans="2:8" x14ac:dyDescent="0.25">
      <c r="B18" s="171"/>
      <c r="C18" s="171"/>
      <c r="D18" s="171"/>
      <c r="E18" s="171"/>
      <c r="F18" s="171"/>
      <c r="G18" s="171"/>
      <c r="H18" s="171"/>
    </row>
    <row r="19" spans="2:8" x14ac:dyDescent="0.25">
      <c r="B19" s="171"/>
      <c r="C19" s="171"/>
      <c r="D19" s="171"/>
      <c r="E19" s="171"/>
      <c r="F19" s="171"/>
      <c r="G19" s="171"/>
      <c r="H19" s="171"/>
    </row>
    <row r="20" spans="2:8" x14ac:dyDescent="0.25">
      <c r="B20" s="171"/>
      <c r="C20" s="171"/>
      <c r="D20" s="171"/>
      <c r="E20" s="171"/>
      <c r="F20" s="171"/>
      <c r="G20" s="171"/>
      <c r="H20" s="171"/>
    </row>
    <row r="21" spans="2:8" x14ac:dyDescent="0.25">
      <c r="B21" s="171"/>
      <c r="C21" s="171"/>
      <c r="D21" s="171"/>
      <c r="E21" s="171"/>
      <c r="F21" s="171"/>
      <c r="G21" s="171"/>
      <c r="H21" s="171"/>
    </row>
    <row r="22" spans="2:8" x14ac:dyDescent="0.25">
      <c r="H22" s="42"/>
    </row>
    <row r="23" spans="2:8" x14ac:dyDescent="0.25">
      <c r="H23" s="42"/>
    </row>
    <row r="24" spans="2:8" x14ac:dyDescent="0.25">
      <c r="H24" s="42"/>
    </row>
    <row r="25" spans="2:8" x14ac:dyDescent="0.25">
      <c r="H25" s="43"/>
    </row>
    <row r="26" spans="2:8" x14ac:dyDescent="0.25">
      <c r="H26" s="42"/>
    </row>
    <row r="27" spans="2:8" x14ac:dyDescent="0.25">
      <c r="H27" s="42"/>
    </row>
    <row r="28" spans="2:8" x14ac:dyDescent="0.25">
      <c r="H28" s="42"/>
    </row>
  </sheetData>
  <mergeCells count="10">
    <mergeCell ref="B15:H15"/>
    <mergeCell ref="B17:H21"/>
    <mergeCell ref="B13:E13"/>
    <mergeCell ref="B1:H1"/>
    <mergeCell ref="B11:E11"/>
    <mergeCell ref="B9:E9"/>
    <mergeCell ref="B7:E7"/>
    <mergeCell ref="B3:E3"/>
    <mergeCell ref="B5:E5"/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7"/>
  <sheetViews>
    <sheetView topLeftCell="A2" zoomScale="120" zoomScaleNormal="120" workbookViewId="0">
      <selection activeCell="J18" sqref="J18"/>
    </sheetView>
  </sheetViews>
  <sheetFormatPr defaultRowHeight="15" x14ac:dyDescent="0.25"/>
  <cols>
    <col min="4" max="4" width="27" customWidth="1"/>
    <col min="5" max="5" width="12.7109375" style="1" customWidth="1"/>
    <col min="6" max="6" width="9.140625" style="1"/>
    <col min="7" max="7" width="12.28515625" style="1" customWidth="1"/>
  </cols>
  <sheetData>
    <row r="1" spans="2:7" ht="36.75" thickBot="1" x14ac:dyDescent="0.6">
      <c r="B1" s="150" t="s">
        <v>74</v>
      </c>
      <c r="C1" s="159"/>
      <c r="D1" s="159"/>
      <c r="E1" s="159"/>
      <c r="F1" s="159"/>
      <c r="G1" s="159"/>
    </row>
    <row r="2" spans="2:7" ht="38.25" customHeight="1" thickBot="1" x14ac:dyDescent="0.3">
      <c r="B2" s="152" t="s">
        <v>40</v>
      </c>
      <c r="C2" s="153"/>
      <c r="D2" s="153"/>
      <c r="E2" s="126" t="s">
        <v>104</v>
      </c>
      <c r="F2" s="136" t="s">
        <v>20</v>
      </c>
      <c r="G2" s="137" t="s">
        <v>80</v>
      </c>
    </row>
    <row r="3" spans="2:7" x14ac:dyDescent="0.25">
      <c r="B3" s="66" t="s">
        <v>32</v>
      </c>
      <c r="C3" s="17"/>
      <c r="D3" s="17"/>
      <c r="E3" s="14"/>
      <c r="F3" s="69">
        <v>3.3</v>
      </c>
      <c r="G3" s="30">
        <f>F3*'Dane ogólne'!$B$16</f>
        <v>684.15599999999995</v>
      </c>
    </row>
    <row r="4" spans="2:7" ht="15.75" thickBot="1" x14ac:dyDescent="0.3">
      <c r="B4" s="74" t="s">
        <v>33</v>
      </c>
      <c r="C4" s="75"/>
      <c r="D4" s="75"/>
      <c r="E4" s="13"/>
      <c r="F4" s="76">
        <v>0.8</v>
      </c>
      <c r="G4" s="81">
        <f>F4*'Dane ogólne'!$B$16</f>
        <v>165.85599999999999</v>
      </c>
    </row>
    <row r="5" spans="2:7" ht="15.75" thickBot="1" x14ac:dyDescent="0.3">
      <c r="B5" s="176" t="s">
        <v>73</v>
      </c>
      <c r="C5" s="177"/>
      <c r="D5" s="177"/>
      <c r="E5" s="28"/>
      <c r="F5" s="28"/>
      <c r="G5" s="77"/>
    </row>
    <row r="6" spans="2:7" x14ac:dyDescent="0.25">
      <c r="B6" s="185" t="s">
        <v>30</v>
      </c>
      <c r="C6" s="186"/>
      <c r="D6" s="187"/>
      <c r="E6" s="36"/>
      <c r="F6" s="70">
        <v>1.1000000000000001</v>
      </c>
      <c r="G6" s="30">
        <f>F6*'Dane ogólne'!$B$16</f>
        <v>228.05200000000002</v>
      </c>
    </row>
    <row r="7" spans="2:7" x14ac:dyDescent="0.25">
      <c r="B7" s="192" t="s">
        <v>31</v>
      </c>
      <c r="C7" s="193"/>
      <c r="D7" s="194"/>
      <c r="E7" s="6"/>
      <c r="F7" s="71">
        <v>2.2000000000000002</v>
      </c>
      <c r="G7" s="80">
        <f>F7*'Dane ogólne'!$B$16</f>
        <v>456.10400000000004</v>
      </c>
    </row>
    <row r="8" spans="2:7" x14ac:dyDescent="0.25">
      <c r="B8" s="182" t="s">
        <v>35</v>
      </c>
      <c r="C8" s="183"/>
      <c r="D8" s="184"/>
      <c r="E8" s="15"/>
      <c r="F8" s="72">
        <v>3.3</v>
      </c>
      <c r="G8" s="41">
        <f>F8*'Dane ogólne'!$B$16</f>
        <v>684.15599999999995</v>
      </c>
    </row>
    <row r="9" spans="2:7" x14ac:dyDescent="0.25">
      <c r="B9" s="182" t="s">
        <v>34</v>
      </c>
      <c r="C9" s="183"/>
      <c r="D9" s="184"/>
      <c r="E9" s="15">
        <v>200</v>
      </c>
      <c r="F9" s="72">
        <f>(E9-200)*0.013</f>
        <v>0</v>
      </c>
      <c r="G9" s="41">
        <f>F9*'Dane ogólne'!$B$16</f>
        <v>0</v>
      </c>
    </row>
    <row r="10" spans="2:7" x14ac:dyDescent="0.25">
      <c r="B10" s="189" t="s">
        <v>36</v>
      </c>
      <c r="C10" s="190"/>
      <c r="D10" s="191"/>
      <c r="E10" s="12"/>
      <c r="F10" s="73">
        <v>4.57</v>
      </c>
      <c r="G10" s="40">
        <f>F10*'Dane ogólne'!$B$16</f>
        <v>947.45240000000001</v>
      </c>
    </row>
    <row r="11" spans="2:7" x14ac:dyDescent="0.25">
      <c r="B11" s="189" t="s">
        <v>37</v>
      </c>
      <c r="C11" s="190"/>
      <c r="D11" s="191"/>
      <c r="E11" s="12">
        <v>300</v>
      </c>
      <c r="F11" s="73">
        <f>(E11-300)*0.077</f>
        <v>0</v>
      </c>
      <c r="G11" s="40">
        <f>F11*'Dane ogólne'!$B$16</f>
        <v>0</v>
      </c>
    </row>
    <row r="12" spans="2:7" x14ac:dyDescent="0.25">
      <c r="B12" s="182" t="s">
        <v>38</v>
      </c>
      <c r="C12" s="183"/>
      <c r="D12" s="184"/>
      <c r="E12" s="15"/>
      <c r="F12" s="72">
        <v>9.35</v>
      </c>
      <c r="G12" s="41">
        <f>F12*'Dane ogólne'!$B$16</f>
        <v>1938.4419999999998</v>
      </c>
    </row>
    <row r="13" spans="2:7" x14ac:dyDescent="0.25">
      <c r="B13" s="182" t="s">
        <v>39</v>
      </c>
      <c r="C13" s="183"/>
      <c r="D13" s="184"/>
      <c r="E13" s="15">
        <v>350</v>
      </c>
      <c r="F13" s="72">
        <f>(E13-350)*0.138</f>
        <v>0</v>
      </c>
      <c r="G13" s="41">
        <f>F13*'Dane ogólne'!$B$16</f>
        <v>0</v>
      </c>
    </row>
    <row r="14" spans="2:7" x14ac:dyDescent="0.25">
      <c r="B14" s="67" t="s">
        <v>97</v>
      </c>
      <c r="C14" s="18"/>
      <c r="D14" s="18"/>
      <c r="E14" s="12"/>
      <c r="F14" s="73">
        <v>19</v>
      </c>
      <c r="G14" s="40">
        <f>F14*'Dane ogólne'!$B$16</f>
        <v>3939.08</v>
      </c>
    </row>
    <row r="15" spans="2:7" x14ac:dyDescent="0.25">
      <c r="B15" s="67" t="s">
        <v>96</v>
      </c>
      <c r="C15" s="18"/>
      <c r="D15" s="18"/>
      <c r="E15" s="12">
        <v>400</v>
      </c>
      <c r="F15" s="73">
        <f>(E15-400)*0.148</f>
        <v>0</v>
      </c>
      <c r="G15" s="40">
        <f>F15*'Dane ogólne'!$B$16</f>
        <v>0</v>
      </c>
    </row>
    <row r="16" spans="2:7" x14ac:dyDescent="0.25">
      <c r="B16" s="68" t="s">
        <v>98</v>
      </c>
      <c r="C16" s="19"/>
      <c r="D16" s="19"/>
      <c r="E16" s="15"/>
      <c r="F16" s="72">
        <v>38.5</v>
      </c>
      <c r="G16" s="41">
        <f>F16*'Dane ogólne'!$B$16</f>
        <v>7981.82</v>
      </c>
    </row>
    <row r="17" spans="2:8" ht="15.75" thickBot="1" x14ac:dyDescent="0.3">
      <c r="B17" s="68" t="s">
        <v>99</v>
      </c>
      <c r="C17" s="19"/>
      <c r="D17" s="19"/>
      <c r="E17" s="15">
        <v>500</v>
      </c>
      <c r="F17" s="72">
        <f>(E17-500)*0.16</f>
        <v>0</v>
      </c>
      <c r="G17" s="41">
        <f>F17*'Dane ogólne'!$B$16</f>
        <v>0</v>
      </c>
    </row>
    <row r="18" spans="2:8" ht="15.75" thickBot="1" x14ac:dyDescent="0.3">
      <c r="B18" s="176" t="s">
        <v>100</v>
      </c>
      <c r="C18" s="177"/>
      <c r="D18" s="178"/>
      <c r="E18" s="27"/>
      <c r="F18" s="78">
        <v>1.2</v>
      </c>
      <c r="G18" s="79">
        <f>F18*'Dane ogólne'!$B$16</f>
        <v>248.78399999999999</v>
      </c>
    </row>
    <row r="21" spans="2:8" ht="27.75" customHeight="1" x14ac:dyDescent="0.25">
      <c r="B21" s="171" t="s">
        <v>92</v>
      </c>
      <c r="C21" s="171"/>
      <c r="D21" s="171"/>
      <c r="E21" s="171"/>
      <c r="F21" s="171"/>
      <c r="G21" s="171"/>
      <c r="H21" s="113"/>
    </row>
    <row r="22" spans="2:8" x14ac:dyDescent="0.25">
      <c r="F22" s="20"/>
      <c r="G22" s="43"/>
      <c r="H22" s="42"/>
    </row>
    <row r="23" spans="2:8" ht="15" customHeight="1" x14ac:dyDescent="0.25">
      <c r="B23" s="171" t="s">
        <v>95</v>
      </c>
      <c r="C23" s="171"/>
      <c r="D23" s="171"/>
      <c r="E23" s="171"/>
      <c r="F23" s="171"/>
      <c r="G23" s="171"/>
      <c r="H23" s="113"/>
    </row>
    <row r="24" spans="2:8" x14ac:dyDescent="0.25">
      <c r="B24" s="171"/>
      <c r="C24" s="171"/>
      <c r="D24" s="171"/>
      <c r="E24" s="171"/>
      <c r="F24" s="171"/>
      <c r="G24" s="171"/>
      <c r="H24" s="113"/>
    </row>
    <row r="25" spans="2:8" x14ac:dyDescent="0.25">
      <c r="B25" s="171"/>
      <c r="C25" s="171"/>
      <c r="D25" s="171"/>
      <c r="E25" s="171"/>
      <c r="F25" s="171"/>
      <c r="G25" s="171"/>
      <c r="H25" s="113"/>
    </row>
    <row r="26" spans="2:8" x14ac:dyDescent="0.25">
      <c r="B26" s="171"/>
      <c r="C26" s="171"/>
      <c r="D26" s="171"/>
      <c r="E26" s="171"/>
      <c r="F26" s="171"/>
      <c r="G26" s="171"/>
      <c r="H26" s="113"/>
    </row>
    <row r="27" spans="2:8" x14ac:dyDescent="0.25">
      <c r="B27" s="171"/>
      <c r="C27" s="171"/>
      <c r="D27" s="171"/>
      <c r="E27" s="171"/>
      <c r="F27" s="171"/>
      <c r="G27" s="171"/>
      <c r="H27" s="113"/>
    </row>
  </sheetData>
  <mergeCells count="14">
    <mergeCell ref="B21:G21"/>
    <mergeCell ref="B23:G27"/>
    <mergeCell ref="B18:D18"/>
    <mergeCell ref="B2:D2"/>
    <mergeCell ref="B1:G1"/>
    <mergeCell ref="B5:D5"/>
    <mergeCell ref="B10:D10"/>
    <mergeCell ref="B11:D11"/>
    <mergeCell ref="B12:D12"/>
    <mergeCell ref="B13:D13"/>
    <mergeCell ref="B6:D6"/>
    <mergeCell ref="B9:D9"/>
    <mergeCell ref="B8:D8"/>
    <mergeCell ref="B7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7"/>
  <sheetViews>
    <sheetView zoomScale="120" zoomScaleNormal="120" workbookViewId="0">
      <selection activeCell="M5" sqref="M5"/>
    </sheetView>
  </sheetViews>
  <sheetFormatPr defaultRowHeight="15" x14ac:dyDescent="0.25"/>
  <cols>
    <col min="2" max="3" width="10" customWidth="1"/>
    <col min="4" max="4" width="10.140625" customWidth="1"/>
    <col min="5" max="5" width="11.5703125" customWidth="1"/>
    <col min="6" max="6" width="10.7109375" customWidth="1"/>
    <col min="7" max="7" width="8.85546875" style="37" customWidth="1"/>
    <col min="8" max="8" width="11.5703125" style="26" customWidth="1"/>
  </cols>
  <sheetData>
    <row r="1" spans="2:14" ht="36.75" thickBot="1" x14ac:dyDescent="0.6">
      <c r="B1" s="149" t="s">
        <v>75</v>
      </c>
      <c r="C1" s="197"/>
      <c r="D1" s="197"/>
      <c r="E1" s="197"/>
      <c r="F1" s="197"/>
      <c r="G1" s="197"/>
      <c r="H1" s="197"/>
    </row>
    <row r="2" spans="2:14" ht="29.25" customHeight="1" thickBot="1" x14ac:dyDescent="0.3">
      <c r="B2" s="152" t="s">
        <v>40</v>
      </c>
      <c r="C2" s="153"/>
      <c r="D2" s="153"/>
      <c r="E2" s="153"/>
      <c r="F2" s="126" t="s">
        <v>102</v>
      </c>
      <c r="G2" s="129" t="s">
        <v>20</v>
      </c>
      <c r="H2" s="130" t="s">
        <v>80</v>
      </c>
      <c r="N2" s="1"/>
    </row>
    <row r="3" spans="2:14" ht="15.75" thickBot="1" x14ac:dyDescent="0.3">
      <c r="B3" s="211" t="s">
        <v>41</v>
      </c>
      <c r="C3" s="212"/>
      <c r="D3" s="212"/>
      <c r="E3" s="212"/>
      <c r="F3" s="212"/>
      <c r="G3" s="58">
        <v>4.0999999999999996</v>
      </c>
      <c r="H3" s="59">
        <f>G3*'Dane ogólne'!$B$16</f>
        <v>850.01199999999994</v>
      </c>
    </row>
    <row r="4" spans="2:14" ht="15.75" thickBot="1" x14ac:dyDescent="0.3">
      <c r="B4" s="206" t="s">
        <v>46</v>
      </c>
      <c r="C4" s="207"/>
      <c r="D4" s="207"/>
      <c r="E4" s="207"/>
      <c r="F4" s="207"/>
      <c r="G4" s="55"/>
      <c r="H4" s="56"/>
    </row>
    <row r="5" spans="2:14" x14ac:dyDescent="0.25">
      <c r="B5" s="213" t="s">
        <v>42</v>
      </c>
      <c r="C5" s="214"/>
      <c r="D5" s="214"/>
      <c r="E5" s="214"/>
      <c r="F5" s="214"/>
      <c r="G5" s="57">
        <v>1.75</v>
      </c>
      <c r="H5" s="60">
        <f>G5*'Dane ogólne'!$B$16</f>
        <v>362.81</v>
      </c>
    </row>
    <row r="6" spans="2:14" x14ac:dyDescent="0.25">
      <c r="B6" s="202" t="s">
        <v>43</v>
      </c>
      <c r="C6" s="203"/>
      <c r="D6" s="203"/>
      <c r="E6" s="203"/>
      <c r="F6" s="203"/>
      <c r="G6" s="50">
        <v>2.75</v>
      </c>
      <c r="H6" s="61">
        <f>G6*'Dane ogólne'!$B$16</f>
        <v>570.13</v>
      </c>
    </row>
    <row r="7" spans="2:14" x14ac:dyDescent="0.25">
      <c r="B7" s="202" t="s">
        <v>44</v>
      </c>
      <c r="C7" s="203"/>
      <c r="D7" s="203"/>
      <c r="E7" s="203"/>
      <c r="F7" s="203"/>
      <c r="G7" s="50">
        <v>5.5</v>
      </c>
      <c r="H7" s="61">
        <f>G7*'Dane ogólne'!$B$16</f>
        <v>1140.26</v>
      </c>
    </row>
    <row r="8" spans="2:14" ht="16.5" customHeight="1" thickBot="1" x14ac:dyDescent="0.3">
      <c r="B8" s="204" t="s">
        <v>45</v>
      </c>
      <c r="C8" s="205"/>
      <c r="D8" s="205"/>
      <c r="E8" s="205"/>
      <c r="F8" s="205"/>
      <c r="G8" s="53">
        <v>6.6</v>
      </c>
      <c r="H8" s="62">
        <f>G8*'Dane ogólne'!$B$16</f>
        <v>1368.3119999999999</v>
      </c>
    </row>
    <row r="9" spans="2:14" ht="15.75" thickBot="1" x14ac:dyDescent="0.3">
      <c r="B9" s="206" t="s">
        <v>47</v>
      </c>
      <c r="C9" s="207"/>
      <c r="D9" s="207"/>
      <c r="E9" s="207"/>
      <c r="F9" s="207"/>
      <c r="G9" s="55"/>
      <c r="H9" s="56"/>
    </row>
    <row r="10" spans="2:14" x14ac:dyDescent="0.25">
      <c r="B10" s="208" t="s">
        <v>48</v>
      </c>
      <c r="C10" s="209"/>
      <c r="D10" s="209"/>
      <c r="E10" s="209"/>
      <c r="F10" s="210"/>
      <c r="G10" s="54">
        <v>7.92</v>
      </c>
      <c r="H10" s="60">
        <f>G10*'Dane ogólne'!$B$16</f>
        <v>1641.9743999999998</v>
      </c>
    </row>
    <row r="11" spans="2:14" x14ac:dyDescent="0.25">
      <c r="B11" s="198" t="s">
        <v>51</v>
      </c>
      <c r="C11" s="199"/>
      <c r="D11" s="199"/>
      <c r="E11" s="199"/>
      <c r="F11" s="199"/>
      <c r="G11" s="138">
        <v>8</v>
      </c>
      <c r="H11" s="139">
        <f>G11*'Dane ogólne'!$B$16</f>
        <v>1658.56</v>
      </c>
    </row>
    <row r="12" spans="2:14" x14ac:dyDescent="0.25">
      <c r="B12" s="198" t="s">
        <v>101</v>
      </c>
      <c r="C12" s="199"/>
      <c r="D12" s="199"/>
      <c r="E12" s="199"/>
      <c r="F12" s="15">
        <v>16</v>
      </c>
      <c r="G12" s="33">
        <f>(F12-16)*2.25</f>
        <v>0</v>
      </c>
      <c r="H12" s="41">
        <f>G12*'Dane ogólne'!$B$16</f>
        <v>0</v>
      </c>
    </row>
    <row r="13" spans="2:14" x14ac:dyDescent="0.25">
      <c r="B13" s="200" t="s">
        <v>49</v>
      </c>
      <c r="C13" s="201"/>
      <c r="D13" s="201"/>
      <c r="E13" s="201"/>
      <c r="F13" s="201"/>
      <c r="G13" s="52">
        <v>17.82</v>
      </c>
      <c r="H13" s="40">
        <f>G13*'Dane ogólne'!$B$16</f>
        <v>3694.4423999999999</v>
      </c>
    </row>
    <row r="14" spans="2:14" ht="15.75" thickBot="1" x14ac:dyDescent="0.3">
      <c r="B14" s="195" t="s">
        <v>50</v>
      </c>
      <c r="C14" s="196"/>
      <c r="D14" s="196"/>
      <c r="E14" s="196"/>
      <c r="F14" s="63">
        <v>20</v>
      </c>
      <c r="G14" s="64">
        <f>(F14-20)*2.75</f>
        <v>0</v>
      </c>
      <c r="H14" s="65">
        <f>G14*'Dane ogólne'!$B$16</f>
        <v>0</v>
      </c>
    </row>
    <row r="16" spans="2:14" ht="15" customHeight="1" x14ac:dyDescent="0.25">
      <c r="B16" s="171" t="s">
        <v>94</v>
      </c>
      <c r="C16" s="171"/>
      <c r="D16" s="171"/>
      <c r="E16" s="171"/>
      <c r="F16" s="171"/>
      <c r="G16" s="171"/>
      <c r="H16" s="171"/>
      <c r="I16" s="113"/>
    </row>
    <row r="17" spans="2:9" x14ac:dyDescent="0.25">
      <c r="B17" s="171"/>
      <c r="C17" s="171"/>
      <c r="D17" s="171"/>
      <c r="E17" s="171"/>
      <c r="F17" s="171"/>
      <c r="G17" s="171"/>
      <c r="H17" s="171"/>
      <c r="I17" s="113"/>
    </row>
    <row r="18" spans="2:9" x14ac:dyDescent="0.25">
      <c r="B18" s="171"/>
      <c r="C18" s="171"/>
      <c r="D18" s="171"/>
      <c r="E18" s="171"/>
      <c r="F18" s="171"/>
      <c r="G18" s="171"/>
      <c r="H18" s="171"/>
      <c r="I18" s="113"/>
    </row>
    <row r="19" spans="2:9" ht="36" customHeight="1" x14ac:dyDescent="0.25">
      <c r="B19" s="171"/>
      <c r="C19" s="171"/>
      <c r="D19" s="171"/>
      <c r="E19" s="171"/>
      <c r="F19" s="171"/>
      <c r="G19" s="171"/>
      <c r="H19" s="171"/>
      <c r="I19" s="113"/>
    </row>
    <row r="21" spans="2:9" ht="30" customHeight="1" x14ac:dyDescent="0.25">
      <c r="B21" s="171" t="s">
        <v>92</v>
      </c>
      <c r="C21" s="171"/>
      <c r="D21" s="171"/>
      <c r="E21" s="171"/>
      <c r="F21" s="171"/>
      <c r="G21" s="171"/>
      <c r="H21" s="171"/>
    </row>
    <row r="22" spans="2:9" x14ac:dyDescent="0.25">
      <c r="E22" s="1"/>
      <c r="F22" s="20"/>
      <c r="G22" s="43"/>
      <c r="H22" s="42"/>
    </row>
    <row r="23" spans="2:9" x14ac:dyDescent="0.25">
      <c r="B23" s="171" t="s">
        <v>95</v>
      </c>
      <c r="C23" s="171"/>
      <c r="D23" s="171"/>
      <c r="E23" s="171"/>
      <c r="F23" s="171"/>
      <c r="G23" s="171"/>
      <c r="H23" s="171"/>
    </row>
    <row r="24" spans="2:9" x14ac:dyDescent="0.25">
      <c r="B24" s="171"/>
      <c r="C24" s="171"/>
      <c r="D24" s="171"/>
      <c r="E24" s="171"/>
      <c r="F24" s="171"/>
      <c r="G24" s="171"/>
      <c r="H24" s="171"/>
    </row>
    <row r="25" spans="2:9" x14ac:dyDescent="0.25">
      <c r="B25" s="171"/>
      <c r="C25" s="171"/>
      <c r="D25" s="171"/>
      <c r="E25" s="171"/>
      <c r="F25" s="171"/>
      <c r="G25" s="171"/>
      <c r="H25" s="171"/>
    </row>
    <row r="26" spans="2:9" x14ac:dyDescent="0.25">
      <c r="B26" s="171"/>
      <c r="C26" s="171"/>
      <c r="D26" s="171"/>
      <c r="E26" s="171"/>
      <c r="F26" s="171"/>
      <c r="G26" s="171"/>
      <c r="H26" s="171"/>
    </row>
    <row r="27" spans="2:9" x14ac:dyDescent="0.25">
      <c r="B27" s="171"/>
      <c r="C27" s="171"/>
      <c r="D27" s="171"/>
      <c r="E27" s="171"/>
      <c r="F27" s="171"/>
      <c r="G27" s="171"/>
      <c r="H27" s="171"/>
    </row>
  </sheetData>
  <mergeCells count="17">
    <mergeCell ref="B1:H1"/>
    <mergeCell ref="B11:F11"/>
    <mergeCell ref="B12:E12"/>
    <mergeCell ref="B13:F13"/>
    <mergeCell ref="B6:F6"/>
    <mergeCell ref="B7:F7"/>
    <mergeCell ref="B8:F8"/>
    <mergeCell ref="B9:F9"/>
    <mergeCell ref="B10:F10"/>
    <mergeCell ref="B3:F3"/>
    <mergeCell ref="B4:F4"/>
    <mergeCell ref="B5:F5"/>
    <mergeCell ref="B21:H21"/>
    <mergeCell ref="B23:H27"/>
    <mergeCell ref="B16:H19"/>
    <mergeCell ref="B14:E14"/>
    <mergeCell ref="B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4"/>
  <sheetViews>
    <sheetView zoomScale="120" zoomScaleNormal="120" workbookViewId="0">
      <selection activeCell="K12" sqref="K12"/>
    </sheetView>
  </sheetViews>
  <sheetFormatPr defaultRowHeight="15" x14ac:dyDescent="0.25"/>
  <cols>
    <col min="2" max="2" width="5.42578125" customWidth="1"/>
    <col min="4" max="4" width="6.140625" customWidth="1"/>
    <col min="5" max="5" width="5.28515625" customWidth="1"/>
    <col min="6" max="6" width="12.85546875" customWidth="1"/>
    <col min="7" max="7" width="8.140625" style="120" customWidth="1"/>
    <col min="8" max="8" width="10.140625" style="2" customWidth="1"/>
  </cols>
  <sheetData>
    <row r="1" spans="2:8" ht="36.75" thickBot="1" x14ac:dyDescent="0.6">
      <c r="B1" s="149" t="s">
        <v>77</v>
      </c>
      <c r="C1" s="197"/>
      <c r="D1" s="197"/>
      <c r="E1" s="197"/>
      <c r="F1" s="197"/>
      <c r="G1" s="197"/>
      <c r="H1" s="197"/>
    </row>
    <row r="2" spans="2:8" ht="15.75" thickBot="1" x14ac:dyDescent="0.3">
      <c r="B2" s="220" t="s">
        <v>52</v>
      </c>
      <c r="C2" s="221"/>
      <c r="D2" s="221"/>
      <c r="E2" s="221"/>
      <c r="F2" s="221"/>
      <c r="G2" s="118" t="s">
        <v>20</v>
      </c>
      <c r="H2" s="23" t="s">
        <v>80</v>
      </c>
    </row>
    <row r="3" spans="2:8" ht="21.75" customHeight="1" x14ac:dyDescent="0.25">
      <c r="B3" s="215" t="s">
        <v>53</v>
      </c>
      <c r="C3" s="216"/>
      <c r="D3" s="216"/>
      <c r="E3" s="216"/>
      <c r="F3" s="216"/>
      <c r="G3" s="216"/>
      <c r="H3" s="217"/>
    </row>
    <row r="4" spans="2:8" x14ac:dyDescent="0.25">
      <c r="B4" s="203" t="s">
        <v>54</v>
      </c>
      <c r="C4" s="203"/>
      <c r="D4" s="203"/>
      <c r="E4" s="203"/>
      <c r="F4" s="203"/>
      <c r="G4" s="119">
        <v>0.125</v>
      </c>
      <c r="H4" s="51">
        <f>G4*'Dane ogólne'!$B$16</f>
        <v>25.914999999999999</v>
      </c>
    </row>
    <row r="5" spans="2:8" x14ac:dyDescent="0.25">
      <c r="B5" s="203" t="s">
        <v>55</v>
      </c>
      <c r="C5" s="203"/>
      <c r="D5" s="203"/>
      <c r="E5" s="203"/>
      <c r="F5" s="203"/>
      <c r="G5" s="119">
        <v>0.125</v>
      </c>
      <c r="H5" s="51">
        <f>G5*'Dane ogólne'!$B$16</f>
        <v>25.914999999999999</v>
      </c>
    </row>
    <row r="6" spans="2:8" x14ac:dyDescent="0.25">
      <c r="B6" s="203" t="s">
        <v>56</v>
      </c>
      <c r="C6" s="203"/>
      <c r="D6" s="203"/>
      <c r="E6" s="203"/>
      <c r="F6" s="203"/>
      <c r="G6" s="119">
        <v>0.125</v>
      </c>
      <c r="H6" s="51">
        <f>G6*'Dane ogólne'!$B$16</f>
        <v>25.914999999999999</v>
      </c>
    </row>
    <row r="7" spans="2:8" x14ac:dyDescent="0.25">
      <c r="B7" s="203" t="s">
        <v>57</v>
      </c>
      <c r="C7" s="203"/>
      <c r="D7" s="203"/>
      <c r="E7" s="203"/>
      <c r="F7" s="203"/>
      <c r="G7" s="119">
        <v>0.125</v>
      </c>
      <c r="H7" s="51">
        <f>G7*'Dane ogólne'!$B$16</f>
        <v>25.914999999999999</v>
      </c>
    </row>
    <row r="8" spans="2:8" x14ac:dyDescent="0.25">
      <c r="B8" s="203" t="s">
        <v>58</v>
      </c>
      <c r="C8" s="203"/>
      <c r="D8" s="203"/>
      <c r="E8" s="203"/>
      <c r="F8" s="203"/>
      <c r="G8" s="119">
        <v>0.125</v>
      </c>
      <c r="H8" s="51">
        <f>G8*'Dane ogólne'!$B$16</f>
        <v>25.914999999999999</v>
      </c>
    </row>
    <row r="9" spans="2:8" x14ac:dyDescent="0.25">
      <c r="B9" s="203" t="s">
        <v>59</v>
      </c>
      <c r="C9" s="203"/>
      <c r="D9" s="203"/>
      <c r="E9" s="203"/>
      <c r="F9" s="203"/>
      <c r="G9" s="119">
        <v>0.125</v>
      </c>
      <c r="H9" s="51">
        <f>G9*'Dane ogólne'!$B$16</f>
        <v>25.914999999999999</v>
      </c>
    </row>
    <row r="10" spans="2:8" x14ac:dyDescent="0.25">
      <c r="B10" s="203" t="s">
        <v>60</v>
      </c>
      <c r="C10" s="203"/>
      <c r="D10" s="203"/>
      <c r="E10" s="203"/>
      <c r="F10" s="203"/>
      <c r="G10" s="119">
        <v>0.27500000000000002</v>
      </c>
      <c r="H10" s="51">
        <f>G10*'Dane ogólne'!$B$16</f>
        <v>57.013000000000005</v>
      </c>
    </row>
    <row r="11" spans="2:8" x14ac:dyDescent="0.25">
      <c r="B11" s="203" t="s">
        <v>61</v>
      </c>
      <c r="C11" s="203"/>
      <c r="D11" s="203"/>
      <c r="E11" s="203"/>
      <c r="F11" s="203"/>
      <c r="G11" s="119">
        <v>0.125</v>
      </c>
      <c r="H11" s="51">
        <f>G11*'Dane ogólne'!$B$16</f>
        <v>25.914999999999999</v>
      </c>
    </row>
    <row r="12" spans="2:8" x14ac:dyDescent="0.25">
      <c r="B12" s="203" t="s">
        <v>62</v>
      </c>
      <c r="C12" s="203"/>
      <c r="D12" s="203"/>
      <c r="E12" s="203"/>
      <c r="F12" s="203"/>
      <c r="G12" s="119">
        <v>0.27500000000000002</v>
      </c>
      <c r="H12" s="51">
        <f>G12*'Dane ogólne'!$B$16</f>
        <v>57.013000000000005</v>
      </c>
    </row>
    <row r="13" spans="2:8" x14ac:dyDescent="0.25">
      <c r="B13" s="203" t="s">
        <v>63</v>
      </c>
      <c r="C13" s="203"/>
      <c r="D13" s="203"/>
      <c r="E13" s="203"/>
      <c r="F13" s="203"/>
      <c r="G13" s="119">
        <v>0.54500000000000004</v>
      </c>
      <c r="H13" s="51">
        <f>G13*'Dane ogólne'!$B$16</f>
        <v>112.9894</v>
      </c>
    </row>
    <row r="14" spans="2:8" x14ac:dyDescent="0.25">
      <c r="B14" s="203" t="s">
        <v>64</v>
      </c>
      <c r="C14" s="203"/>
      <c r="D14" s="203"/>
      <c r="E14" s="203"/>
      <c r="F14" s="203"/>
      <c r="G14" s="119">
        <v>0.125</v>
      </c>
      <c r="H14" s="51">
        <f>G14*'Dane ogólne'!$B$16</f>
        <v>25.914999999999999</v>
      </c>
    </row>
    <row r="15" spans="2:8" x14ac:dyDescent="0.25">
      <c r="B15" s="203" t="s">
        <v>65</v>
      </c>
      <c r="C15" s="203"/>
      <c r="D15" s="203"/>
      <c r="E15" s="203"/>
      <c r="F15" s="203"/>
      <c r="G15" s="119">
        <v>5.5E-2</v>
      </c>
      <c r="H15" s="51">
        <f>G15*'Dane ogólne'!$B$16</f>
        <v>11.4026</v>
      </c>
    </row>
    <row r="16" spans="2:8" ht="15.75" thickBot="1" x14ac:dyDescent="0.3"/>
    <row r="17" spans="2:8" ht="15.75" thickBot="1" x14ac:dyDescent="0.3">
      <c r="B17" s="21" t="s">
        <v>66</v>
      </c>
      <c r="C17" s="22"/>
      <c r="D17" s="22"/>
      <c r="E17" s="22"/>
      <c r="F17" s="22"/>
      <c r="G17" s="121" t="s">
        <v>20</v>
      </c>
      <c r="H17" s="130" t="s">
        <v>80</v>
      </c>
    </row>
    <row r="18" spans="2:8" x14ac:dyDescent="0.25">
      <c r="B18" s="222" t="s">
        <v>67</v>
      </c>
      <c r="C18" s="223"/>
      <c r="D18" s="223"/>
      <c r="E18" s="223"/>
      <c r="F18" s="223"/>
      <c r="G18" s="20">
        <v>2.75</v>
      </c>
      <c r="H18" s="24">
        <f>G18*'Dane ogólne'!$B$16</f>
        <v>570.13</v>
      </c>
    </row>
    <row r="19" spans="2:8" x14ac:dyDescent="0.25">
      <c r="B19" s="222" t="s">
        <v>68</v>
      </c>
      <c r="C19" s="223"/>
      <c r="D19" s="223"/>
      <c r="E19" s="223"/>
      <c r="F19" s="223"/>
      <c r="G19" s="20">
        <v>1.1000000000000001</v>
      </c>
      <c r="H19" s="24">
        <f>G19*'Dane ogólne'!$B$16</f>
        <v>228.05200000000002</v>
      </c>
    </row>
    <row r="20" spans="2:8" ht="15.75" thickBot="1" x14ac:dyDescent="0.3">
      <c r="B20" s="218" t="s">
        <v>69</v>
      </c>
      <c r="C20" s="219"/>
      <c r="D20" s="219"/>
      <c r="E20" s="219"/>
      <c r="F20" s="219"/>
      <c r="G20" s="38">
        <v>2.1800000000000002</v>
      </c>
      <c r="H20" s="25">
        <f>G20*'Dane ogólne'!$B$16</f>
        <v>451.95760000000001</v>
      </c>
    </row>
    <row r="21" spans="2:8" ht="15.75" thickBot="1" x14ac:dyDescent="0.3"/>
    <row r="22" spans="2:8" ht="15.75" thickBot="1" x14ac:dyDescent="0.3">
      <c r="B22" s="220" t="s">
        <v>70</v>
      </c>
      <c r="C22" s="221"/>
      <c r="D22" s="221"/>
      <c r="E22" s="221"/>
      <c r="F22" s="221"/>
      <c r="G22" s="121" t="s">
        <v>20</v>
      </c>
      <c r="H22" s="130" t="s">
        <v>80</v>
      </c>
    </row>
    <row r="23" spans="2:8" x14ac:dyDescent="0.25">
      <c r="B23" s="222" t="s">
        <v>71</v>
      </c>
      <c r="C23" s="223"/>
      <c r="D23" s="223"/>
      <c r="E23" s="223"/>
      <c r="F23" s="223"/>
      <c r="G23" s="122">
        <v>0.27500000000000002</v>
      </c>
      <c r="H23" s="24">
        <f>G23*'Dane ogólne'!$B$16</f>
        <v>57.013000000000005</v>
      </c>
    </row>
    <row r="24" spans="2:8" ht="15.75" thickBot="1" x14ac:dyDescent="0.3">
      <c r="B24" s="218" t="s">
        <v>72</v>
      </c>
      <c r="C24" s="219"/>
      <c r="D24" s="219"/>
      <c r="E24" s="219"/>
      <c r="F24" s="219"/>
      <c r="G24" s="123">
        <v>0.16500000000000001</v>
      </c>
      <c r="H24" s="25">
        <f>G24*'Dane ogólne'!$B$16</f>
        <v>34.207799999999999</v>
      </c>
    </row>
  </sheetData>
  <mergeCells count="21">
    <mergeCell ref="B3:H3"/>
    <mergeCell ref="B1:H1"/>
    <mergeCell ref="B24:F24"/>
    <mergeCell ref="B22:F22"/>
    <mergeCell ref="B15:F15"/>
    <mergeCell ref="B18:F18"/>
    <mergeCell ref="B19:F19"/>
    <mergeCell ref="B20:F20"/>
    <mergeCell ref="B23:F23"/>
    <mergeCell ref="B14:F14"/>
    <mergeCell ref="B2:F2"/>
    <mergeCell ref="B4:F4"/>
    <mergeCell ref="B7:F7"/>
    <mergeCell ref="B8:F8"/>
    <mergeCell ref="B5:F5"/>
    <mergeCell ref="B6:F6"/>
    <mergeCell ref="B9:F9"/>
    <mergeCell ref="B10:F10"/>
    <mergeCell ref="B11:F11"/>
    <mergeCell ref="B12:F12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Dane ogólne</vt:lpstr>
      <vt:lpstr>Jeleń szlachetny</vt:lpstr>
      <vt:lpstr>Daniel</vt:lpstr>
      <vt:lpstr>Sarna</vt:lpstr>
      <vt:lpstr>Dzik</vt:lpstr>
      <vt:lpstr>Zwierzyna drobna</vt:lpstr>
      <vt:lpstr>'Dane ogólne'!Obszar_wydruku</vt:lpstr>
      <vt:lpstr>Daniel!Obszar_wydruku</vt:lpstr>
      <vt:lpstr>Dzik!Obszar_wydruku</vt:lpstr>
      <vt:lpstr>'Jeleń szlachetny'!Obszar_wydruku</vt:lpstr>
      <vt:lpstr>Sarna!Obszar_wydruku</vt:lpstr>
      <vt:lpstr>'Zwierzyna drobna'!Obszar_wydruku</vt:lpstr>
    </vt:vector>
  </TitlesOfParts>
  <Company>RDLP w Zielonej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Olejniczak</dc:creator>
  <cp:lastModifiedBy>Michał Mały (Nadleśnictwo Babimost)</cp:lastModifiedBy>
  <cp:lastPrinted>2024-02-16T09:36:18Z</cp:lastPrinted>
  <dcterms:created xsi:type="dcterms:W3CDTF">2021-10-25T09:36:20Z</dcterms:created>
  <dcterms:modified xsi:type="dcterms:W3CDTF">2026-03-04T12:56:51Z</dcterms:modified>
</cp:coreProperties>
</file>