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29" i="7" s="1"/>
  <c r="A1" i="7" l="1"/>
  <c r="A86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<sst xmlns="http://schemas.openxmlformats.org/spreadsheetml/2006/main" count="97" uniqueCount="81">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</sst>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2022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285707307.93</f>
        <v>285707307.93000001</v>
      </c>
      <c r="C13" s="22">
        <f>285707307.93</f>
        <v>285707307.93000001</v>
      </c>
      <c r="D13" s="22">
        <f>179582179.37</f>
        <v>179582179.37</v>
      </c>
      <c r="E13" s="22">
        <f>675816.46</f>
        <v>675816.46</v>
      </c>
      <c r="F13" s="22">
        <f>144742931.17</f>
        <v>144742931.16999999</v>
      </c>
      <c r="G13" s="22">
        <f>34162433</f>
        <v>34162433</v>
      </c>
      <c r="H13" s="22">
        <f>998.74</f>
        <v>998.74</v>
      </c>
      <c r="I13" s="22">
        <f>0</f>
        <v>0</v>
      </c>
      <c r="J13" s="22">
        <f>105320745.74</f>
        <v>105320745.73999999</v>
      </c>
      <c r="K13" s="22">
        <f>803611.69</f>
        <v>803611.69</v>
      </c>
      <c r="L13" s="22">
        <f>0</f>
        <v>0</v>
      </c>
      <c r="M13" s="22">
        <f>771.13</f>
        <v>771.13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285705536.06</f>
        <v>285705536.06</v>
      </c>
      <c r="C17" s="22">
        <f>285705536.06</f>
        <v>285705536.06</v>
      </c>
      <c r="D17" s="22">
        <f>179581178.63</f>
        <v>179581178.63</v>
      </c>
      <c r="E17" s="22">
        <f>675816.46</f>
        <v>675816.46</v>
      </c>
      <c r="F17" s="22">
        <f>144742929.17</f>
        <v>144742929.16999999</v>
      </c>
      <c r="G17" s="22">
        <f>34162433</f>
        <v>34162433</v>
      </c>
      <c r="H17" s="22">
        <f>0</f>
        <v>0</v>
      </c>
      <c r="I17" s="22">
        <f>0</f>
        <v>0</v>
      </c>
      <c r="J17" s="22">
        <f>105320745.74</f>
        <v>105320745.73999999</v>
      </c>
      <c r="K17" s="22">
        <f>803611.69</f>
        <v>803611.69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4950405.45</f>
        <v>4950405.45</v>
      </c>
      <c r="C18" s="23">
        <f>4950405.45</f>
        <v>4950405.45</v>
      </c>
      <c r="D18" s="23">
        <f>1458415.75</f>
        <v>1458415.75</v>
      </c>
      <c r="E18" s="23">
        <f>0</f>
        <v>0</v>
      </c>
      <c r="F18" s="23">
        <f>0</f>
        <v>0</v>
      </c>
      <c r="G18" s="23">
        <f>1458415.75</f>
        <v>1458415.75</v>
      </c>
      <c r="H18" s="23">
        <f>0</f>
        <v>0</v>
      </c>
      <c r="I18" s="23">
        <f>0</f>
        <v>0</v>
      </c>
      <c r="J18" s="23">
        <f>3491989.7</f>
        <v>3491989.7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280755130.61</f>
        <v>280755130.61000001</v>
      </c>
      <c r="C19" s="23">
        <f>280755130.61</f>
        <v>280755130.61000001</v>
      </c>
      <c r="D19" s="23">
        <f>178122762.88</f>
        <v>178122762.88</v>
      </c>
      <c r="E19" s="23">
        <f>675816.46</f>
        <v>675816.46</v>
      </c>
      <c r="F19" s="23">
        <f>144742929.17</f>
        <v>144742929.16999999</v>
      </c>
      <c r="G19" s="23">
        <f>32704017.25</f>
        <v>32704017.25</v>
      </c>
      <c r="H19" s="23">
        <f>0</f>
        <v>0</v>
      </c>
      <c r="I19" s="23">
        <f>0</f>
        <v>0</v>
      </c>
      <c r="J19" s="23">
        <f>101828756.04</f>
        <v>101828756.04000001</v>
      </c>
      <c r="K19" s="23">
        <f>803611.69</f>
        <v>803611.69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1771.87</f>
        <v>1771.87</v>
      </c>
      <c r="C21" s="22">
        <f>1771.87</f>
        <v>1771.87</v>
      </c>
      <c r="D21" s="22">
        <f>1000.74</f>
        <v>1000.74</v>
      </c>
      <c r="E21" s="22">
        <f>0</f>
        <v>0</v>
      </c>
      <c r="F21" s="22">
        <f>2</f>
        <v>2</v>
      </c>
      <c r="G21" s="22">
        <f>0</f>
        <v>0</v>
      </c>
      <c r="H21" s="22">
        <f>998.74</f>
        <v>998.74</v>
      </c>
      <c r="I21" s="22">
        <f>0</f>
        <v>0</v>
      </c>
      <c r="J21" s="22">
        <f>0</f>
        <v>0</v>
      </c>
      <c r="K21" s="22">
        <f>0</f>
        <v>0</v>
      </c>
      <c r="L21" s="22">
        <f>0</f>
        <v>0</v>
      </c>
      <c r="M21" s="22">
        <f>771.13</f>
        <v>771.13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0</f>
        <v>0</v>
      </c>
      <c r="C22" s="23">
        <f>0</f>
        <v>0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0</f>
        <v>0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1771.87</f>
        <v>1771.87</v>
      </c>
      <c r="C23" s="23">
        <f>1771.87</f>
        <v>1771.87</v>
      </c>
      <c r="D23" s="23">
        <f>1000.74</f>
        <v>1000.74</v>
      </c>
      <c r="E23" s="23">
        <f>0</f>
        <v>0</v>
      </c>
      <c r="F23" s="23">
        <f>2</f>
        <v>2</v>
      </c>
      <c r="G23" s="23">
        <f>0</f>
        <v>0</v>
      </c>
      <c r="H23" s="23">
        <f>998.74</f>
        <v>998.74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771.13</f>
        <v>771.13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2022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721525.37</f>
        <v>721525.37</v>
      </c>
      <c r="C43" s="24">
        <f>721525.37</f>
        <v>721525.37</v>
      </c>
      <c r="D43" s="24">
        <f>571525.37</f>
        <v>571525.37</v>
      </c>
      <c r="E43" s="24">
        <f>0</f>
        <v>0</v>
      </c>
      <c r="F43" s="24">
        <f>0</f>
        <v>0</v>
      </c>
      <c r="G43" s="24">
        <f>571525.37</f>
        <v>571525.37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150000</f>
        <v>150000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721525.37</f>
        <v>721525.37</v>
      </c>
      <c r="C45" s="25">
        <f>721525.37</f>
        <v>721525.37</v>
      </c>
      <c r="D45" s="25">
        <f>571525.37</f>
        <v>571525.37</v>
      </c>
      <c r="E45" s="25">
        <f>0</f>
        <v>0</v>
      </c>
      <c r="F45" s="25">
        <f>0</f>
        <v>0</v>
      </c>
      <c r="G45" s="25">
        <f>571525.37</f>
        <v>571525.37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150000</f>
        <v>150000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1164305549</f>
        <v>1164305549</v>
      </c>
      <c r="C46" s="24">
        <f>1164305549</f>
        <v>1164305549</v>
      </c>
      <c r="D46" s="24">
        <f>894187.44</f>
        <v>894187.44</v>
      </c>
      <c r="E46" s="24">
        <f>0</f>
        <v>0</v>
      </c>
      <c r="F46" s="24">
        <f>0</f>
        <v>0</v>
      </c>
      <c r="G46" s="24">
        <f>894187.44</f>
        <v>894187.44</v>
      </c>
      <c r="H46" s="24">
        <f>0</f>
        <v>0</v>
      </c>
      <c r="I46" s="24">
        <f>0</f>
        <v>0</v>
      </c>
      <c r="J46" s="24">
        <f>1163087351.77</f>
        <v>1163087351.77</v>
      </c>
      <c r="K46" s="24">
        <f>882.3</f>
        <v>882.3</v>
      </c>
      <c r="L46" s="24">
        <f>323077.49</f>
        <v>323077.49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893327.46</f>
        <v>893327.46</v>
      </c>
      <c r="C47" s="25">
        <f>893327.46</f>
        <v>893327.46</v>
      </c>
      <c r="D47" s="25">
        <f>893327.46</f>
        <v>893327.46</v>
      </c>
      <c r="E47" s="25">
        <f>0</f>
        <v>0</v>
      </c>
      <c r="F47" s="25">
        <f>0</f>
        <v>0</v>
      </c>
      <c r="G47" s="25">
        <f>893327.46</f>
        <v>893327.46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1101581312.88</f>
        <v>1101581312.8800001</v>
      </c>
      <c r="C48" s="25">
        <f>1101581312.88</f>
        <v>1101581312.8800001</v>
      </c>
      <c r="D48" s="25">
        <f>0</f>
        <v>0</v>
      </c>
      <c r="E48" s="25">
        <f>0</f>
        <v>0</v>
      </c>
      <c r="F48" s="25">
        <f>0</f>
        <v>0</v>
      </c>
      <c r="G48" s="25">
        <f>0</f>
        <v>0</v>
      </c>
      <c r="H48" s="25">
        <f>0</f>
        <v>0</v>
      </c>
      <c r="I48" s="25">
        <f>0</f>
        <v>0</v>
      </c>
      <c r="J48" s="25">
        <f>1101580380.58</f>
        <v>1101580380.5799999</v>
      </c>
      <c r="K48" s="25">
        <f>882.3</f>
        <v>882.3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61830908.66</f>
        <v>61830908.659999996</v>
      </c>
      <c r="C49" s="25">
        <f>61830908.66</f>
        <v>61830908.659999996</v>
      </c>
      <c r="D49" s="25">
        <f>859.98</f>
        <v>859.98</v>
      </c>
      <c r="E49" s="25">
        <f>0</f>
        <v>0</v>
      </c>
      <c r="F49" s="25">
        <f>0</f>
        <v>0</v>
      </c>
      <c r="G49" s="25">
        <f>859.98</f>
        <v>859.98</v>
      </c>
      <c r="H49" s="25">
        <f>0</f>
        <v>0</v>
      </c>
      <c r="I49" s="25">
        <f>0</f>
        <v>0</v>
      </c>
      <c r="J49" s="25">
        <f>61506971.19</f>
        <v>61506971.189999998</v>
      </c>
      <c r="K49" s="25">
        <f>0</f>
        <v>0</v>
      </c>
      <c r="L49" s="25">
        <f>323077.49</f>
        <v>323077.49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444477884.34</f>
        <v>444477884.33999997</v>
      </c>
      <c r="C50" s="24">
        <f>444477884.34</f>
        <v>444477884.33999997</v>
      </c>
      <c r="D50" s="24">
        <f>8950904.45</f>
        <v>8950904.4499999993</v>
      </c>
      <c r="E50" s="24">
        <f>4459.79</f>
        <v>4459.79</v>
      </c>
      <c r="F50" s="24">
        <f>17302.14</f>
        <v>17302.14</v>
      </c>
      <c r="G50" s="24">
        <f>8929142.52</f>
        <v>8929142.5199999996</v>
      </c>
      <c r="H50" s="24">
        <f>0</f>
        <v>0</v>
      </c>
      <c r="I50" s="24">
        <f>0</f>
        <v>0</v>
      </c>
      <c r="J50" s="24">
        <f>2102.62</f>
        <v>2102.62</v>
      </c>
      <c r="K50" s="24">
        <f>11184.04</f>
        <v>11184.04</v>
      </c>
      <c r="L50" s="24">
        <f>34687529.81</f>
        <v>34687529.810000002</v>
      </c>
      <c r="M50" s="24">
        <f>395700667</f>
        <v>395700667</v>
      </c>
      <c r="N50" s="24">
        <f>5125496.42</f>
        <v>5125496.42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13881163.31</f>
        <v>13881163.310000001</v>
      </c>
      <c r="C51" s="25">
        <f>13881163.31</f>
        <v>13881163.310000001</v>
      </c>
      <c r="D51" s="25">
        <f>811871.15</f>
        <v>811871.15</v>
      </c>
      <c r="E51" s="25">
        <f>0</f>
        <v>0</v>
      </c>
      <c r="F51" s="25">
        <f>0</f>
        <v>0</v>
      </c>
      <c r="G51" s="25">
        <f>811871.15</f>
        <v>811871.15</v>
      </c>
      <c r="H51" s="25">
        <f>0</f>
        <v>0</v>
      </c>
      <c r="I51" s="25">
        <f>0</f>
        <v>0</v>
      </c>
      <c r="J51" s="25">
        <f>59.6</f>
        <v>59.6</v>
      </c>
      <c r="K51" s="25">
        <f>0</f>
        <v>0</v>
      </c>
      <c r="L51" s="25">
        <f>8899171</f>
        <v>8899171</v>
      </c>
      <c r="M51" s="25">
        <f>4168202.9</f>
        <v>4168202.9</v>
      </c>
      <c r="N51" s="25">
        <f>1858.66</f>
        <v>1858.66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430596721.03</f>
        <v>430596721.02999997</v>
      </c>
      <c r="C52" s="25">
        <f>430596721.03</f>
        <v>430596721.02999997</v>
      </c>
      <c r="D52" s="25">
        <f>8139033.3</f>
        <v>8139033.2999999998</v>
      </c>
      <c r="E52" s="25">
        <f>4459.79</f>
        <v>4459.79</v>
      </c>
      <c r="F52" s="25">
        <f>17302.14</f>
        <v>17302.14</v>
      </c>
      <c r="G52" s="25">
        <f>8117271.37</f>
        <v>8117271.3700000001</v>
      </c>
      <c r="H52" s="25">
        <f>0</f>
        <v>0</v>
      </c>
      <c r="I52" s="25">
        <f>0</f>
        <v>0</v>
      </c>
      <c r="J52" s="25">
        <f>2043.02</f>
        <v>2043.02</v>
      </c>
      <c r="K52" s="25">
        <f>11184.04</f>
        <v>11184.04</v>
      </c>
      <c r="L52" s="25">
        <f>25788358.81</f>
        <v>25788358.809999999</v>
      </c>
      <c r="M52" s="25">
        <f>391532464.1</f>
        <v>391532464.10000002</v>
      </c>
      <c r="N52" s="25">
        <f>5123637.76</f>
        <v>5123637.76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1123539988</f>
        <v>1123539988</v>
      </c>
      <c r="C53" s="24">
        <f>1123539988</f>
        <v>1123539988</v>
      </c>
      <c r="D53" s="24">
        <f>778635178.62</f>
        <v>778635178.62</v>
      </c>
      <c r="E53" s="24">
        <f>31515337.25</f>
        <v>31515337.25</v>
      </c>
      <c r="F53" s="24">
        <f>552017.82</f>
        <v>552017.81999999995</v>
      </c>
      <c r="G53" s="24">
        <f>746544796.58</f>
        <v>746544796.58000004</v>
      </c>
      <c r="H53" s="24">
        <f>23026.97</f>
        <v>23026.97</v>
      </c>
      <c r="I53" s="24">
        <f>0</f>
        <v>0</v>
      </c>
      <c r="J53" s="24">
        <f>66728.1</f>
        <v>66728.100000000006</v>
      </c>
      <c r="K53" s="24">
        <f>569297.68</f>
        <v>569297.68000000005</v>
      </c>
      <c r="L53" s="24">
        <f>71737087.37</f>
        <v>71737087.370000005</v>
      </c>
      <c r="M53" s="24">
        <f>268970536.34</f>
        <v>268970536.33999997</v>
      </c>
      <c r="N53" s="24">
        <f>3561159.89</f>
        <v>3561159.89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54258741.54</f>
        <v>54258741.539999999</v>
      </c>
      <c r="C54" s="25">
        <f>54258741.54</f>
        <v>54258741.539999999</v>
      </c>
      <c r="D54" s="25">
        <f>13753323.23</f>
        <v>13753323.23</v>
      </c>
      <c r="E54" s="25">
        <f>637706.85</f>
        <v>637706.85</v>
      </c>
      <c r="F54" s="25">
        <f>1637.53</f>
        <v>1637.53</v>
      </c>
      <c r="G54" s="25">
        <f>13113793.04</f>
        <v>13113793.039999999</v>
      </c>
      <c r="H54" s="25">
        <f>185.81</f>
        <v>185.81</v>
      </c>
      <c r="I54" s="25">
        <f>0</f>
        <v>0</v>
      </c>
      <c r="J54" s="25">
        <f>432.6</f>
        <v>432.6</v>
      </c>
      <c r="K54" s="25">
        <f>0</f>
        <v>0</v>
      </c>
      <c r="L54" s="25">
        <f>37919642.92</f>
        <v>37919642.920000002</v>
      </c>
      <c r="M54" s="25">
        <f>2320528.58</f>
        <v>2320528.58</v>
      </c>
      <c r="N54" s="25">
        <f>264814.21</f>
        <v>264814.21000000002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31204884.26</f>
        <v>31204884.260000002</v>
      </c>
      <c r="C55" s="25">
        <f>31204884.26</f>
        <v>31204884.260000002</v>
      </c>
      <c r="D55" s="25">
        <f>4793930.35</f>
        <v>4793930.3499999996</v>
      </c>
      <c r="E55" s="25">
        <f>4489662.57</f>
        <v>4489662.57</v>
      </c>
      <c r="F55" s="25">
        <f>80116.2</f>
        <v>80116.2</v>
      </c>
      <c r="G55" s="25">
        <f>223932.65</f>
        <v>223932.65</v>
      </c>
      <c r="H55" s="25">
        <f>218.93</f>
        <v>218.93</v>
      </c>
      <c r="I55" s="25">
        <f>0</f>
        <v>0</v>
      </c>
      <c r="J55" s="25">
        <f>6710.4</f>
        <v>6710.4</v>
      </c>
      <c r="K55" s="25">
        <f>0</f>
        <v>0</v>
      </c>
      <c r="L55" s="25">
        <f>2758304.65</f>
        <v>2758304.65</v>
      </c>
      <c r="M55" s="25">
        <f>22738321.67</f>
        <v>22738321.670000002</v>
      </c>
      <c r="N55" s="25">
        <f>907617.19</f>
        <v>907617.19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1038076362.2</f>
        <v>1038076362.2</v>
      </c>
      <c r="C56" s="25">
        <f>1038076362.2</f>
        <v>1038076362.2</v>
      </c>
      <c r="D56" s="25">
        <f>760087925.04</f>
        <v>760087925.03999996</v>
      </c>
      <c r="E56" s="25">
        <f>26387967.83</f>
        <v>26387967.829999998</v>
      </c>
      <c r="F56" s="25">
        <f>470264.09</f>
        <v>470264.09</v>
      </c>
      <c r="G56" s="25">
        <f>733207070.89</f>
        <v>733207070.88999999</v>
      </c>
      <c r="H56" s="25">
        <f>22622.23</f>
        <v>22622.23</v>
      </c>
      <c r="I56" s="25">
        <f>0</f>
        <v>0</v>
      </c>
      <c r="J56" s="25">
        <f>59585.1</f>
        <v>59585.1</v>
      </c>
      <c r="K56" s="25">
        <f>569297.68</f>
        <v>569297.68000000005</v>
      </c>
      <c r="L56" s="25">
        <f>31059139.8</f>
        <v>31059139.800000001</v>
      </c>
      <c r="M56" s="25">
        <f>243911686.09</f>
        <v>243911686.09</v>
      </c>
      <c r="N56" s="25">
        <f>2388728.49</f>
        <v>2388728.4900000002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2022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2022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99</f>
        <v>99</v>
      </c>
      <c r="H89" s="66"/>
      <c r="I89" s="49">
        <f>86320469.85</f>
        <v>86320469.849999994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50</f>
        <v>50</v>
      </c>
      <c r="H90" s="68"/>
      <c r="I90" s="51">
        <f>-74603590.3800001</f>
        <v>-74603590.3800001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0</f>
        <v>0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1</f>
        <v>1</v>
      </c>
      <c r="C94" s="8" t="str">
        <f>IF(B94=1,"I Kwartał",IF(B94=2,"II Kwartały",IF(B94=3,"III Kwartały",IF(B94=4,"IV Kwartały","-"))))</f>
        <v>I Kwartał</v>
      </c>
    </row>
    <row r="95" spans="1:13" ht="13.5" customHeight="1" x14ac:dyDescent="0.2">
      <c r="A95" s="8" t="s">
        <v>9</v>
      </c>
      <c r="B95" s="8">
        <f>2022</f>
        <v>2022</v>
      </c>
      <c r="C95" s="9"/>
    </row>
    <row r="96" spans="1:13" ht="13.5" customHeight="1" x14ac:dyDescent="0.2">
      <c r="A96" s="8" t="s">
        <v>10</v>
      </c>
      <c r="B96" s="10" t="str">
        <f>"May 19 2022 12:00AM"</f>
        <v>May 19 2022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2022-06-13T18:53:45Z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2022-06-13T20:53:41.4268851+02:00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GRN-22e6a47b-297c-428d-ac3f-490a9c8650a6</vt:lpwstr>
  </property>
  <property fmtid="{D5CDD505-2E9C-101B-9397-08002B2CF9AE}" pid="7" name="MFHash">
    <vt:lpwstr>SBe0na1sXsHZwnUcHwvD3yWJn3o8kN3U122YXyHBYmQ=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