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ate1904="1"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C:\Users\Dyrektor ZSP\Desktop\CEAorg\2021-2022\arkusze2021\arkusze2021\"/>
    </mc:Choice>
  </mc:AlternateContent>
  <xr:revisionPtr revIDLastSave="0" documentId="13_ncr:1_{B9FDE732-DA57-4993-ADA7-706695FC9870}" xr6:coauthVersionLast="46" xr6:coauthVersionMax="46" xr10:uidLastSave="{00000000-0000-0000-0000-000000000000}"/>
  <bookViews>
    <workbookView xWindow="-120" yWindow="-120" windowWidth="29040" windowHeight="16440" tabRatio="806" activeTab="19" xr2:uid="{00000000-000D-0000-FFFF-FFFF00000000}"/>
  </bookViews>
  <sheets>
    <sheet name="Legenda" sheetId="193" r:id="rId1"/>
    <sheet name="słownik" sheetId="147" r:id="rId2"/>
    <sheet name="wizyt" sheetId="194" r:id="rId3"/>
    <sheet name="zestaw" sheetId="133" r:id="rId4"/>
    <sheet name="Załacznik" sheetId="201" r:id="rId5"/>
    <sheet name="Kalendarz" sheetId="203" r:id="rId6"/>
    <sheet name="kal.harm." sheetId="204" r:id="rId7"/>
    <sheet name="pedag" sheetId="132" r:id="rId8"/>
    <sheet name="adm.i obs." sheetId="148" r:id="rId9"/>
    <sheet name="Liczbaucz" sheetId="151" r:id="rId10"/>
    <sheet name="Grupy" sheetId="192" r:id="rId11"/>
    <sheet name="Liczbaucz przejsc" sheetId="196" r:id="rId12"/>
    <sheet name="Absolwenci" sheetId="187" r:id="rId13"/>
    <sheet name="SPN" sheetId="202" r:id="rId14"/>
    <sheet name="SPN(1)" sheetId="180" state="hidden" r:id="rId15"/>
    <sheet name="SPN przejsc" sheetId="197" state="hidden" r:id="rId16"/>
    <sheet name="Specyf ucz" sheetId="182" r:id="rId17"/>
    <sheet name="Specyf ucz przejsc" sheetId="198" state="hidden" r:id="rId18"/>
    <sheet name="Grupy przejsc" sheetId="199" state="hidden" r:id="rId19"/>
    <sheet name="Zestawienia" sheetId="149" r:id="rId20"/>
  </sheets>
  <definedNames>
    <definedName name="_xlnm._FilterDatabase" localSheetId="10" hidden="1">Grupy!$D$20:$I$21</definedName>
    <definedName name="_xlnm._FilterDatabase" localSheetId="18" hidden="1">'Grupy przejsc'!$D$30:$E$31</definedName>
    <definedName name="Administracja" localSheetId="18">#REF!</definedName>
    <definedName name="Administracja" localSheetId="0">#REF!</definedName>
    <definedName name="Administracja" localSheetId="11">#REF!</definedName>
    <definedName name="Administracja" localSheetId="17">#REF!</definedName>
    <definedName name="Administracja" localSheetId="15">#REF!</definedName>
    <definedName name="Administracja" localSheetId="2">#REF!</definedName>
    <definedName name="Administracja" localSheetId="4">#REF!</definedName>
    <definedName name="Administracja">#REF!</definedName>
    <definedName name="Administracja_pilotaż">#REF!</definedName>
    <definedName name="Etaty" localSheetId="18">#REF!</definedName>
    <definedName name="Etaty" localSheetId="0">#REF!</definedName>
    <definedName name="Etaty" localSheetId="11">#REF!</definedName>
    <definedName name="Etaty" localSheetId="17">#REF!</definedName>
    <definedName name="Etaty" localSheetId="15">#REF!</definedName>
    <definedName name="Etaty" localSheetId="4">#REF!</definedName>
    <definedName name="Etaty">#REF!</definedName>
    <definedName name="gówno" localSheetId="18">#REF!</definedName>
    <definedName name="gówno" localSheetId="11">#REF!</definedName>
    <definedName name="gówno" localSheetId="17">#REF!</definedName>
    <definedName name="gówno" localSheetId="15">#REF!</definedName>
    <definedName name="gówno" localSheetId="4">#REF!</definedName>
    <definedName name="gówno">#REF!</definedName>
    <definedName name="Inni" localSheetId="18">#REF!</definedName>
    <definedName name="Inni" localSheetId="0">#REF!</definedName>
    <definedName name="Inni" localSheetId="11">#REF!</definedName>
    <definedName name="Inni" localSheetId="17">#REF!</definedName>
    <definedName name="Inni" localSheetId="15">#REF!</definedName>
    <definedName name="Inni" localSheetId="4">#REF!</definedName>
    <definedName name="Inni">#REF!</definedName>
    <definedName name="Kierownictwo" localSheetId="18">#REF!</definedName>
    <definedName name="Kierownictwo" localSheetId="0">#REF!</definedName>
    <definedName name="Kierownictwo" localSheetId="11">#REF!</definedName>
    <definedName name="Kierownictwo" localSheetId="17">#REF!</definedName>
    <definedName name="Kierownictwo" localSheetId="15">#REF!</definedName>
    <definedName name="Kierownictwo" localSheetId="4">#REF!</definedName>
    <definedName name="Kierownictwo">#REF!</definedName>
    <definedName name="kupka" localSheetId="18">#REF!</definedName>
    <definedName name="kupka" localSheetId="11">#REF!</definedName>
    <definedName name="kupka" localSheetId="17">#REF!</definedName>
    <definedName name="kupka" localSheetId="15">#REF!</definedName>
    <definedName name="kupka" localSheetId="4">#REF!</definedName>
    <definedName name="kupka">#REF!</definedName>
    <definedName name="Niepełnozatrudnieni" localSheetId="18">#REF!</definedName>
    <definedName name="Niepełnozatrudnieni" localSheetId="0">#REF!</definedName>
    <definedName name="Niepełnozatrudnieni" localSheetId="11">#REF!</definedName>
    <definedName name="Niepełnozatrudnieni" localSheetId="17">#REF!</definedName>
    <definedName name="Niepełnozatrudnieni" localSheetId="15">#REF!</definedName>
    <definedName name="Niepełnozatrudnieni" localSheetId="4">#REF!</definedName>
    <definedName name="Niepełnozatrudnieni">#REF!</definedName>
    <definedName name="_xlnm.Print_Area" localSheetId="12">Absolwenci!$B$1:$F$9</definedName>
    <definedName name="_xlnm.Print_Area" localSheetId="8">'adm.i obs.'!$A$1:$N$16</definedName>
    <definedName name="_xlnm.Print_Area" localSheetId="10">Grupy!$B$2:$AA$17</definedName>
    <definedName name="_xlnm.Print_Area" localSheetId="18">'Grupy przejsc'!$B$1:$H$27</definedName>
    <definedName name="_xlnm.Print_Area" localSheetId="6">kal.harm.!$A$1:$H$12</definedName>
    <definedName name="_xlnm.Print_Area" localSheetId="5">Kalendarz!$A$1:$G$54</definedName>
    <definedName name="_xlnm.Print_Area" localSheetId="0">Legenda!$A$1:$D$34</definedName>
    <definedName name="_xlnm.Print_Area" localSheetId="9">Liczbaucz!$B$2:$H$9</definedName>
    <definedName name="_xlnm.Print_Area" localSheetId="11">'Liczbaucz przejsc'!$B$2:$H$9</definedName>
    <definedName name="_xlnm.Print_Area" localSheetId="7">pedag!$A$1:$X$114</definedName>
    <definedName name="_xlnm.Print_Area" localSheetId="1">słownik!$A$1:$Q$40</definedName>
    <definedName name="_xlnm.Print_Area" localSheetId="16">'Specyf ucz'!$B$1:$H$11</definedName>
    <definedName name="_xlnm.Print_Area" localSheetId="17">'Specyf ucz przejsc'!$B$1:$G$11</definedName>
    <definedName name="_xlnm.Print_Area" localSheetId="15">'SPN przejsc'!$B$1:$K$33</definedName>
    <definedName name="_xlnm.Print_Area" localSheetId="14">'SPN(1)'!$B$1:$J$24</definedName>
    <definedName name="_xlnm.Print_Area" localSheetId="2">wizyt!$A$1:$J$50</definedName>
    <definedName name="_xlnm.Print_Area" localSheetId="4">Załacznik!$B$1:$K$48</definedName>
    <definedName name="_xlnm.Print_Area" localSheetId="3">zestaw!$A$1:$J$36</definedName>
    <definedName name="_xlnm.Print_Area" localSheetId="19">Zestawienia!$B$1:$T$27</definedName>
    <definedName name="SSLink0" localSheetId="6">#REF!</definedName>
    <definedName name="SSLink0" localSheetId="5">Kalendarz!#REF!</definedName>
    <definedName name="SSLink0">#REF!</definedName>
    <definedName name="staż" localSheetId="18">#REF!</definedName>
    <definedName name="staż" localSheetId="11">#REF!</definedName>
    <definedName name="staż" localSheetId="17">#REF!</definedName>
    <definedName name="staż" localSheetId="15">#REF!</definedName>
    <definedName name="staż" localSheetId="4">#REF!</definedName>
    <definedName name="staż">#REF!</definedName>
    <definedName name="Wojtek" localSheetId="18">#REF!</definedName>
    <definedName name="Wojtek" localSheetId="11">#REF!</definedName>
    <definedName name="Wojtek" localSheetId="17">#REF!</definedName>
    <definedName name="Wojtek" localSheetId="15">#REF!</definedName>
    <definedName name="Wojtek" localSheetId="4">#REF!</definedName>
    <definedName name="Wojtek">#REF!</definedName>
    <definedName name="wynagrodzenie" localSheetId="18">#REF!</definedName>
    <definedName name="wynagrodzenie" localSheetId="11">#REF!</definedName>
    <definedName name="wynagrodzenie" localSheetId="17">#REF!</definedName>
    <definedName name="wynagrodzenie" localSheetId="15">#REF!</definedName>
    <definedName name="wynagrodzenie" localSheetId="4">#REF!</definedName>
    <definedName name="wynagrodzenie">#REF!</definedName>
  </definedNames>
  <calcPr calcId="191029"/>
  <customWorkbookViews>
    <customWorkbookView name="pełny widok" guid="{39E4F101-455C-11D4-B2AB-AB6FCDBCDE25}" includePrintSettings="0" includeHiddenRowCol="0" maximized="1" windowWidth="796" windowHeight="438" tabRatio="602" activeSheetId="94" showObjects="placeholders"/>
    <customWorkbookView name="ukryte kolumny I - VI" guid="{39E4F100-455C-11D4-B2AB-AB6FCDBCDE25}" includePrintSettings="0" maximized="1" windowWidth="796" windowHeight="438" tabRatio="602" activeSheetId="94" showObjects="placeholders"/>
  </customWorkbookViews>
</workbook>
</file>

<file path=xl/calcChain.xml><?xml version="1.0" encoding="utf-8"?>
<calcChain xmlns="http://schemas.openxmlformats.org/spreadsheetml/2006/main">
  <c r="F2" i="151" l="1"/>
  <c r="F23" i="203" l="1"/>
  <c r="G3" i="204" l="1"/>
  <c r="AA10" i="192" l="1"/>
  <c r="S8" i="192"/>
  <c r="H1" i="204" l="1"/>
  <c r="G1" i="204"/>
  <c r="B2" i="204"/>
  <c r="M2" i="192" l="1"/>
  <c r="AA13" i="192"/>
  <c r="AA11" i="192" l="1"/>
  <c r="AA12" i="192"/>
  <c r="AA14" i="192"/>
  <c r="AA15" i="192"/>
  <c r="AA16" i="192"/>
  <c r="AA17" i="192"/>
  <c r="X7" i="192"/>
  <c r="N8" i="192"/>
  <c r="I8" i="192"/>
  <c r="D8" i="192"/>
  <c r="S6" i="192"/>
  <c r="N6" i="192"/>
  <c r="I6" i="192"/>
  <c r="D6" i="192"/>
  <c r="G4" i="151"/>
  <c r="I24" i="133" s="1"/>
  <c r="AA7" i="192" l="1"/>
  <c r="F19" i="203"/>
  <c r="F32" i="203" l="1"/>
  <c r="F31" i="203"/>
  <c r="D1" i="192"/>
  <c r="C1" i="192"/>
  <c r="I2" i="149"/>
  <c r="H2" i="149"/>
  <c r="I1" i="202"/>
  <c r="H1" i="202"/>
  <c r="L1" i="148"/>
  <c r="K1" i="148"/>
  <c r="V1" i="132"/>
  <c r="U1" i="132"/>
  <c r="K2" i="201"/>
  <c r="J2" i="201"/>
  <c r="I2" i="133"/>
  <c r="H2" i="133"/>
  <c r="F4" i="133"/>
  <c r="G2" i="203" l="1"/>
  <c r="B1" i="203"/>
  <c r="F54" i="203"/>
  <c r="E40" i="203"/>
  <c r="H7" i="197" l="1"/>
  <c r="G7" i="202"/>
  <c r="G7" i="180"/>
  <c r="E39" i="203"/>
  <c r="F7" i="180"/>
  <c r="E7" i="202"/>
  <c r="F7" i="197"/>
  <c r="D7" i="202"/>
  <c r="G7" i="197"/>
  <c r="E7" i="180"/>
  <c r="F7" i="202"/>
  <c r="D7" i="180"/>
  <c r="E36" i="203"/>
  <c r="E37" i="203"/>
  <c r="E41" i="203"/>
  <c r="E38" i="203"/>
  <c r="E42" i="203"/>
  <c r="K23" i="202" l="1"/>
  <c r="I23" i="202"/>
  <c r="H23" i="202"/>
  <c r="I22" i="202"/>
  <c r="H22" i="202"/>
  <c r="I21" i="202"/>
  <c r="H21" i="202"/>
  <c r="I20" i="202"/>
  <c r="H20" i="202"/>
  <c r="I19" i="202"/>
  <c r="H19" i="202"/>
  <c r="K16" i="202"/>
  <c r="K17" i="202" s="1"/>
  <c r="K19" i="202" s="1"/>
  <c r="K22" i="202" s="1"/>
  <c r="I16" i="202"/>
  <c r="H16" i="202"/>
  <c r="I15" i="202"/>
  <c r="H15" i="202"/>
  <c r="I14" i="202"/>
  <c r="H14" i="202"/>
  <c r="I13" i="202"/>
  <c r="H13" i="202"/>
  <c r="G11" i="202"/>
  <c r="F11" i="202"/>
  <c r="E11" i="202"/>
  <c r="D11" i="202"/>
  <c r="G10" i="202"/>
  <c r="F10" i="202"/>
  <c r="F9" i="202" s="1"/>
  <c r="E10" i="202"/>
  <c r="E9" i="202" s="1"/>
  <c r="D10" i="202"/>
  <c r="I2" i="202"/>
  <c r="C1" i="202"/>
  <c r="K9" i="202" s="1"/>
  <c r="K10" i="202" s="1"/>
  <c r="K11" i="202" s="1"/>
  <c r="K12" i="202" s="1"/>
  <c r="K13" i="202" s="1"/>
  <c r="K14" i="202" s="1"/>
  <c r="K15" i="202" s="1"/>
  <c r="K20" i="202" l="1"/>
  <c r="G9" i="202"/>
  <c r="I10" i="202"/>
  <c r="D9" i="202"/>
  <c r="H11" i="202"/>
  <c r="K21" i="202"/>
  <c r="H10" i="202"/>
  <c r="I11" i="202"/>
  <c r="J5" i="201"/>
  <c r="B3" i="201"/>
  <c r="K1" i="201"/>
  <c r="I9" i="202" l="1"/>
  <c r="H9" i="202"/>
  <c r="L36" i="201"/>
  <c r="L37" i="201" s="1"/>
  <c r="L38" i="201" s="1"/>
  <c r="L39" i="201" s="1"/>
  <c r="L40" i="201" s="1"/>
  <c r="K35" i="201"/>
  <c r="K34" i="201"/>
  <c r="K33" i="201"/>
  <c r="K32" i="201"/>
  <c r="K31" i="201"/>
  <c r="K29" i="201"/>
  <c r="K27" i="201"/>
  <c r="J24" i="201"/>
  <c r="I24" i="201"/>
  <c r="K22" i="201"/>
  <c r="K21" i="201"/>
  <c r="K20" i="201"/>
  <c r="K19" i="201"/>
  <c r="K18" i="201"/>
  <c r="K16" i="201"/>
  <c r="K14" i="201"/>
  <c r="J12" i="201"/>
  <c r="I12" i="201"/>
  <c r="K11" i="201"/>
  <c r="L11" i="201"/>
  <c r="L12" i="201" s="1"/>
  <c r="L24" i="201" s="1"/>
  <c r="L25" i="201" s="1"/>
  <c r="L26" i="201" s="1"/>
  <c r="L27" i="201" s="1"/>
  <c r="L28" i="201" s="1"/>
  <c r="L29" i="201" s="1"/>
  <c r="L30" i="201" s="1"/>
  <c r="L31" i="201" s="1"/>
  <c r="L32" i="201" s="1"/>
  <c r="K12" i="201" l="1"/>
  <c r="K24" i="201"/>
  <c r="H11" i="201" l="1"/>
  <c r="L20" i="149"/>
  <c r="C23" i="149"/>
  <c r="D23" i="149"/>
  <c r="E23" i="149" s="1"/>
  <c r="C24" i="149"/>
  <c r="D24" i="149"/>
  <c r="F24" i="149" s="1"/>
  <c r="C25" i="149"/>
  <c r="D25" i="149"/>
  <c r="F25" i="149" s="1"/>
  <c r="C7" i="149"/>
  <c r="D7" i="149"/>
  <c r="F7" i="149" s="1"/>
  <c r="C8" i="149"/>
  <c r="D8" i="149"/>
  <c r="F8" i="149" s="1"/>
  <c r="C9" i="149"/>
  <c r="D9" i="149"/>
  <c r="F9" i="149" s="1"/>
  <c r="C10" i="149"/>
  <c r="D10" i="149"/>
  <c r="F10" i="149" s="1"/>
  <c r="C11" i="149"/>
  <c r="D11" i="149"/>
  <c r="E11" i="149" s="1"/>
  <c r="C12" i="149"/>
  <c r="D12" i="149"/>
  <c r="E12" i="149" s="1"/>
  <c r="C13" i="149"/>
  <c r="D13" i="149"/>
  <c r="E13" i="149" s="1"/>
  <c r="C14" i="149"/>
  <c r="D14" i="149"/>
  <c r="E14" i="149" s="1"/>
  <c r="C15" i="149"/>
  <c r="D15" i="149"/>
  <c r="E15" i="149" s="1"/>
  <c r="C16" i="149"/>
  <c r="D16" i="149"/>
  <c r="E16" i="149" s="1"/>
  <c r="C17" i="149"/>
  <c r="D17" i="149"/>
  <c r="E17" i="149" s="1"/>
  <c r="C18" i="149"/>
  <c r="D18" i="149"/>
  <c r="E18" i="149" s="1"/>
  <c r="C19" i="149"/>
  <c r="D19" i="149"/>
  <c r="E19" i="149" s="1"/>
  <c r="C20" i="149"/>
  <c r="D20" i="149"/>
  <c r="E20" i="149" s="1"/>
  <c r="C21" i="149"/>
  <c r="D21" i="149"/>
  <c r="E21" i="149" s="1"/>
  <c r="C22" i="149"/>
  <c r="D22" i="149"/>
  <c r="E22" i="149" s="1"/>
  <c r="D6" i="149"/>
  <c r="C6" i="149"/>
  <c r="H16" i="199"/>
  <c r="H17" i="199"/>
  <c r="H18" i="199"/>
  <c r="H19" i="199"/>
  <c r="H20" i="199"/>
  <c r="H21" i="199"/>
  <c r="H22" i="199"/>
  <c r="H23" i="199"/>
  <c r="H24" i="199"/>
  <c r="H25" i="199"/>
  <c r="H8" i="199"/>
  <c r="H9" i="199"/>
  <c r="H10" i="199"/>
  <c r="I27" i="199"/>
  <c r="H27" i="199"/>
  <c r="H26" i="199"/>
  <c r="H15" i="199"/>
  <c r="H14" i="199"/>
  <c r="H13" i="199"/>
  <c r="H12" i="199"/>
  <c r="H11" i="199"/>
  <c r="H7" i="199"/>
  <c r="G5" i="199"/>
  <c r="F5" i="199"/>
  <c r="E5" i="199"/>
  <c r="D5" i="199"/>
  <c r="H1" i="199"/>
  <c r="C1" i="199"/>
  <c r="I4" i="199" s="1"/>
  <c r="I5" i="199" s="1"/>
  <c r="I6" i="199" s="1"/>
  <c r="I7" i="199" s="1"/>
  <c r="I11" i="199" s="1"/>
  <c r="I12" i="199" s="1"/>
  <c r="I13" i="199" s="1"/>
  <c r="I14" i="199" s="1"/>
  <c r="I15" i="199" s="1"/>
  <c r="I26" i="199" s="1"/>
  <c r="I11" i="198"/>
  <c r="G11" i="198"/>
  <c r="I10" i="198"/>
  <c r="G10" i="198"/>
  <c r="I9" i="198"/>
  <c r="G9" i="198"/>
  <c r="G8" i="198"/>
  <c r="G7" i="198"/>
  <c r="I6" i="198"/>
  <c r="H6" i="198"/>
  <c r="H9" i="198" s="1"/>
  <c r="H10" i="198" s="1"/>
  <c r="H11" i="198" s="1"/>
  <c r="G6" i="198"/>
  <c r="I5" i="198"/>
  <c r="F5" i="198"/>
  <c r="E5" i="198"/>
  <c r="D5" i="198"/>
  <c r="F2" i="198"/>
  <c r="B1" i="198"/>
  <c r="H5" i="198" s="1"/>
  <c r="I22" i="180"/>
  <c r="I16" i="180"/>
  <c r="F11" i="180"/>
  <c r="D11" i="180"/>
  <c r="H21" i="180"/>
  <c r="I21" i="180"/>
  <c r="H22" i="180"/>
  <c r="J25" i="197"/>
  <c r="J22" i="197"/>
  <c r="J21" i="197"/>
  <c r="J15" i="197"/>
  <c r="J13" i="197"/>
  <c r="G11" i="197"/>
  <c r="H11" i="197"/>
  <c r="F11" i="197"/>
  <c r="G10" i="197"/>
  <c r="H10" i="197"/>
  <c r="F10" i="197"/>
  <c r="J14" i="197"/>
  <c r="I25" i="197"/>
  <c r="I26" i="197"/>
  <c r="J26" i="197"/>
  <c r="I27" i="197"/>
  <c r="J27" i="197"/>
  <c r="I28" i="197"/>
  <c r="J28" i="197"/>
  <c r="I29" i="197"/>
  <c r="J29" i="197"/>
  <c r="I30" i="197"/>
  <c r="J30" i="197"/>
  <c r="I31" i="197"/>
  <c r="J31" i="197"/>
  <c r="I14" i="197"/>
  <c r="I15" i="197"/>
  <c r="I16" i="197"/>
  <c r="J16" i="197"/>
  <c r="I17" i="197"/>
  <c r="J17" i="197"/>
  <c r="I18" i="197"/>
  <c r="J18" i="197"/>
  <c r="I19" i="197"/>
  <c r="J19" i="197"/>
  <c r="I20" i="197"/>
  <c r="J20" i="197"/>
  <c r="J33" i="197"/>
  <c r="J32" i="197"/>
  <c r="L33" i="197"/>
  <c r="I33" i="197"/>
  <c r="I32" i="197"/>
  <c r="L22" i="197"/>
  <c r="L23" i="197" s="1"/>
  <c r="L24" i="197" s="1"/>
  <c r="L32" i="197" s="1"/>
  <c r="I22" i="197"/>
  <c r="I21" i="197"/>
  <c r="I13" i="197"/>
  <c r="J2" i="197"/>
  <c r="E1" i="197"/>
  <c r="L9" i="197" s="1"/>
  <c r="L10" i="197" s="1"/>
  <c r="L11" i="197" s="1"/>
  <c r="L12" i="197" s="1"/>
  <c r="L13" i="197" s="1"/>
  <c r="L21" i="197" s="1"/>
  <c r="E6" i="196"/>
  <c r="E7" i="196" s="1"/>
  <c r="D6" i="196"/>
  <c r="D7" i="196" s="1"/>
  <c r="C6" i="196"/>
  <c r="C7" i="196" s="1"/>
  <c r="F5" i="196"/>
  <c r="J4" i="196"/>
  <c r="J5" i="196" s="1"/>
  <c r="J6" i="196" s="1"/>
  <c r="J7" i="196" s="1"/>
  <c r="J8" i="196" s="1"/>
  <c r="J9" i="196" s="1"/>
  <c r="F4" i="196"/>
  <c r="F2" i="196"/>
  <c r="B2" i="196"/>
  <c r="I4" i="196" s="1"/>
  <c r="I5" i="196" s="1"/>
  <c r="I6" i="196" s="1"/>
  <c r="I7" i="196" s="1"/>
  <c r="I8" i="196" s="1"/>
  <c r="I9" i="196" s="1"/>
  <c r="E2" i="149"/>
  <c r="E3" i="149"/>
  <c r="C2" i="192"/>
  <c r="B1" i="182"/>
  <c r="G2" i="182"/>
  <c r="I2" i="180"/>
  <c r="C1" i="180"/>
  <c r="B1" i="187"/>
  <c r="B2" i="151"/>
  <c r="C1" i="148"/>
  <c r="K2" i="148"/>
  <c r="C2" i="132"/>
  <c r="U2" i="132"/>
  <c r="C1" i="133"/>
  <c r="E7" i="149" l="1"/>
  <c r="E8" i="149"/>
  <c r="E25" i="149"/>
  <c r="E9" i="149"/>
  <c r="E24" i="149"/>
  <c r="J11" i="197"/>
  <c r="F19" i="149"/>
  <c r="E10" i="149"/>
  <c r="F4" i="199"/>
  <c r="I10" i="197"/>
  <c r="F15" i="149"/>
  <c r="F23" i="149"/>
  <c r="I11" i="197"/>
  <c r="J10" i="197"/>
  <c r="J9" i="197" s="1"/>
  <c r="G5" i="198"/>
  <c r="F18" i="149"/>
  <c r="I16" i="199"/>
  <c r="I17" i="199" s="1"/>
  <c r="I18" i="199" s="1"/>
  <c r="I19" i="199" s="1"/>
  <c r="I20" i="199" s="1"/>
  <c r="I21" i="199" s="1"/>
  <c r="I22" i="199" s="1"/>
  <c r="I23" i="199" s="1"/>
  <c r="I24" i="199" s="1"/>
  <c r="I25" i="199" s="1"/>
  <c r="H5" i="199"/>
  <c r="D4" i="199"/>
  <c r="E8" i="196"/>
  <c r="E4" i="199"/>
  <c r="F22" i="149"/>
  <c r="F14" i="149"/>
  <c r="F20" i="149"/>
  <c r="F16" i="149"/>
  <c r="F12" i="149"/>
  <c r="F21" i="149"/>
  <c r="F17" i="149"/>
  <c r="F13" i="149"/>
  <c r="I8" i="199"/>
  <c r="I9" i="199" s="1"/>
  <c r="I10" i="199" s="1"/>
  <c r="G9" i="197"/>
  <c r="H9" i="197"/>
  <c r="L14" i="197"/>
  <c r="L15" i="197" s="1"/>
  <c r="L16" i="197" s="1"/>
  <c r="L17" i="197" s="1"/>
  <c r="L18" i="197" s="1"/>
  <c r="L19" i="197" s="1"/>
  <c r="L20" i="197" s="1"/>
  <c r="F9" i="197"/>
  <c r="C8" i="196"/>
  <c r="F6" i="196"/>
  <c r="D8" i="196"/>
  <c r="F5" i="182"/>
  <c r="H7" i="182"/>
  <c r="H8" i="182"/>
  <c r="H9" i="182"/>
  <c r="E6" i="149"/>
  <c r="L21" i="149"/>
  <c r="L22" i="149"/>
  <c r="L19" i="149"/>
  <c r="H6" i="182"/>
  <c r="E5" i="182"/>
  <c r="G5" i="182"/>
  <c r="D5" i="182"/>
  <c r="G10" i="180"/>
  <c r="F10" i="180"/>
  <c r="E10" i="180"/>
  <c r="D10" i="180"/>
  <c r="D9" i="180" s="1"/>
  <c r="I15" i="180"/>
  <c r="I13" i="180"/>
  <c r="I24" i="180"/>
  <c r="I23" i="180"/>
  <c r="I20" i="180"/>
  <c r="I14" i="180"/>
  <c r="I17" i="180"/>
  <c r="F5" i="187"/>
  <c r="E5" i="187"/>
  <c r="D5" i="187"/>
  <c r="AB94" i="132"/>
  <c r="Y94" i="132"/>
  <c r="AB93" i="132"/>
  <c r="Y93" i="132"/>
  <c r="AB92" i="132"/>
  <c r="Y92" i="132"/>
  <c r="AB91" i="132"/>
  <c r="Y91" i="132"/>
  <c r="AB90" i="132"/>
  <c r="Y90" i="132"/>
  <c r="AB89" i="132"/>
  <c r="Y89" i="132"/>
  <c r="AB88" i="132"/>
  <c r="Y88" i="132"/>
  <c r="AC87" i="132"/>
  <c r="AC88" i="132" s="1"/>
  <c r="AC89" i="132" s="1"/>
  <c r="AC90" i="132" s="1"/>
  <c r="AC91" i="132" s="1"/>
  <c r="AC92" i="132" s="1"/>
  <c r="AC93" i="132" s="1"/>
  <c r="AC94" i="132" s="1"/>
  <c r="S87" i="132"/>
  <c r="U87" i="132" s="1"/>
  <c r="U92" i="132" s="1"/>
  <c r="AB86" i="132"/>
  <c r="Y86" i="132"/>
  <c r="AB85" i="132"/>
  <c r="Y85" i="132"/>
  <c r="AB84" i="132"/>
  <c r="Y84" i="132"/>
  <c r="AB83" i="132"/>
  <c r="Y83" i="132"/>
  <c r="AB82" i="132"/>
  <c r="Y82" i="132"/>
  <c r="AB81" i="132"/>
  <c r="Y81" i="132"/>
  <c r="AB80" i="132"/>
  <c r="Y80" i="132"/>
  <c r="AC79" i="132"/>
  <c r="AC80" i="132"/>
  <c r="AC81" i="132" s="1"/>
  <c r="AC82" i="132" s="1"/>
  <c r="AC83" i="132" s="1"/>
  <c r="AC84" i="132" s="1"/>
  <c r="AC85" i="132" s="1"/>
  <c r="AC86" i="132" s="1"/>
  <c r="S79" i="132"/>
  <c r="U79" i="132" s="1"/>
  <c r="U84" i="132" s="1"/>
  <c r="AB78" i="132"/>
  <c r="Y78" i="132"/>
  <c r="AB77" i="132"/>
  <c r="Y77" i="132"/>
  <c r="AB76" i="132"/>
  <c r="Y76" i="132"/>
  <c r="AB75" i="132"/>
  <c r="Y75" i="132"/>
  <c r="AB74" i="132"/>
  <c r="Y74" i="132"/>
  <c r="AB73" i="132"/>
  <c r="Y73" i="132"/>
  <c r="AB72" i="132"/>
  <c r="Y72" i="132"/>
  <c r="AC71" i="132"/>
  <c r="AC72" i="132" s="1"/>
  <c r="AC73" i="132" s="1"/>
  <c r="AC74" i="132" s="1"/>
  <c r="AC75" i="132" s="1"/>
  <c r="AC76" i="132" s="1"/>
  <c r="AC77" i="132" s="1"/>
  <c r="AC78" i="132" s="1"/>
  <c r="S71" i="132"/>
  <c r="U71" i="132" s="1"/>
  <c r="U76" i="132" s="1"/>
  <c r="AB70" i="132"/>
  <c r="Y70" i="132"/>
  <c r="AB69" i="132"/>
  <c r="Y69" i="132"/>
  <c r="AB68" i="132"/>
  <c r="Y68" i="132"/>
  <c r="AB67" i="132"/>
  <c r="Y67" i="132"/>
  <c r="AB66" i="132"/>
  <c r="Y66" i="132"/>
  <c r="AB65" i="132"/>
  <c r="Y65" i="132"/>
  <c r="AB64" i="132"/>
  <c r="Y64" i="132"/>
  <c r="AC63" i="132"/>
  <c r="AC64" i="132" s="1"/>
  <c r="AC65" i="132" s="1"/>
  <c r="AC66" i="132" s="1"/>
  <c r="AC67" i="132" s="1"/>
  <c r="AC68" i="132" s="1"/>
  <c r="AC69" i="132" s="1"/>
  <c r="AC70" i="132" s="1"/>
  <c r="S63" i="132"/>
  <c r="U63" i="132" s="1"/>
  <c r="U68" i="132" s="1"/>
  <c r="AB62" i="132"/>
  <c r="Y62" i="132"/>
  <c r="AB61" i="132"/>
  <c r="Y61" i="132"/>
  <c r="AB60" i="132"/>
  <c r="Y60" i="132"/>
  <c r="AB59" i="132"/>
  <c r="Y59" i="132"/>
  <c r="AB58" i="132"/>
  <c r="Y58" i="132"/>
  <c r="AB57" i="132"/>
  <c r="Y57" i="132"/>
  <c r="AB56" i="132"/>
  <c r="Y56" i="132"/>
  <c r="AC55" i="132"/>
  <c r="AC56" i="132" s="1"/>
  <c r="AC57" i="132" s="1"/>
  <c r="AC58" i="132" s="1"/>
  <c r="AC59" i="132" s="1"/>
  <c r="AC60" i="132" s="1"/>
  <c r="AC61" i="132" s="1"/>
  <c r="AC62" i="132" s="1"/>
  <c r="S55" i="132"/>
  <c r="U55" i="132" s="1"/>
  <c r="U60" i="132" s="1"/>
  <c r="AB54" i="132"/>
  <c r="Y54" i="132"/>
  <c r="AB53" i="132"/>
  <c r="Y53" i="132"/>
  <c r="AB52" i="132"/>
  <c r="Y52" i="132"/>
  <c r="AB51" i="132"/>
  <c r="Y51" i="132"/>
  <c r="AB50" i="132"/>
  <c r="Y50" i="132"/>
  <c r="AB49" i="132"/>
  <c r="Y49" i="132"/>
  <c r="AB48" i="132"/>
  <c r="Y48" i="132"/>
  <c r="AC47" i="132"/>
  <c r="AC48" i="132" s="1"/>
  <c r="AC49" i="132" s="1"/>
  <c r="AC50" i="132" s="1"/>
  <c r="AC51" i="132" s="1"/>
  <c r="AC52" i="132" s="1"/>
  <c r="AC53" i="132" s="1"/>
  <c r="AC54" i="132" s="1"/>
  <c r="S47" i="132"/>
  <c r="U47" i="132" s="1"/>
  <c r="U52" i="132" s="1"/>
  <c r="AB46" i="132"/>
  <c r="Y46" i="132"/>
  <c r="AB45" i="132"/>
  <c r="Y45" i="132"/>
  <c r="AB44" i="132"/>
  <c r="Y44" i="132"/>
  <c r="AB43" i="132"/>
  <c r="Y43" i="132"/>
  <c r="AB42" i="132"/>
  <c r="Y42" i="132"/>
  <c r="AB41" i="132"/>
  <c r="Y41" i="132"/>
  <c r="AB40" i="132"/>
  <c r="Y40" i="132"/>
  <c r="AC39" i="132"/>
  <c r="AC40" i="132" s="1"/>
  <c r="AC41" i="132" s="1"/>
  <c r="AC42" i="132" s="1"/>
  <c r="AC43" i="132" s="1"/>
  <c r="AC44" i="132" s="1"/>
  <c r="AC45" i="132" s="1"/>
  <c r="AC46" i="132" s="1"/>
  <c r="S39" i="132"/>
  <c r="U39" i="132" s="1"/>
  <c r="U44" i="132" s="1"/>
  <c r="AB38" i="132"/>
  <c r="Y38" i="132"/>
  <c r="AB37" i="132"/>
  <c r="Y37" i="132"/>
  <c r="AB36" i="132"/>
  <c r="Y36" i="132"/>
  <c r="AB35" i="132"/>
  <c r="Y35" i="132"/>
  <c r="AB34" i="132"/>
  <c r="Y34" i="132"/>
  <c r="AB33" i="132"/>
  <c r="Y33" i="132"/>
  <c r="AB32" i="132"/>
  <c r="Y32" i="132"/>
  <c r="AC31" i="132"/>
  <c r="AC32" i="132" s="1"/>
  <c r="AC33" i="132" s="1"/>
  <c r="AC34" i="132" s="1"/>
  <c r="AC35" i="132" s="1"/>
  <c r="AC36" i="132" s="1"/>
  <c r="AC37" i="132" s="1"/>
  <c r="AC38" i="132" s="1"/>
  <c r="S31" i="132"/>
  <c r="U31" i="132" s="1"/>
  <c r="U36" i="132" s="1"/>
  <c r="AB30" i="132"/>
  <c r="Y30" i="132"/>
  <c r="AB29" i="132"/>
  <c r="Y29" i="132"/>
  <c r="AB28" i="132"/>
  <c r="Y28" i="132"/>
  <c r="AB27" i="132"/>
  <c r="Y27" i="132"/>
  <c r="AB26" i="132"/>
  <c r="Y26" i="132"/>
  <c r="AB25" i="132"/>
  <c r="Y25" i="132"/>
  <c r="AB24" i="132"/>
  <c r="Y24" i="132"/>
  <c r="AC23" i="132"/>
  <c r="AC24" i="132" s="1"/>
  <c r="AC25" i="132" s="1"/>
  <c r="AC26" i="132" s="1"/>
  <c r="AC27" i="132" s="1"/>
  <c r="AC28" i="132" s="1"/>
  <c r="AC29" i="132" s="1"/>
  <c r="AC30" i="132" s="1"/>
  <c r="S23" i="132"/>
  <c r="U23" i="132" s="1"/>
  <c r="U28" i="132" s="1"/>
  <c r="Q8" i="149"/>
  <c r="R8" i="149"/>
  <c r="Q12" i="149"/>
  <c r="R12" i="149"/>
  <c r="Q11" i="149"/>
  <c r="R11" i="149"/>
  <c r="R10" i="149"/>
  <c r="R6" i="149"/>
  <c r="R7" i="149"/>
  <c r="R9" i="149"/>
  <c r="Q10" i="149"/>
  <c r="S10" i="149" s="1"/>
  <c r="Q6" i="149"/>
  <c r="Q7" i="149"/>
  <c r="Q9" i="149"/>
  <c r="A6" i="149"/>
  <c r="A7" i="149" s="1"/>
  <c r="A8" i="149" s="1"/>
  <c r="A9" i="149" s="1"/>
  <c r="A10" i="149" s="1"/>
  <c r="A11" i="149" s="1"/>
  <c r="A12" i="149" s="1"/>
  <c r="A13" i="149" s="1"/>
  <c r="A14" i="149" s="1"/>
  <c r="J9" i="182"/>
  <c r="J10" i="182"/>
  <c r="J11" i="182"/>
  <c r="J6" i="182"/>
  <c r="J5" i="182"/>
  <c r="H5" i="187"/>
  <c r="K5" i="151"/>
  <c r="K6" i="151" s="1"/>
  <c r="K7" i="151" s="1"/>
  <c r="K8" i="151" s="1"/>
  <c r="K9" i="151" s="1"/>
  <c r="K10" i="151" s="1"/>
  <c r="O16" i="148"/>
  <c r="O7" i="148"/>
  <c r="O8" i="148"/>
  <c r="O9" i="148" s="1"/>
  <c r="AC114" i="132"/>
  <c r="AC113" i="132"/>
  <c r="AC111" i="132"/>
  <c r="AC110" i="132"/>
  <c r="AC108" i="132"/>
  <c r="AC107" i="132"/>
  <c r="AC105" i="132"/>
  <c r="AC104" i="132"/>
  <c r="AC95" i="132"/>
  <c r="AC96" i="132" s="1"/>
  <c r="AC97" i="132" s="1"/>
  <c r="AC98" i="132" s="1"/>
  <c r="AC99" i="132" s="1"/>
  <c r="AC100" i="132" s="1"/>
  <c r="AC101" i="132" s="1"/>
  <c r="AC102" i="132" s="1"/>
  <c r="AC15" i="132"/>
  <c r="AC16" i="132" s="1"/>
  <c r="AC17" i="132" s="1"/>
  <c r="AC18" i="132" s="1"/>
  <c r="AC19" i="132" s="1"/>
  <c r="AC20" i="132" s="1"/>
  <c r="AC21" i="132" s="1"/>
  <c r="AC22" i="132" s="1"/>
  <c r="AC6" i="132"/>
  <c r="AC7" i="132" s="1"/>
  <c r="AC8" i="132" s="1"/>
  <c r="AC9" i="132" s="1"/>
  <c r="AC10" i="132" s="1"/>
  <c r="AC11" i="132" s="1"/>
  <c r="AC12" i="132" s="1"/>
  <c r="AC13" i="132" s="1"/>
  <c r="AB102" i="132"/>
  <c r="AB101" i="132"/>
  <c r="AB100" i="132"/>
  <c r="AB99" i="132"/>
  <c r="AB98" i="132"/>
  <c r="AB97" i="132"/>
  <c r="AB96" i="132"/>
  <c r="AB22" i="132"/>
  <c r="AB21" i="132"/>
  <c r="AB20" i="132"/>
  <c r="AB19" i="132"/>
  <c r="AB18" i="132"/>
  <c r="AB17" i="132"/>
  <c r="AB16" i="132"/>
  <c r="AB13" i="132"/>
  <c r="AB12" i="132"/>
  <c r="AB11" i="132"/>
  <c r="AB10" i="132"/>
  <c r="AB9" i="132"/>
  <c r="AB8" i="132"/>
  <c r="AB7" i="132"/>
  <c r="G5" i="187"/>
  <c r="G6" i="187"/>
  <c r="G7" i="187" s="1"/>
  <c r="G8" i="187" s="1"/>
  <c r="G9" i="187"/>
  <c r="I5" i="182"/>
  <c r="H11" i="182"/>
  <c r="H10" i="182"/>
  <c r="H24" i="180"/>
  <c r="H23" i="180"/>
  <c r="H20" i="180"/>
  <c r="H17" i="180"/>
  <c r="H16" i="180"/>
  <c r="H15" i="180"/>
  <c r="H14" i="180"/>
  <c r="H13" i="180"/>
  <c r="G11" i="180"/>
  <c r="H11" i="180" s="1"/>
  <c r="E11" i="180"/>
  <c r="K9" i="180"/>
  <c r="K10" i="180" s="1"/>
  <c r="K11" i="180" s="1"/>
  <c r="K12" i="180" s="1"/>
  <c r="K13" i="180" s="1"/>
  <c r="K14" i="180" s="1"/>
  <c r="K15" i="180" s="1"/>
  <c r="K16" i="180" s="1"/>
  <c r="K17" i="180"/>
  <c r="K21" i="180" s="1"/>
  <c r="K24" i="180"/>
  <c r="G6" i="151"/>
  <c r="G5" i="151"/>
  <c r="F6" i="149"/>
  <c r="Y102" i="132"/>
  <c r="Y101" i="132"/>
  <c r="Y100" i="132"/>
  <c r="Y99" i="132"/>
  <c r="Y98" i="132"/>
  <c r="Y97" i="132"/>
  <c r="Y96" i="132"/>
  <c r="Y22" i="132"/>
  <c r="Y21" i="132"/>
  <c r="Y20" i="132"/>
  <c r="Y19" i="132"/>
  <c r="Y18" i="132"/>
  <c r="Y17" i="132"/>
  <c r="Y16" i="132"/>
  <c r="Y13" i="132"/>
  <c r="Y12" i="132"/>
  <c r="Y11" i="132"/>
  <c r="Y10" i="132"/>
  <c r="Y9" i="132"/>
  <c r="F11" i="149" s="1"/>
  <c r="Y8" i="132"/>
  <c r="Y7" i="132"/>
  <c r="P6" i="148"/>
  <c r="P7" i="148" s="1"/>
  <c r="P8" i="148"/>
  <c r="P9" i="148" s="1"/>
  <c r="P10" i="148" s="1"/>
  <c r="P11" i="148" s="1"/>
  <c r="P12" i="148" s="1"/>
  <c r="P13" i="148"/>
  <c r="P14" i="148" s="1"/>
  <c r="P15" i="148" s="1"/>
  <c r="P16" i="148"/>
  <c r="J5" i="148"/>
  <c r="K6" i="148"/>
  <c r="L6" i="148"/>
  <c r="M6" i="148" s="1"/>
  <c r="K7" i="148"/>
  <c r="L7" i="148"/>
  <c r="M7" i="148" s="1"/>
  <c r="K8" i="148"/>
  <c r="L8" i="148"/>
  <c r="M8" i="148" s="1"/>
  <c r="K9" i="148"/>
  <c r="L9" i="148"/>
  <c r="M9" i="148" s="1"/>
  <c r="J10" i="148"/>
  <c r="K11" i="148"/>
  <c r="L11" i="148"/>
  <c r="M11" i="148" s="1"/>
  <c r="K12" i="148"/>
  <c r="L12" i="148"/>
  <c r="K13" i="148"/>
  <c r="L13" i="148"/>
  <c r="M13" i="148" s="1"/>
  <c r="J14" i="148"/>
  <c r="K15" i="148"/>
  <c r="L15" i="148"/>
  <c r="M15" i="148" s="1"/>
  <c r="K16" i="148"/>
  <c r="L16" i="148"/>
  <c r="M16" i="148" s="1"/>
  <c r="S6" i="132"/>
  <c r="S15" i="132"/>
  <c r="S95" i="132"/>
  <c r="T95" i="132" s="1"/>
  <c r="V95" i="132" s="1"/>
  <c r="W95" i="132" s="1"/>
  <c r="S104" i="132"/>
  <c r="T104" i="132" s="1"/>
  <c r="V104" i="132" s="1"/>
  <c r="S105" i="132"/>
  <c r="S107" i="132"/>
  <c r="T107" i="132" s="1"/>
  <c r="V107" i="132" s="1"/>
  <c r="W107" i="132" s="1"/>
  <c r="S108" i="132"/>
  <c r="V109" i="132"/>
  <c r="W110" i="132"/>
  <c r="W111" i="132"/>
  <c r="V112" i="132"/>
  <c r="W113" i="132"/>
  <c r="W114" i="132"/>
  <c r="J5" i="151"/>
  <c r="J6" i="151" s="1"/>
  <c r="J7" i="151" s="1"/>
  <c r="J8" i="151" s="1"/>
  <c r="J9" i="151" s="1"/>
  <c r="J10" i="151" s="1"/>
  <c r="C7" i="151"/>
  <c r="C9" i="151" s="1"/>
  <c r="D7" i="151"/>
  <c r="D8" i="151" s="1"/>
  <c r="E7" i="151"/>
  <c r="E9" i="151" s="1"/>
  <c r="F7" i="151"/>
  <c r="S5" i="192" s="1"/>
  <c r="C15" i="133"/>
  <c r="D15" i="133"/>
  <c r="C16" i="133"/>
  <c r="D16" i="133"/>
  <c r="C29" i="133"/>
  <c r="D29" i="133"/>
  <c r="E29" i="133"/>
  <c r="F29" i="133"/>
  <c r="G29" i="133"/>
  <c r="H29" i="133"/>
  <c r="B36" i="133"/>
  <c r="I6" i="149"/>
  <c r="K6" i="149"/>
  <c r="I7" i="149"/>
  <c r="K7" i="149"/>
  <c r="I8" i="149"/>
  <c r="K8" i="149"/>
  <c r="J13" i="149"/>
  <c r="K13" i="149"/>
  <c r="J14" i="149"/>
  <c r="K14" i="149"/>
  <c r="J15" i="149"/>
  <c r="K15" i="149"/>
  <c r="F9" i="151"/>
  <c r="E30" i="133"/>
  <c r="F30" i="133"/>
  <c r="AA96" i="132"/>
  <c r="AA104" i="132"/>
  <c r="AA23" i="132"/>
  <c r="AA25" i="132"/>
  <c r="AA27" i="132"/>
  <c r="AA29" i="132"/>
  <c r="AA31" i="132"/>
  <c r="AA33" i="132"/>
  <c r="AA35" i="132"/>
  <c r="AA37" i="132"/>
  <c r="AA39" i="132"/>
  <c r="AA41" i="132"/>
  <c r="AA43" i="132"/>
  <c r="AA45" i="132"/>
  <c r="AA47" i="132"/>
  <c r="AA49" i="132"/>
  <c r="AA51" i="132"/>
  <c r="AA53" i="132"/>
  <c r="AA55" i="132"/>
  <c r="AA57" i="132"/>
  <c r="AA59" i="132"/>
  <c r="AA61" i="132"/>
  <c r="AA63" i="132"/>
  <c r="AA65" i="132"/>
  <c r="AA67" i="132"/>
  <c r="AA69" i="132"/>
  <c r="AA71" i="132"/>
  <c r="AA73" i="132"/>
  <c r="AA75" i="132"/>
  <c r="AA77" i="132"/>
  <c r="AA79" i="132"/>
  <c r="AA81" i="132"/>
  <c r="AA83" i="132"/>
  <c r="AA85" i="132"/>
  <c r="AA87" i="132"/>
  <c r="AA89" i="132"/>
  <c r="AA91" i="132"/>
  <c r="AA93" i="132"/>
  <c r="AA105" i="132"/>
  <c r="AA13" i="132"/>
  <c r="AA21" i="132"/>
  <c r="AA10" i="132"/>
  <c r="AA114" i="132"/>
  <c r="AA24" i="132"/>
  <c r="AA26" i="132"/>
  <c r="AA28" i="132"/>
  <c r="AA30" i="132"/>
  <c r="AA32" i="132"/>
  <c r="AA34" i="132"/>
  <c r="AA36" i="132"/>
  <c r="AA38" i="132"/>
  <c r="AA40" i="132"/>
  <c r="AA42" i="132"/>
  <c r="AA44" i="132"/>
  <c r="AA46" i="132"/>
  <c r="AA48" i="132"/>
  <c r="AA50" i="132"/>
  <c r="AA52" i="132"/>
  <c r="AA54" i="132"/>
  <c r="AA56" i="132"/>
  <c r="AA58" i="132"/>
  <c r="AA60" i="132"/>
  <c r="AA62" i="132"/>
  <c r="AA64" i="132"/>
  <c r="AA66" i="132"/>
  <c r="AA68" i="132"/>
  <c r="AA70" i="132"/>
  <c r="AA72" i="132"/>
  <c r="AA74" i="132"/>
  <c r="AA76" i="132"/>
  <c r="AA78" i="132"/>
  <c r="AA80" i="132"/>
  <c r="AA82" i="132"/>
  <c r="AA84" i="132"/>
  <c r="AA86" i="132"/>
  <c r="AA88" i="132"/>
  <c r="AA90" i="132"/>
  <c r="AA92" i="132"/>
  <c r="AA94" i="132"/>
  <c r="T71" i="132"/>
  <c r="V71" i="132" s="1"/>
  <c r="W71" i="132" s="1"/>
  <c r="AA103" i="132"/>
  <c r="AA113" i="132"/>
  <c r="AA14" i="132"/>
  <c r="AA16" i="132"/>
  <c r="AA20" i="132"/>
  <c r="AA97" i="132"/>
  <c r="AA108" i="132"/>
  <c r="AA109" i="132"/>
  <c r="AA102" i="132"/>
  <c r="AA98" i="132"/>
  <c r="AA8" i="132"/>
  <c r="AA12" i="132"/>
  <c r="AA15" i="132"/>
  <c r="AA19" i="132"/>
  <c r="AA22" i="132"/>
  <c r="AA11" i="132"/>
  <c r="AA95" i="132"/>
  <c r="AA112" i="132"/>
  <c r="AA107" i="132"/>
  <c r="AA110" i="132"/>
  <c r="AA111" i="132"/>
  <c r="AA100" i="132"/>
  <c r="AA9" i="132"/>
  <c r="AA17" i="132"/>
  <c r="AA101" i="132"/>
  <c r="AA6" i="132"/>
  <c r="AA106" i="132"/>
  <c r="AA18" i="132"/>
  <c r="AA7" i="132"/>
  <c r="AA99" i="132"/>
  <c r="G30" i="133"/>
  <c r="C30" i="133"/>
  <c r="N6" i="149"/>
  <c r="N7" i="149" s="1"/>
  <c r="N8" i="149" s="1"/>
  <c r="N9" i="149" s="1"/>
  <c r="N10" i="149" s="1"/>
  <c r="N11" i="149" s="1"/>
  <c r="N12" i="149" s="1"/>
  <c r="N13" i="149" s="1"/>
  <c r="N14" i="149" s="1"/>
  <c r="N15" i="149" s="1"/>
  <c r="N16" i="149" s="1"/>
  <c r="N17" i="149" s="1"/>
  <c r="N18" i="149" s="1"/>
  <c r="N19" i="149" s="1"/>
  <c r="N20" i="149" s="1"/>
  <c r="N21" i="149" s="1"/>
  <c r="N22" i="149" s="1"/>
  <c r="N23" i="149" s="1"/>
  <c r="N24" i="149" s="1"/>
  <c r="N25" i="149" s="1"/>
  <c r="N26" i="149" s="1"/>
  <c r="T6" i="149"/>
  <c r="T7" i="149" s="1"/>
  <c r="T8" i="149" s="1"/>
  <c r="T9" i="149" s="1"/>
  <c r="T10" i="149" s="1"/>
  <c r="T11" i="149" s="1"/>
  <c r="T12" i="149" s="1"/>
  <c r="T13" i="149" s="1"/>
  <c r="T14" i="149" s="1"/>
  <c r="T15" i="149" s="1"/>
  <c r="T16" i="149" s="1"/>
  <c r="T17" i="149" s="1"/>
  <c r="T18" i="149" s="1"/>
  <c r="T19" i="149" s="1"/>
  <c r="T20" i="149" s="1"/>
  <c r="T21" i="149" s="1"/>
  <c r="T22" i="149" s="1"/>
  <c r="T23" i="149" s="1"/>
  <c r="T24" i="149" s="1"/>
  <c r="T25" i="149" s="1"/>
  <c r="T26" i="149" s="1"/>
  <c r="T27" i="149" s="1"/>
  <c r="T28" i="149" s="1"/>
  <c r="T29" i="149" s="1"/>
  <c r="T30" i="149" s="1"/>
  <c r="T31" i="149" s="1"/>
  <c r="T32" i="149" s="1"/>
  <c r="T33" i="149" s="1"/>
  <c r="T34" i="149" s="1"/>
  <c r="T35" i="149" s="1"/>
  <c r="T36" i="149" s="1"/>
  <c r="T37" i="149" s="1"/>
  <c r="T38" i="149" s="1"/>
  <c r="T39" i="149" s="1"/>
  <c r="T40" i="149" s="1"/>
  <c r="T41" i="149" s="1"/>
  <c r="T42" i="149" s="1"/>
  <c r="T43" i="149" s="1"/>
  <c r="T44" i="149" s="1"/>
  <c r="T45" i="149" s="1"/>
  <c r="T46" i="149" s="1"/>
  <c r="T47" i="149" s="1"/>
  <c r="T48" i="149" s="1"/>
  <c r="T49" i="149" s="1"/>
  <c r="T50" i="149" s="1"/>
  <c r="T51" i="149" s="1"/>
  <c r="T52" i="149" s="1"/>
  <c r="T53" i="149" s="1"/>
  <c r="T54" i="149" s="1"/>
  <c r="T55" i="149" s="1"/>
  <c r="T56" i="149" s="1"/>
  <c r="T57" i="149" s="1"/>
  <c r="T58" i="149" s="1"/>
  <c r="T59" i="149" s="1"/>
  <c r="T60" i="149" s="1"/>
  <c r="T61" i="149" s="1"/>
  <c r="T62" i="149" s="1"/>
  <c r="T63" i="149" s="1"/>
  <c r="T64" i="149" s="1"/>
  <c r="T65" i="149" s="1"/>
  <c r="T66" i="149" s="1"/>
  <c r="T67" i="149" s="1"/>
  <c r="T68" i="149" s="1"/>
  <c r="T69" i="149" s="1"/>
  <c r="T70" i="149" s="1"/>
  <c r="T71" i="149" s="1"/>
  <c r="T72" i="149" s="1"/>
  <c r="T73" i="149" s="1"/>
  <c r="T74" i="149" s="1"/>
  <c r="T75" i="149" s="1"/>
  <c r="T76" i="149" s="1"/>
  <c r="T77" i="149" s="1"/>
  <c r="T78" i="149" s="1"/>
  <c r="T79" i="149" s="1"/>
  <c r="T80" i="149" s="1"/>
  <c r="T81" i="149" s="1"/>
  <c r="T82" i="149" s="1"/>
  <c r="T83" i="149" s="1"/>
  <c r="T84" i="149" s="1"/>
  <c r="T85" i="149" s="1"/>
  <c r="T86" i="149" s="1"/>
  <c r="T87" i="149" s="1"/>
  <c r="T88" i="149" s="1"/>
  <c r="D9" i="151"/>
  <c r="I6" i="182"/>
  <c r="I9" i="182" s="1"/>
  <c r="I10" i="182" s="1"/>
  <c r="I11" i="182" s="1"/>
  <c r="D30" i="133"/>
  <c r="H30" i="133"/>
  <c r="G7" i="151" l="1"/>
  <c r="T47" i="132"/>
  <c r="V47" i="132" s="1"/>
  <c r="W47" i="132" s="1"/>
  <c r="S5" i="132"/>
  <c r="V6" i="132"/>
  <c r="E26" i="149"/>
  <c r="I5" i="192"/>
  <c r="F16" i="133"/>
  <c r="S103" i="132"/>
  <c r="F8" i="151"/>
  <c r="G23" i="133"/>
  <c r="S106" i="132"/>
  <c r="G22" i="133"/>
  <c r="T55" i="132"/>
  <c r="V55" i="132" s="1"/>
  <c r="W55" i="132" s="1"/>
  <c r="T31" i="132"/>
  <c r="U107" i="132"/>
  <c r="I9" i="197"/>
  <c r="T23" i="132"/>
  <c r="T63" i="132"/>
  <c r="V63" i="132" s="1"/>
  <c r="W63" i="132" s="1"/>
  <c r="U6" i="132"/>
  <c r="U5" i="132" s="1"/>
  <c r="L10" i="148"/>
  <c r="F15" i="133"/>
  <c r="L14" i="148"/>
  <c r="E9" i="180"/>
  <c r="U104" i="132"/>
  <c r="E16" i="133"/>
  <c r="G16" i="133"/>
  <c r="M12" i="148"/>
  <c r="L15" i="149"/>
  <c r="J7" i="149"/>
  <c r="K18" i="180"/>
  <c r="R13" i="149"/>
  <c r="U105" i="132"/>
  <c r="N5" i="192"/>
  <c r="T108" i="132"/>
  <c r="V108" i="132" s="1"/>
  <c r="T105" i="132"/>
  <c r="V105" i="132" s="1"/>
  <c r="W105" i="132" s="1"/>
  <c r="S14" i="132"/>
  <c r="K14" i="148"/>
  <c r="E23" i="133" s="1"/>
  <c r="K5" i="148"/>
  <c r="S9" i="149"/>
  <c r="I10" i="180"/>
  <c r="I11" i="180"/>
  <c r="F26" i="149"/>
  <c r="C8" i="151"/>
  <c r="F7" i="196"/>
  <c r="J22" i="133"/>
  <c r="L14" i="149"/>
  <c r="L6" i="149"/>
  <c r="K16" i="149"/>
  <c r="L13" i="149"/>
  <c r="L7" i="149"/>
  <c r="J16" i="149"/>
  <c r="S12" i="149"/>
  <c r="I9" i="149"/>
  <c r="S6" i="149"/>
  <c r="J8" i="149"/>
  <c r="J6" i="149"/>
  <c r="Q13" i="149"/>
  <c r="S11" i="149"/>
  <c r="S8" i="149"/>
  <c r="L23" i="149"/>
  <c r="K20" i="180"/>
  <c r="K23" i="180" s="1"/>
  <c r="K22" i="180"/>
  <c r="G9" i="180"/>
  <c r="F9" i="180"/>
  <c r="F8" i="196"/>
  <c r="E21" i="133"/>
  <c r="F21" i="133"/>
  <c r="G9" i="151"/>
  <c r="G8" i="151"/>
  <c r="J15" i="133"/>
  <c r="H10" i="180"/>
  <c r="L8" i="149"/>
  <c r="D22" i="133"/>
  <c r="T87" i="132"/>
  <c r="V87" i="132" s="1"/>
  <c r="W87" i="132" s="1"/>
  <c r="T39" i="132"/>
  <c r="V39" i="132" s="1"/>
  <c r="W39" i="132" s="1"/>
  <c r="T79" i="132"/>
  <c r="V79" i="132" s="1"/>
  <c r="W79" i="132" s="1"/>
  <c r="E15" i="133"/>
  <c r="U108" i="132"/>
  <c r="U106" i="132" s="1"/>
  <c r="D23" i="133"/>
  <c r="G21" i="133"/>
  <c r="C23" i="133"/>
  <c r="D21" i="133"/>
  <c r="K9" i="149"/>
  <c r="V23" i="132"/>
  <c r="W23" i="132" s="1"/>
  <c r="V31" i="132"/>
  <c r="W31" i="132" s="1"/>
  <c r="G15" i="133"/>
  <c r="E8" i="151"/>
  <c r="L5" i="148"/>
  <c r="C21" i="133"/>
  <c r="I16" i="133"/>
  <c r="K10" i="148"/>
  <c r="F22" i="133" s="1"/>
  <c r="S7" i="149"/>
  <c r="H5" i="182"/>
  <c r="C22" i="133"/>
  <c r="U95" i="132"/>
  <c r="U100" i="132" s="1"/>
  <c r="T15" i="132"/>
  <c r="V15" i="132" s="1"/>
  <c r="C14" i="133"/>
  <c r="D14" i="133"/>
  <c r="W108" i="132"/>
  <c r="E14" i="133" s="1"/>
  <c r="V106" i="132"/>
  <c r="E22" i="133"/>
  <c r="C11" i="133"/>
  <c r="W104" i="132"/>
  <c r="D5" i="192"/>
  <c r="J16" i="133"/>
  <c r="I15" i="133"/>
  <c r="D11" i="133" l="1"/>
  <c r="V103" i="132"/>
  <c r="G24" i="133"/>
  <c r="J26" i="201" s="1"/>
  <c r="H16" i="133"/>
  <c r="I9" i="180"/>
  <c r="U103" i="132"/>
  <c r="E24" i="133"/>
  <c r="H15" i="133"/>
  <c r="H36" i="201"/>
  <c r="H23" i="201"/>
  <c r="F23" i="133"/>
  <c r="F24" i="133" s="1"/>
  <c r="H9" i="180"/>
  <c r="L16" i="149"/>
  <c r="L9" i="149"/>
  <c r="S13" i="149"/>
  <c r="J9" i="149"/>
  <c r="E7" i="133"/>
  <c r="V5" i="132"/>
  <c r="C7" i="133"/>
  <c r="G7" i="133"/>
  <c r="F7" i="133"/>
  <c r="W6" i="132"/>
  <c r="C10" i="133"/>
  <c r="E10" i="133"/>
  <c r="C24" i="133"/>
  <c r="D24" i="133"/>
  <c r="V14" i="132"/>
  <c r="D10" i="133"/>
  <c r="W15" i="132"/>
  <c r="J10" i="133" s="1"/>
  <c r="G10" i="133"/>
  <c r="U15" i="132"/>
  <c r="J11" i="133"/>
  <c r="E11" i="133"/>
  <c r="G11" i="133"/>
  <c r="I11" i="133"/>
  <c r="F11" i="133"/>
  <c r="F14" i="133"/>
  <c r="J14" i="133"/>
  <c r="I14" i="133"/>
  <c r="I10" i="133"/>
  <c r="G14" i="133"/>
  <c r="C17" i="133" l="1"/>
  <c r="E17" i="133"/>
  <c r="H7" i="133"/>
  <c r="J7" i="133"/>
  <c r="J17" i="133" s="1"/>
  <c r="I7" i="133"/>
  <c r="I17" i="133" s="1"/>
  <c r="D7" i="133"/>
  <c r="D17" i="133" s="1"/>
  <c r="U20" i="132"/>
  <c r="U14" i="132" s="1"/>
  <c r="F10" i="133"/>
  <c r="H10" i="133" s="1"/>
  <c r="G17" i="133"/>
  <c r="H14" i="133"/>
  <c r="H11" i="133"/>
  <c r="C18" i="133" l="1"/>
  <c r="I29" i="133" s="1"/>
  <c r="I18" i="133"/>
  <c r="H17" i="133"/>
  <c r="H40" i="201" s="1"/>
  <c r="F17" i="133"/>
  <c r="C25" i="133" l="1"/>
  <c r="J40" i="201"/>
  <c r="H30" i="201"/>
  <c r="H17" i="201"/>
  <c r="I30" i="133"/>
  <c r="I26" i="201"/>
  <c r="K26" i="201" s="1"/>
  <c r="G25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Lis</author>
    <author>Marek</author>
  </authors>
  <commentList>
    <comment ref="B6" authorId="0" shapeId="0" xr:uid="{00000000-0006-0000-0200-000001000000}">
      <text>
        <r>
          <rPr>
            <sz val="12"/>
            <color indexed="81"/>
            <rFont val="Tahoma"/>
            <family val="2"/>
            <charset val="238"/>
          </rPr>
          <t>wpisz nazwę szkoły</t>
        </r>
      </text>
    </comment>
    <comment ref="B8" authorId="1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Wpisz patrona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</author>
  </authors>
  <commentList>
    <comment ref="D7" authorId="0" shapeId="0" xr:uid="{00000000-0006-0000-1200-000001000000}">
      <text>
        <r>
          <rPr>
            <b/>
            <sz val="9"/>
            <color indexed="81"/>
            <rFont val="Tahoma"/>
            <family val="2"/>
            <charset val="238"/>
          </rPr>
          <t>wpisz ilość grup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</author>
  </authors>
  <commentList>
    <comment ref="C1" authorId="0" shapeId="0" xr:uid="{00000000-0006-0000-0300-000001000000}">
      <text>
        <r>
          <rPr>
            <sz val="12"/>
            <color indexed="81"/>
            <rFont val="Arial"/>
            <family val="2"/>
            <charset val="238"/>
          </rPr>
          <t>wpisz nr teczki CEA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</author>
  </authors>
  <commentList>
    <comment ref="J11" authorId="0" shapeId="0" xr:uid="{00000000-0006-0000-0400-000001000000}">
      <text>
        <r>
          <rPr>
            <b/>
            <sz val="8"/>
            <color indexed="10"/>
            <rFont val="Tahoma"/>
            <family val="2"/>
            <charset val="238"/>
          </rPr>
          <t>ML:</t>
        </r>
        <r>
          <rPr>
            <sz val="8"/>
            <color indexed="10"/>
            <rFont val="Tahoma"/>
            <family val="2"/>
            <charset val="238"/>
          </rPr>
          <t xml:space="preserve">
Uzupełnij pola zacieniowane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</author>
  </authors>
  <commentList>
    <comment ref="T6" authorId="0" shapeId="0" xr:uid="{00000000-0006-0000-0700-000001000000}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</author>
    <author>ML</author>
  </authors>
  <commentList>
    <comment ref="C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wpisz liczbę dziewcząt itd</t>
        </r>
      </text>
    </comment>
    <comment ref="G7" authorId="1" shapeId="0" xr:uid="{00000000-0006-0000-0900-000002000000}">
      <text>
        <r>
          <rPr>
            <b/>
            <sz val="8"/>
            <color indexed="81"/>
            <rFont val="Tahoma"/>
            <family val="2"/>
            <charset val="238"/>
          </rPr>
          <t>wartość musi być równa ilości uczniów w specyfikacji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Dyrektor ZSP</author>
  </authors>
  <commentList>
    <comment ref="D10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wpisz liczbę uczniów w grupie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</author>
  </authors>
  <commentList>
    <comment ref="C4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wpisz liczbę dziewcząt itd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</author>
  </authors>
  <commentList>
    <comment ref="D6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wpisz liczbę uczniów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</author>
  </authors>
  <commentList>
    <comment ref="D6" authorId="0" shapeId="0" xr:uid="{00000000-0006-0000-1100-000001000000}">
      <text>
        <r>
          <rPr>
            <b/>
            <sz val="9"/>
            <color indexed="81"/>
            <rFont val="Tahoma"/>
            <family val="2"/>
            <charset val="238"/>
          </rPr>
          <t>wpisz liczbę uczniów</t>
        </r>
      </text>
    </comment>
  </commentList>
</comments>
</file>

<file path=xl/sharedStrings.xml><?xml version="1.0" encoding="utf-8"?>
<sst xmlns="http://schemas.openxmlformats.org/spreadsheetml/2006/main" count="950" uniqueCount="525">
  <si>
    <t>stopień awansu</t>
  </si>
  <si>
    <t>wymiar obowiązk.</t>
  </si>
  <si>
    <t>Lp</t>
  </si>
  <si>
    <t>staż</t>
  </si>
  <si>
    <t>I</t>
  </si>
  <si>
    <t>II</t>
  </si>
  <si>
    <t>III</t>
  </si>
  <si>
    <t>V</t>
  </si>
  <si>
    <t>IV</t>
  </si>
  <si>
    <t xml:space="preserve">ZESTAWIENIE  LICZBOWE PERSONELU I GODZIN </t>
  </si>
  <si>
    <t xml:space="preserve">Charakter służby pracownika </t>
  </si>
  <si>
    <t>DYREKTOR</t>
  </si>
  <si>
    <t xml:space="preserve">WICEDYREKTORZY </t>
  </si>
  <si>
    <t>Liczba osób</t>
  </si>
  <si>
    <t xml:space="preserve">PRACOWNICY ADMINISTRACYJNO-BIUROWI </t>
  </si>
  <si>
    <t>rok ur.</t>
  </si>
  <si>
    <t xml:space="preserve">NAUCZYCIELE  PEŁNIĄCY  INNE  FUNKCJE  KIEROWNICZE                                                                                                                                                                                 </t>
  </si>
  <si>
    <t>Pełnozatrudnieni</t>
  </si>
  <si>
    <t>godziny w wymiarze obowiązującym</t>
  </si>
  <si>
    <t>godziny ponadwymiarowe</t>
  </si>
  <si>
    <t xml:space="preserve">PRACOWNICY SEZONOWI </t>
  </si>
  <si>
    <t xml:space="preserve">NAUCZYCIELE REALIZUJĄCY OBOWIĄZKOWY WYMIAR 18 GODZIN TYGODNIOWO                                                                                                                                                   </t>
  </si>
  <si>
    <t>WYCHOWAWCY ŚWIETLICY REALIZUJĄCY OBOWIĄZKOWO WYMIAR 26 GODZIN TYGODNIOWO</t>
  </si>
  <si>
    <t>forma zatrudnienia</t>
  </si>
  <si>
    <t>Klasa</t>
  </si>
  <si>
    <t>Pełno-           zatrudnieni</t>
  </si>
  <si>
    <t>Niepełno-     zatrudnieni</t>
  </si>
  <si>
    <t>Liczba uczniów</t>
  </si>
  <si>
    <t>Razem</t>
  </si>
  <si>
    <t>suma godzin</t>
  </si>
  <si>
    <t>1.</t>
  </si>
  <si>
    <t>-</t>
  </si>
  <si>
    <t>2.</t>
  </si>
  <si>
    <t>3.</t>
  </si>
  <si>
    <t>4.</t>
  </si>
  <si>
    <t>7.</t>
  </si>
  <si>
    <t>pieczątka podłużna szkoły</t>
  </si>
  <si>
    <t>(informacja uzupełniająca)</t>
  </si>
  <si>
    <t>a)</t>
  </si>
  <si>
    <t>b)</t>
  </si>
  <si>
    <t>c)</t>
  </si>
  <si>
    <t>d)</t>
  </si>
  <si>
    <t>e)</t>
  </si>
  <si>
    <t>f)</t>
  </si>
  <si>
    <t>g)</t>
  </si>
  <si>
    <t>nagrody jubileuszowe</t>
  </si>
  <si>
    <t>odprawy emerytalne</t>
  </si>
  <si>
    <t>Dyrektor Szkoły</t>
  </si>
  <si>
    <t>Numer szkoły:</t>
  </si>
  <si>
    <t>Suma</t>
  </si>
  <si>
    <t>godziny  nadliczb.</t>
  </si>
  <si>
    <t>PRACOWNICY GOSPODARCZY I OBSŁUGI</t>
  </si>
  <si>
    <t>przedmiot</t>
  </si>
  <si>
    <t>x</t>
  </si>
  <si>
    <t>Przedmiot</t>
  </si>
  <si>
    <t>NAUCZYCIELE  REALIZUJĄCY OBOWIĄZKOWY WYMIAR 20 GODZIN TYGODNIOWO (psycholog, pedagog szkolny)</t>
  </si>
  <si>
    <t>Nazwisko i imię</t>
  </si>
  <si>
    <t>Nauczyciele na urlopach płatnych</t>
  </si>
  <si>
    <t>Nauczyciele na urlopach bezpłatnych</t>
  </si>
  <si>
    <t>U W A G I</t>
  </si>
  <si>
    <t>UWAGI</t>
  </si>
  <si>
    <t>Klasa:</t>
  </si>
  <si>
    <t xml:space="preserve">Liczba pracowników zatrudnionych w szkole ogółem: </t>
  </si>
  <si>
    <t xml:space="preserve">Razem etatów: </t>
  </si>
  <si>
    <t>Pieczęć i podpis wizytatora</t>
  </si>
  <si>
    <t>Ilość  etatów</t>
  </si>
  <si>
    <t xml:space="preserve">OGÓŁEM   </t>
  </si>
  <si>
    <t>Charakter służbowy pracownika</t>
  </si>
  <si>
    <t>Stopnie awansu zawodowego</t>
  </si>
  <si>
    <t>Stażysta</t>
  </si>
  <si>
    <t>Kontraktowy</t>
  </si>
  <si>
    <t>Mianowany</t>
  </si>
  <si>
    <t>Liczba nauczycieli</t>
  </si>
  <si>
    <t>Kod:</t>
  </si>
  <si>
    <t>E-mail:</t>
  </si>
  <si>
    <t>Ulica, nr:</t>
  </si>
  <si>
    <t xml:space="preserve">pracownicy </t>
  </si>
  <si>
    <t>suma</t>
  </si>
  <si>
    <t xml:space="preserve"> (nauczyciele bez godzin ponadwymiarowych) </t>
  </si>
  <si>
    <t>ZAŁĄCZNIK</t>
  </si>
  <si>
    <t>adm-ob.</t>
  </si>
  <si>
    <t>pedagogiczni</t>
  </si>
  <si>
    <t>wynagrodzenia za godziny ponadwymiarowe</t>
  </si>
  <si>
    <t>wpisać końcowe dwie cyfry arabskie np. zamiast 1958 ma być: 58</t>
  </si>
  <si>
    <t>*)</t>
  </si>
  <si>
    <t>bez nauczycieli na urlopach bezpłatnych</t>
  </si>
  <si>
    <t>Główna Księgowa</t>
  </si>
  <si>
    <t>, dnia</t>
  </si>
  <si>
    <t>Dyplomo-wany</t>
  </si>
  <si>
    <t>Kontraktowy planujący awans.w br</t>
  </si>
  <si>
    <t>Mianowany planujący awans.w br</t>
  </si>
  <si>
    <t xml:space="preserve">   Nazwa organu prowadzącego szkołę</t>
  </si>
  <si>
    <t xml:space="preserve">     Arkusz zatwierdzam:</t>
  </si>
  <si>
    <t xml:space="preserve"> Pieczęć i podpis dyrektora</t>
  </si>
  <si>
    <t>Razem uczniów w klasie:</t>
  </si>
  <si>
    <t xml:space="preserve">   ………………………………..., dnia</t>
  </si>
  <si>
    <t>nr teczki:</t>
  </si>
  <si>
    <t>wynagrodzenia prac. pełnozatrudnionych i niepełnozatrudnionych w zł</t>
  </si>
  <si>
    <t xml:space="preserve">S Z K O L N Y   P L A N    N A U C Z A N I A  -  </t>
  </si>
  <si>
    <t>DO ARKUSZA ORGANIZACJI ROKU SZKOLNEGO -</t>
  </si>
  <si>
    <t>wykształcenie, zawód- specjalność</t>
  </si>
  <si>
    <t>stanowisko, funkcja</t>
  </si>
  <si>
    <t>ob.</t>
  </si>
  <si>
    <t>Nauczyciele obowiązkowo wymiar 18 godzin tygodniowo</t>
  </si>
  <si>
    <t>Nauczyciele realizujący obowiązkowo wymiar 20 godzin tygodniowo</t>
  </si>
  <si>
    <t>Nauczyciele (bibliotekarz, wychowawca internatu, bursy) realizujący obowiązkowo wymiar 30 godzin tygodniowo</t>
  </si>
  <si>
    <t>kod etatu</t>
  </si>
  <si>
    <t>stażysta</t>
  </si>
  <si>
    <t>kontraktowy</t>
  </si>
  <si>
    <t>kontaktowy konczący staż w br</t>
  </si>
  <si>
    <t>S</t>
  </si>
  <si>
    <t>K</t>
  </si>
  <si>
    <t>K1</t>
  </si>
  <si>
    <t>mianowany</t>
  </si>
  <si>
    <t>mianowany kończący staż w br</t>
  </si>
  <si>
    <t>M</t>
  </si>
  <si>
    <t>M1</t>
  </si>
  <si>
    <t>dyplomowany</t>
  </si>
  <si>
    <t>D</t>
  </si>
  <si>
    <t>Forma zatrudnienia</t>
  </si>
  <si>
    <t>umowa na czas określony</t>
  </si>
  <si>
    <t>umowa na czas nieokreślony</t>
  </si>
  <si>
    <t>mianowanie</t>
  </si>
  <si>
    <t>uo</t>
  </si>
  <si>
    <t>un</t>
  </si>
  <si>
    <t>m</t>
  </si>
  <si>
    <t>tak</t>
  </si>
  <si>
    <t>nie</t>
  </si>
  <si>
    <t>inne</t>
  </si>
  <si>
    <t>gdd</t>
  </si>
  <si>
    <t>zajęcia obowiązkowe</t>
  </si>
  <si>
    <t>godziny do dysp. dyrekt.</t>
  </si>
  <si>
    <t>Zajęcia edukacyjne</t>
  </si>
  <si>
    <t>Suma godzin  =</t>
  </si>
  <si>
    <t>Zestawienie liczby godzin wg przedmiotów</t>
  </si>
  <si>
    <t>Rok szkolny</t>
  </si>
  <si>
    <t>teczka</t>
  </si>
  <si>
    <t>Liczba godzin do dyspozycji dyrektora =</t>
  </si>
  <si>
    <t>Liczba godzin obowiązkowych =</t>
  </si>
  <si>
    <t>godziny niedydaktyczne</t>
  </si>
  <si>
    <t>gn</t>
  </si>
  <si>
    <t>godziny niedydaktyczne =</t>
  </si>
  <si>
    <t xml:space="preserve">     PRZYDZIAŁ GODZIN NAUCZYCIELOM NA ROK SZKOLNY </t>
  </si>
  <si>
    <t>Pracownicy administracji i obsługi w roku szkolnym</t>
  </si>
  <si>
    <t>przydział godzin</t>
  </si>
  <si>
    <t>Miejscowość:</t>
  </si>
  <si>
    <t>Niepełno-zatrudnieni</t>
  </si>
  <si>
    <t>NAUCZYCIELE REALIZUJĄCY OBOWIĄZKOWY WYMIAR 30 GODZ. TYG. (bibliotekarz, wychowawca internatu - bursy)</t>
  </si>
  <si>
    <t>Etaty</t>
  </si>
  <si>
    <t>Liczba etatów</t>
  </si>
  <si>
    <t>Ogółem godz. tygodn.</t>
  </si>
  <si>
    <t>Niepełno- zatrudnieni</t>
  </si>
  <si>
    <t>godziny obowiązkowe</t>
  </si>
  <si>
    <t>Pracownicy administracyji</t>
  </si>
  <si>
    <t>Pracownicy obsługi</t>
  </si>
  <si>
    <t xml:space="preserve">Pracownicy sezonowi </t>
  </si>
  <si>
    <t>Liczba dziewcząt:</t>
  </si>
  <si>
    <t>Liczba chłopców:</t>
  </si>
  <si>
    <t>% dziewcząt</t>
  </si>
  <si>
    <t>% chłpców</t>
  </si>
  <si>
    <t>Liczba godzin obowiązkowych</t>
  </si>
  <si>
    <t>OGÓLNA LICZBA GODZIN</t>
  </si>
  <si>
    <t>płeć</t>
  </si>
  <si>
    <t>Płeć</t>
  </si>
  <si>
    <t>kobieta</t>
  </si>
  <si>
    <t>mężczyzna</t>
  </si>
  <si>
    <t>k</t>
  </si>
  <si>
    <t>Pracownicy wg płci</t>
  </si>
  <si>
    <t>Grupa pracowników</t>
  </si>
  <si>
    <t>nauczyciele</t>
  </si>
  <si>
    <t>administracja</t>
  </si>
  <si>
    <t>obsługa</t>
  </si>
  <si>
    <t>Liczba kobiet</t>
  </si>
  <si>
    <t>Liczba mężczyzn</t>
  </si>
  <si>
    <t>% m</t>
  </si>
  <si>
    <t>% k</t>
  </si>
  <si>
    <t>Ogólnie</t>
  </si>
  <si>
    <t>OBOWIĄZKOWE</t>
  </si>
  <si>
    <t>ZAJĘCIA EDUKACYJNE</t>
  </si>
  <si>
    <t>adm.i obs</t>
  </si>
  <si>
    <t>Region</t>
  </si>
  <si>
    <t>Liczba godzin</t>
  </si>
  <si>
    <t>dyr.</t>
  </si>
  <si>
    <t>nau_18h</t>
  </si>
  <si>
    <t>nau_20h</t>
  </si>
  <si>
    <t>nau_30h</t>
  </si>
  <si>
    <t>nau_ur_pl</t>
  </si>
  <si>
    <t>nau_ur_bezpl</t>
  </si>
  <si>
    <t>Razem godzin tyg. w cyklu nauczania</t>
  </si>
  <si>
    <t>Suma godzin w cyklu nauczania</t>
  </si>
  <si>
    <t>fortepian</t>
  </si>
  <si>
    <t>organy</t>
  </si>
  <si>
    <t>akordeon</t>
  </si>
  <si>
    <t>Zajęcia zbiorowe łączące różne poziomy</t>
  </si>
  <si>
    <t>Liczba tyg. nauki</t>
  </si>
  <si>
    <t>LICZBA GODZ. TYG.</t>
  </si>
  <si>
    <t>sekcja</t>
  </si>
  <si>
    <t>OGÓŁEM</t>
  </si>
  <si>
    <t>Liczba uczniów w klasie</t>
  </si>
  <si>
    <t>Razem grup w klasach</t>
  </si>
  <si>
    <t>obronili dyplom</t>
  </si>
  <si>
    <t>Liczba grup z poszczególnych przedmiotów w klasach i poza klasowych</t>
  </si>
  <si>
    <t>przedm</t>
  </si>
  <si>
    <t>instr</t>
  </si>
  <si>
    <t>pr_adm</t>
  </si>
  <si>
    <t>pr_obs</t>
  </si>
  <si>
    <t>pr_sez</t>
  </si>
  <si>
    <t>zajecia</t>
  </si>
  <si>
    <t>obowiazkowe</t>
  </si>
  <si>
    <t>nadobowiazkowe</t>
  </si>
  <si>
    <t>Zestawienie godzin</t>
  </si>
  <si>
    <t>charakter zajęć</t>
  </si>
  <si>
    <t>godziny  ponadwymiarowe</t>
  </si>
  <si>
    <t>wymiar etatu</t>
  </si>
  <si>
    <t>Elementy gry aktorskiej</t>
  </si>
  <si>
    <t>Tytuł naukowy</t>
  </si>
  <si>
    <t>licencjat</t>
  </si>
  <si>
    <t>magister</t>
  </si>
  <si>
    <t>doktor</t>
  </si>
  <si>
    <t>doktor hab.</t>
  </si>
  <si>
    <t>mgr</t>
  </si>
  <si>
    <t>dr</t>
  </si>
  <si>
    <t>drh</t>
  </si>
  <si>
    <t>Zestawienie wg stopni naukowych</t>
  </si>
  <si>
    <t>Stopień naukowy</t>
  </si>
  <si>
    <t>Liczba adm i obsł</t>
  </si>
  <si>
    <t>inżynier</t>
  </si>
  <si>
    <t>inż.</t>
  </si>
  <si>
    <t>mgr inż.</t>
  </si>
  <si>
    <t>mgri</t>
  </si>
  <si>
    <t>profesor</t>
  </si>
  <si>
    <t>prof.</t>
  </si>
  <si>
    <t>lic.</t>
  </si>
  <si>
    <t xml:space="preserve">UWAGA: </t>
  </si>
  <si>
    <t>4. Jeżeli druk nie ma być kolorowy to ustawić drukarkę na tryb oszczędny lub najwyższej jakości aby uniknąć zaczernień (proszę przetestować - sprawdź!!)</t>
  </si>
  <si>
    <t>Inne uwagi</t>
  </si>
  <si>
    <t>wpisać wykształcenie wg wzoru z zachowaniem pojedynczej spacji, bez kropek, myślników itp., np.:</t>
  </si>
  <si>
    <t>ASP rzeźba</t>
  </si>
  <si>
    <t>UG  filologii polskiej</t>
  </si>
  <si>
    <t>UW  matematyka</t>
  </si>
  <si>
    <t>AM teoria</t>
  </si>
  <si>
    <t>AM skrzypce</t>
  </si>
  <si>
    <t>UW muzykolog</t>
  </si>
  <si>
    <t>SM II stopnia, rytmika</t>
  </si>
  <si>
    <t>PLSP, PSB</t>
  </si>
  <si>
    <t>wpisać ilość godzin zajęć zbiorowych łączących uczniów z różnych klas, np.: fakultetów, chóru, j.obcych, itp</t>
  </si>
  <si>
    <t>Życzę powodzenia w przygotowaniu organizacji.</t>
  </si>
  <si>
    <t>W sprawie problemów proszę dzwonić: Marek Lis tel. 58-6248213 lub lism@poczta.onet.pl</t>
  </si>
  <si>
    <t>Grupy:</t>
  </si>
  <si>
    <t xml:space="preserve">Razem </t>
  </si>
  <si>
    <t>specjalność</t>
  </si>
  <si>
    <t>akrobatyczno-gimnastyczna</t>
  </si>
  <si>
    <t>ekwilibrystyczno-żongleska</t>
  </si>
  <si>
    <t>klownada</t>
  </si>
  <si>
    <t>dopuszczeni do dyplomu</t>
  </si>
  <si>
    <t>Techniki cyrkowe</t>
  </si>
  <si>
    <t>Specjalność artystyczna</t>
  </si>
  <si>
    <t>Technika taneczna</t>
  </si>
  <si>
    <t>Charakteryzacja</t>
  </si>
  <si>
    <t>Historia cyrku</t>
  </si>
  <si>
    <t>Jeżdziectwo</t>
  </si>
  <si>
    <t>Szkoły Sztuki Cyrkowej</t>
  </si>
  <si>
    <t>poza klasowe</t>
  </si>
  <si>
    <t>techniki cyrkowe</t>
  </si>
  <si>
    <t>historia cyrku</t>
  </si>
  <si>
    <t>elementy gry akt.</t>
  </si>
  <si>
    <t>PSSC</t>
  </si>
  <si>
    <t>akrobata</t>
  </si>
  <si>
    <t>ekwilibrysta</t>
  </si>
  <si>
    <t>gimnastyk</t>
  </si>
  <si>
    <t>żongler</t>
  </si>
  <si>
    <t>mim</t>
  </si>
  <si>
    <t>klaun</t>
  </si>
  <si>
    <t>specjalność art.</t>
  </si>
  <si>
    <t>Przedmioty</t>
  </si>
  <si>
    <t>Stopień awansu</t>
  </si>
  <si>
    <t>Przygot. pedag</t>
  </si>
  <si>
    <t>Szkoła</t>
  </si>
  <si>
    <t>Numer teczki:</t>
  </si>
  <si>
    <t>Nazwa skrócona:</t>
  </si>
  <si>
    <t>Rok szkolny:</t>
  </si>
  <si>
    <t>ARKUSZ ORGANIZACYJNY SZKOŁY ARTYSTYCZNEJ</t>
  </si>
  <si>
    <t>Imienia</t>
  </si>
  <si>
    <t>Dane adresowe</t>
  </si>
  <si>
    <t>REGON</t>
  </si>
  <si>
    <t>Rok założenia</t>
  </si>
  <si>
    <t>Fax:</t>
  </si>
  <si>
    <t>Tel:</t>
  </si>
  <si>
    <t>Strona www:</t>
  </si>
  <si>
    <r>
      <rPr>
        <b/>
        <sz val="12"/>
        <rFont val="Arial CE"/>
        <charset val="238"/>
      </rPr>
      <t>Szkoły w zespole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(wypełniają tylko zespoły szkół)</t>
    </r>
  </si>
  <si>
    <t xml:space="preserve"> Nazwa:</t>
  </si>
  <si>
    <t>Nazwa skrócona</t>
  </si>
  <si>
    <t>REGON:</t>
  </si>
  <si>
    <t>Dane organu prowadzącego szkołę:</t>
  </si>
  <si>
    <t>Typ:</t>
  </si>
  <si>
    <t>Nazwa (nazwisko)</t>
  </si>
  <si>
    <t>KOD</t>
  </si>
  <si>
    <t>Ulica nr:</t>
  </si>
  <si>
    <t>Informacje dodatkowe:</t>
  </si>
  <si>
    <t>Tytuł zawodowy (kod i tytuł)</t>
  </si>
  <si>
    <t>Kształcenie ogólnokształcące:</t>
  </si>
  <si>
    <t>Realizowane etapy edukacjne (usuń niewłaściwe) :</t>
  </si>
  <si>
    <t>Egzaminy zewnętrzne:</t>
  </si>
  <si>
    <t>Związki zawodowe:</t>
  </si>
  <si>
    <t>Czy działają:</t>
  </si>
  <si>
    <t>Czy szkoła posiada internat/bursę?</t>
  </si>
  <si>
    <t>Rada Szkoły</t>
  </si>
  <si>
    <t>Rada Rodziców</t>
  </si>
  <si>
    <t>Samorząd Uc.</t>
  </si>
  <si>
    <t>Arkusz został zaopiniowany przez:</t>
  </si>
  <si>
    <t>data</t>
  </si>
  <si>
    <t>Radę Szkoły</t>
  </si>
  <si>
    <t>Radę Pedagogiczną</t>
  </si>
  <si>
    <t>średnia liczba godzin ponadwymiarowych na pełny etat:</t>
  </si>
  <si>
    <t>nagrody dyrektora szkoły (0.8% wynagrodzeń nauczycieli)</t>
  </si>
  <si>
    <t xml:space="preserve">Ponadto informuję, że suma godzin </t>
  </si>
  <si>
    <t xml:space="preserve">dydakycznych </t>
  </si>
  <si>
    <t>w tym ponadwymiarowe</t>
  </si>
  <si>
    <t>Egzaminy zewnętrzne</t>
  </si>
  <si>
    <t>egzamin maturalny</t>
  </si>
  <si>
    <t>Typ</t>
  </si>
  <si>
    <t>minister Ki DN</t>
  </si>
  <si>
    <t>samorząd</t>
  </si>
  <si>
    <t>osoba fizyczna</t>
  </si>
  <si>
    <t>Regiony</t>
  </si>
  <si>
    <t>Region I - Zachodniopomorski</t>
  </si>
  <si>
    <t>Region III - Pomorski</t>
  </si>
  <si>
    <t>Region IV - Kujawsko - pomorski</t>
  </si>
  <si>
    <t>Region V - Wielkopolski</t>
  </si>
  <si>
    <t>Region V - Lubuski</t>
  </si>
  <si>
    <t>Region VII - Dolnośląski</t>
  </si>
  <si>
    <t>Region VIII - Opolski</t>
  </si>
  <si>
    <t>Region IX - Śląski</t>
  </si>
  <si>
    <t>Region X - Małopolski</t>
  </si>
  <si>
    <t>Region XI - Podkarpacki</t>
  </si>
  <si>
    <t>Region XII - Lubelski</t>
  </si>
  <si>
    <t>Region XIII - Łódzki</t>
  </si>
  <si>
    <t>Region XIV - XV - Północno-wschodni</t>
  </si>
  <si>
    <t>Region XVI - Mazowiecki</t>
  </si>
  <si>
    <t>Szkoła jest</t>
  </si>
  <si>
    <t>publiczna</t>
  </si>
  <si>
    <t>niepubliczna</t>
  </si>
  <si>
    <t>Kody i tytuły zawodowe</t>
  </si>
  <si>
    <t xml:space="preserve">P o d z i a ł  n a  g r u p y   w  </t>
  </si>
  <si>
    <t>?</t>
  </si>
  <si>
    <t>podst.charakter.</t>
  </si>
  <si>
    <t>Podstawy charakteryzacji</t>
  </si>
  <si>
    <t>Techniki taneczne</t>
  </si>
  <si>
    <t>techniki tanec.</t>
  </si>
  <si>
    <t>Pantomima</t>
  </si>
  <si>
    <t>pontomima</t>
  </si>
  <si>
    <t>Zajęcia uzupełniające</t>
  </si>
  <si>
    <t>akrobatyka</t>
  </si>
  <si>
    <t>gimnastyka</t>
  </si>
  <si>
    <t>ekwilibrystyka</t>
  </si>
  <si>
    <t>żonglerka</t>
  </si>
  <si>
    <t>POZOSTAŁE ZAJĘCIA</t>
  </si>
  <si>
    <t>Godziny do dyspozycji dyrektora</t>
  </si>
  <si>
    <t>Pozostałe zajęcia</t>
  </si>
  <si>
    <t>Akrobatyka</t>
  </si>
  <si>
    <t>Gimnastyka</t>
  </si>
  <si>
    <t>Ekwilibrystyka</t>
  </si>
  <si>
    <t>Żonglerka</t>
  </si>
  <si>
    <t>Liczba godzin pozostałych zajęć =</t>
  </si>
  <si>
    <t>pz</t>
  </si>
  <si>
    <t>pozostałe zajęcia</t>
  </si>
  <si>
    <t>Tel.komórkowy:</t>
  </si>
  <si>
    <r>
      <t xml:space="preserve">(* </t>
    </r>
    <r>
      <rPr>
        <sz val="8"/>
        <rFont val="Arial"/>
        <family val="2"/>
        <charset val="238"/>
      </rPr>
      <t xml:space="preserve">bez skutku finansowego z tyt. awansu zawodowego </t>
    </r>
    <r>
      <rPr>
        <b/>
        <sz val="8"/>
        <rFont val="Arial"/>
        <family val="2"/>
        <charset val="238"/>
      </rPr>
      <t>w tym:</t>
    </r>
  </si>
  <si>
    <t>(* bez skutku finansowego z tyt. awansu zawodowego w tym:</t>
  </si>
  <si>
    <t>ogółem  etatów:</t>
  </si>
  <si>
    <t xml:space="preserve">       Jednocześnie oświadczam, że wdrożone nowe ramowe plany nauczania nie wygenerują dodatkowych środków finansowych w kolejnych latach budżetowych.</t>
  </si>
  <si>
    <r>
      <t xml:space="preserve">Arkusz dla wersji Excel 2010 </t>
    </r>
    <r>
      <rPr>
        <b/>
        <sz val="12"/>
        <color rgb="FFFF0000"/>
        <rFont val="Arial CE"/>
        <charset val="238"/>
      </rPr>
      <t>starsze będą problemy, a młodsze ok! ale bez mojej pomocy:) (ML)</t>
    </r>
  </si>
  <si>
    <t>1.  Proszę zapoznać się ze słownikiem !</t>
  </si>
  <si>
    <t>2.  Słownik można uzupełniać tylko w polach kolorowych - zielonkawych o przedmioty niewymienione w wykazie przedmiotów. Np. zajęcia modułowe, dodatkowe. Wpisać przed wypełnieniem tabel!!!</t>
  </si>
  <si>
    <r>
      <t xml:space="preserve">3.  Proszę zmienić </t>
    </r>
    <r>
      <rPr>
        <b/>
        <u/>
        <sz val="11"/>
        <color indexed="10"/>
        <rFont val="Arial CE"/>
        <charset val="238"/>
      </rPr>
      <t>nazwę pliku</t>
    </r>
    <r>
      <rPr>
        <sz val="11"/>
        <rFont val="Arial CE"/>
        <charset val="238"/>
      </rPr>
      <t xml:space="preserve"> organizacji na</t>
    </r>
    <r>
      <rPr>
        <u/>
        <sz val="11"/>
        <rFont val="Arial CE"/>
        <charset val="238"/>
      </rPr>
      <t xml:space="preserve"> </t>
    </r>
    <r>
      <rPr>
        <b/>
        <u/>
        <sz val="11"/>
        <color indexed="48"/>
        <rFont val="Arial CE"/>
        <charset val="238"/>
      </rPr>
      <t>nr teczki</t>
    </r>
    <r>
      <rPr>
        <sz val="11"/>
        <rFont val="Arial CE"/>
        <charset val="238"/>
      </rPr>
      <t xml:space="preserve"> w CEA </t>
    </r>
  </si>
  <si>
    <r>
      <t xml:space="preserve">5. W arkuszach </t>
    </r>
    <r>
      <rPr>
        <b/>
        <sz val="11"/>
        <rFont val="Arial CE"/>
        <charset val="238"/>
      </rPr>
      <t>pedag i adm.i obs.</t>
    </r>
    <r>
      <rPr>
        <sz val="11"/>
        <rFont val="Arial CE"/>
        <charset val="238"/>
      </rPr>
      <t xml:space="preserve"> można ukrywać zbędne wiersze </t>
    </r>
    <r>
      <rPr>
        <b/>
        <sz val="11"/>
        <color indexed="10"/>
        <rFont val="Arial CE"/>
        <charset val="238"/>
      </rPr>
      <t xml:space="preserve">ALE: </t>
    </r>
    <r>
      <rPr>
        <sz val="11"/>
        <rFont val="Arial CE"/>
        <charset val="238"/>
      </rPr>
      <t>w wierszach ukrytych nie może przebiegać podział stron (drukarka będzie drukowała "puste" strony) i wpisane dane (będą zliczane w tabelach).</t>
    </r>
  </si>
  <si>
    <t>6. Przed drukowaniem podejrzeć czy dobrze są określone obszary wydruku i podziały stron (ewentualnie skorygować!!). Polecam wydrukowanie SPN OSM(2) w formacie A3 lub na 2 str A4 (konfiguracja drukarki). albo wypełnić oddzielnie zakładki "lub…." i wydrukować.</t>
  </si>
  <si>
    <t>7. Zakładki typu SNP, spec, grupy zbędne można usunąć (prawym przyckiem myszki "usuń")</t>
  </si>
  <si>
    <t>8. SPN są planem godzin przypadających na 1 ucznia.</t>
  </si>
  <si>
    <t>pedag</t>
  </si>
  <si>
    <t>kolumna:</t>
  </si>
  <si>
    <t>"zakres zaj. edukacyjnych" dla przedmiotów ogólnokształcacych w nowym programie</t>
  </si>
  <si>
    <t>17-22.</t>
  </si>
  <si>
    <t>wpisać w komórki wymiar godzin lub uśrednienie z wiekszą dokładnością po przecinku(np.. 1/3 albo 0,3333333333)</t>
  </si>
  <si>
    <t>zapis pozostawić systemowi.</t>
  </si>
  <si>
    <t>23.</t>
  </si>
  <si>
    <t>26.</t>
  </si>
  <si>
    <t>wymiar godzin ponadwymiarowych nie może przekroczyc 50% pensum nauczyciela!!</t>
  </si>
  <si>
    <t>Lekcje z całą klasą traktować jako 1 grupę (np. j. pol )</t>
  </si>
  <si>
    <t>Wydruki obowiązkowe:</t>
  </si>
  <si>
    <t>oraz w zalężności od typu szkoły odpowiednio wybrane : SPN, specyfikacje, grupy</t>
  </si>
  <si>
    <t>zakładki SPN, grup lub specyfikacji niewykorzystane można usunąć!</t>
  </si>
  <si>
    <t>zakładki SPN można dodawać (prawy przycisk - "przenieść lub kopiuj")</t>
  </si>
  <si>
    <t xml:space="preserve">S p e c y f i k a c j a  wg specjalności  w </t>
  </si>
  <si>
    <t>Specyfikacja wg specjalności</t>
  </si>
  <si>
    <t>Podział na grupy w roku</t>
  </si>
  <si>
    <t>311903  Korektor i stroiciel instr. muzycznych</t>
  </si>
  <si>
    <t>352121  Technik urządzeń audiowizualnych</t>
  </si>
  <si>
    <t>343101  Fotograf</t>
  </si>
  <si>
    <t>352101  Asystent operatora dźwięku</t>
  </si>
  <si>
    <t>352119  Technik dźwięku</t>
  </si>
  <si>
    <t>352120  Technik realizacji dźwięku</t>
  </si>
  <si>
    <t>343502  Aktor cyrkowy</t>
  </si>
  <si>
    <t>343601  Aktor sceny muzycznej</t>
  </si>
  <si>
    <t>343901  Animator kultury</t>
  </si>
  <si>
    <t>343602  Muzyk</t>
  </si>
  <si>
    <t>343204  Plastyk</t>
  </si>
  <si>
    <t>343701 Tancerz</t>
  </si>
  <si>
    <t>343205 Technik sztukatorstwa i kamieniarstwa art..</t>
  </si>
  <si>
    <t>343301  Bibliotekarz</t>
  </si>
  <si>
    <t>441403  Technik archiwista</t>
  </si>
  <si>
    <t xml:space="preserve">Zawód:  </t>
  </si>
  <si>
    <t>??</t>
  </si>
  <si>
    <t>wstaw logo szkoły</t>
  </si>
  <si>
    <t>dodatki motywacyjne, funkcyjne</t>
  </si>
  <si>
    <t>inne (w tym urlopy zdrowotne, macierzyńskie, urlopy bezpłatne )</t>
  </si>
  <si>
    <t xml:space="preserve">w przeliczeniu na etaty:   </t>
  </si>
  <si>
    <t xml:space="preserve"> dodatki motywacyjne, funkcyjne</t>
  </si>
  <si>
    <t>h)</t>
  </si>
  <si>
    <t>Zajęcia uzupełniajace</t>
  </si>
  <si>
    <r>
      <t xml:space="preserve">wszystkie szkoły:    </t>
    </r>
    <r>
      <rPr>
        <b/>
        <sz val="10"/>
        <rFont val="Arial CE"/>
        <charset val="238"/>
      </rPr>
      <t>wizyt, zestaw, adm.i obs., Liczbaucz, Absolwenci, Załącznik, pedag</t>
    </r>
  </si>
  <si>
    <t xml:space="preserve">lub p. Lucyna Owadowska tel. 501 564 477 lub  CEA                    </t>
  </si>
  <si>
    <t xml:space="preserve">Zał.8 </t>
  </si>
  <si>
    <t xml:space="preserve">Ramowy kalendarz  roku  szkolnego </t>
  </si>
  <si>
    <t>terminy</t>
  </si>
  <si>
    <t>rok szkolny</t>
  </si>
  <si>
    <t>zajęcia dydaktyczne</t>
  </si>
  <si>
    <t>przerwy świąteczne:</t>
  </si>
  <si>
    <t>zimowa</t>
  </si>
  <si>
    <t>wiosenna</t>
  </si>
  <si>
    <t>wakacje :</t>
  </si>
  <si>
    <t>zimowe</t>
  </si>
  <si>
    <t>letnie</t>
  </si>
  <si>
    <t>zajęcia dydakt. w kl.  dyplomowych</t>
  </si>
  <si>
    <t>egzaminy dyplomowe:</t>
  </si>
  <si>
    <t>Liczba tygodni pracy dydaktycznej</t>
  </si>
  <si>
    <t>Terminy</t>
  </si>
  <si>
    <t>Liczba tygodni</t>
  </si>
  <si>
    <t>Uwagi</t>
  </si>
  <si>
    <t>I  o k r e s :</t>
  </si>
  <si>
    <t>01.09.2017 - 12.01.2018</t>
  </si>
  <si>
    <t>w tym</t>
  </si>
  <si>
    <t>1.09.2017 - 12.01.2018</t>
  </si>
  <si>
    <t>obóz naukowy*</t>
  </si>
  <si>
    <t>klasy dyplomowe</t>
  </si>
  <si>
    <t>II  o k r e s :</t>
  </si>
  <si>
    <t xml:space="preserve">w tym </t>
  </si>
  <si>
    <t>realizacja koncertów*</t>
  </si>
  <si>
    <t>plener artystyczny*</t>
  </si>
  <si>
    <t>zielona szkoła*</t>
  </si>
  <si>
    <t xml:space="preserve">Razem tyg. pracy dydaktycznej w roku szkolnym= </t>
  </si>
  <si>
    <t>tyg</t>
  </si>
  <si>
    <t>W tym zajęcia w klasach dyplomowych</t>
  </si>
  <si>
    <t>*</t>
  </si>
  <si>
    <t>w załączeniu szczegółowy harmonogram planowanych zajęć</t>
  </si>
  <si>
    <t>Obowiązująca liczba godzin dydaktycznych nauczycieli w roku szkolnym</t>
  </si>
  <si>
    <t>Liczb godz. obowiązkowych tyg.</t>
  </si>
  <si>
    <t>Liczb godz. obow. rocznie</t>
  </si>
  <si>
    <t>przy 3 godz. tygodniowo=</t>
  </si>
  <si>
    <t>przy 7 godz. tygodniowo=</t>
  </si>
  <si>
    <t>przy 14 godz. tygodniowo=</t>
  </si>
  <si>
    <t>przy 18 godz. tygodniowo=</t>
  </si>
  <si>
    <t>przy 20 godz. tygodniowo=</t>
  </si>
  <si>
    <t>przy 22 godz. tygodniowo=</t>
  </si>
  <si>
    <t>przy 30 godz. tygodniowo=</t>
  </si>
  <si>
    <t xml:space="preserve">Dodatkowe dni wolne od nauk*: </t>
  </si>
  <si>
    <t>Nazwa</t>
  </si>
  <si>
    <t>Liczba dni</t>
  </si>
  <si>
    <t>Termin</t>
  </si>
  <si>
    <t>bez tzw wolnych dni "kalendarzowych"</t>
  </si>
  <si>
    <t>dni</t>
  </si>
  <si>
    <t>Aktualizacja na dzień :</t>
  </si>
  <si>
    <t/>
  </si>
  <si>
    <r>
      <rPr>
        <b/>
        <sz val="11"/>
        <rFont val="Arial CE"/>
        <charset val="238"/>
      </rPr>
      <t>Ukryte zakładki</t>
    </r>
    <r>
      <rPr>
        <sz val="10"/>
        <rFont val="Arial CE"/>
        <charset val="238"/>
      </rPr>
      <t xml:space="preserve"> - można odkryc "stare" zakładki w razie potrzeby (na dowolnej zakladce myszka prawy przycisk)</t>
    </r>
  </si>
  <si>
    <t>Przy aktualizacji wpsz obok</t>
  </si>
  <si>
    <t>Kalendarz</t>
  </si>
  <si>
    <t xml:space="preserve"> - wypełniony przykładowo (wpisać swoje danew- żółte pola), zjęcia w cyklu poza k-l uśrednić na szkołę.</t>
  </si>
  <si>
    <t>Zajęcia inne niż w systemie lekc-klasow.</t>
  </si>
  <si>
    <t>obóz artystyczny*</t>
  </si>
  <si>
    <t>realizacja spekt/przedstaw*</t>
  </si>
  <si>
    <t>realizacja wystaw*</t>
  </si>
  <si>
    <t>Liczba oddziałów</t>
  </si>
  <si>
    <t>Lczba oddziałów</t>
  </si>
  <si>
    <t>Liczba uczniów w oddziałach</t>
  </si>
  <si>
    <t>a</t>
  </si>
  <si>
    <t>b</t>
  </si>
  <si>
    <t>c</t>
  </si>
  <si>
    <t>Liczba grup w klasach</t>
  </si>
  <si>
    <t>Przedmiot                Grupy</t>
  </si>
  <si>
    <t>Razem grup</t>
  </si>
  <si>
    <t>d</t>
  </si>
  <si>
    <t>e</t>
  </si>
  <si>
    <t>01.09.2018 - 31.08.2019</t>
  </si>
  <si>
    <t>03.09.2018 - 21.06.2019</t>
  </si>
  <si>
    <t xml:space="preserve">23 - 31.12.2018 </t>
  </si>
  <si>
    <t>11 - 16.04.2019</t>
  </si>
  <si>
    <t>22.06 - 31.08.2019</t>
  </si>
  <si>
    <t>Kalendarz B</t>
  </si>
  <si>
    <t xml:space="preserve">Szczegółowy harmonogram zajęć realizowanych w formie innej niż lekcyjno-klasowej </t>
  </si>
  <si>
    <t>Forma zajęć</t>
  </si>
  <si>
    <t>Cel i założenia programowe</t>
  </si>
  <si>
    <t>Liczba uczestn.</t>
  </si>
  <si>
    <t>Klasy /oddziały</t>
  </si>
  <si>
    <t>Prowadzący zajęcia</t>
  </si>
  <si>
    <t>przyjętychw roku</t>
  </si>
  <si>
    <t>NIE</t>
  </si>
  <si>
    <t>TAK</t>
  </si>
  <si>
    <t>Wykształcenie kierunkowe -uczelnia, wydział, kierunek, specjalność; ew.średnie- szkoła zawód</t>
  </si>
  <si>
    <t>przygot. pedagog.-uczelnia, instytucja</t>
  </si>
  <si>
    <t>.</t>
  </si>
  <si>
    <t>NAUCZYCIELE ZAWODU REALIZUJĄCY OBOWIĄZKOWY WYMIAR 20 GODZIN TYGODNIOWO</t>
  </si>
  <si>
    <t>L E G E N D A    2020</t>
  </si>
  <si>
    <t>zajęcia dydaktyczne w cyklu k-l</t>
  </si>
  <si>
    <t xml:space="preserve">-  w tym w klasach dyplomowych </t>
  </si>
  <si>
    <t xml:space="preserve">Absolwenci </t>
  </si>
  <si>
    <t>ośmioklasisty</t>
  </si>
  <si>
    <r>
      <t>NAUCZYCIELE NA URLOPACH PŁATNYCH</t>
    </r>
    <r>
      <rPr>
        <b/>
        <sz val="8"/>
        <rFont val="Arial CE"/>
        <charset val="238"/>
      </rPr>
      <t xml:space="preserve"> (urlopy zdrowotne, stan nieczynny, inne)</t>
    </r>
  </si>
  <si>
    <r>
      <t xml:space="preserve">NAUCZYCIELE NA URLOPACH BEZPŁATNYCH </t>
    </r>
    <r>
      <rPr>
        <b/>
        <sz val="8"/>
        <rFont val="Arial CE"/>
        <charset val="238"/>
      </rPr>
      <t>(urlopy bezpłatne,macierzyńskie, urlopy wychowawcze, i inne)</t>
    </r>
  </si>
  <si>
    <t>2021/2022</t>
  </si>
  <si>
    <t xml:space="preserve">          Oświadczam, że przedłożony arkusz organizacji roku szkolnego ma pokrycie w środkach § 4010 przydzielonych szkole na rok 2021, zgodnie z poniższym zestawieniem:</t>
  </si>
  <si>
    <t>Środki przydzielone § 4010 na 2021 r.</t>
  </si>
  <si>
    <t>Planowane wykorzystanie § 4010* od 1.01.2021 do 31.08.2021 r.</t>
  </si>
  <si>
    <t>Planowane wykorzystanie § 4010* od 1.09.2021 r. do 31.12. 2021 r.</t>
  </si>
  <si>
    <t>realizowanych w roku szkolnym 2020/20221</t>
  </si>
  <si>
    <t>planowane w roku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</si>
</sst>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0\-000"/>
    <numFmt numFmtId="166" formatCode="0.0"/>
    <numFmt numFmtId="167" formatCode="[$-415]d\ mmmm\ yyyy;@"/>
    <numFmt numFmtId="168" formatCode="0.0%"/>
    <numFmt numFmtId="169" formatCode="[&lt;=9999999]###\-##\-##;\(###\)\ ###\-##\-##"/>
    <numFmt numFmtId="170" formatCode="#,##0.00\ &quot;zł&quot;"/>
    <numFmt numFmtId="171" formatCode="mmmm\,\ yyyy"/>
    <numFmt numFmtId="172" formatCode="[$-F800]dddd\,\ mmmm\ dd\,\ yyyy"/>
  </numFmts>
  <fonts count="180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2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6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6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0"/>
      <name val="Times New Roman"/>
      <family val="1"/>
    </font>
    <font>
      <sz val="8"/>
      <name val="Times New Roman"/>
      <family val="1"/>
    </font>
    <font>
      <sz val="5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b/>
      <sz val="7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2"/>
      <color indexed="81"/>
      <name val="Tahoma"/>
      <family val="2"/>
      <charset val="238"/>
    </font>
    <font>
      <b/>
      <sz val="15"/>
      <name val="Arial CE"/>
      <family val="2"/>
      <charset val="238"/>
    </font>
    <font>
      <sz val="7"/>
      <name val="Arial CE"/>
      <family val="2"/>
      <charset val="238"/>
    </font>
    <font>
      <sz val="12"/>
      <name val="Arial CE"/>
      <charset val="238"/>
    </font>
    <font>
      <b/>
      <sz val="16"/>
      <name val="Arial CE"/>
      <charset val="238"/>
    </font>
    <font>
      <b/>
      <i/>
      <sz val="9"/>
      <name val="Arial"/>
      <family val="2"/>
      <charset val="238"/>
    </font>
    <font>
      <sz val="8"/>
      <name val="Arial Narrow"/>
      <family val="2"/>
      <charset val="238"/>
    </font>
    <font>
      <sz val="12"/>
      <color indexed="81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11"/>
      <name val="Arial"/>
      <family val="2"/>
      <charset val="238"/>
    </font>
    <font>
      <b/>
      <sz val="24"/>
      <color indexed="10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i/>
      <sz val="11"/>
      <name val="Arial Narrow"/>
      <family val="2"/>
      <charset val="238"/>
    </font>
    <font>
      <b/>
      <sz val="11"/>
      <color indexed="12"/>
      <name val="Arial CE"/>
      <charset val="238"/>
    </font>
    <font>
      <b/>
      <sz val="12"/>
      <color indexed="10"/>
      <name val="Arial CE"/>
      <charset val="238"/>
    </font>
    <font>
      <sz val="7"/>
      <name val="Arial Narrow"/>
      <family val="2"/>
      <charset val="238"/>
    </font>
    <font>
      <b/>
      <sz val="8"/>
      <name val="Arial CE"/>
      <family val="2"/>
      <charset val="238"/>
    </font>
    <font>
      <b/>
      <sz val="10"/>
      <color indexed="12"/>
      <name val="Arial CE"/>
      <charset val="238"/>
    </font>
    <font>
      <sz val="7"/>
      <name val="Arial CE"/>
      <charset val="238"/>
    </font>
    <font>
      <b/>
      <sz val="15"/>
      <color indexed="10"/>
      <name val="Arial"/>
      <family val="2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i/>
      <sz val="11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b/>
      <i/>
      <sz val="14"/>
      <name val="Arial"/>
      <family val="2"/>
      <charset val="238"/>
    </font>
    <font>
      <b/>
      <sz val="12"/>
      <color indexed="12"/>
      <name val="Arial CE"/>
      <charset val="238"/>
    </font>
    <font>
      <b/>
      <sz val="9"/>
      <name val="Arial Narrow"/>
      <family val="2"/>
      <charset val="238"/>
    </font>
    <font>
      <i/>
      <sz val="11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0"/>
      <name val="Times New Roman"/>
      <family val="1"/>
    </font>
    <font>
      <b/>
      <sz val="22"/>
      <name val="Arial CE"/>
      <charset val="238"/>
    </font>
    <font>
      <b/>
      <sz val="14"/>
      <color indexed="10"/>
      <name val="Arial CE"/>
      <charset val="238"/>
    </font>
    <font>
      <b/>
      <sz val="16"/>
      <color indexed="10"/>
      <name val="Arial CE"/>
      <charset val="238"/>
    </font>
    <font>
      <b/>
      <sz val="10"/>
      <color indexed="30"/>
      <name val="Arial CE"/>
      <charset val="238"/>
    </font>
    <font>
      <sz val="12"/>
      <color indexed="10"/>
      <name val="Arial CE"/>
      <charset val="238"/>
    </font>
    <font>
      <sz val="20"/>
      <name val="Lucida Handwriting"/>
      <family val="4"/>
    </font>
    <font>
      <sz val="9"/>
      <name val="Times New Roman"/>
      <family val="1"/>
    </font>
    <font>
      <b/>
      <sz val="16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8"/>
      <color indexed="10"/>
      <name val="Arial"/>
      <family val="2"/>
      <charset val="238"/>
    </font>
    <font>
      <i/>
      <sz val="10"/>
      <name val="Arial CE"/>
      <charset val="238"/>
    </font>
    <font>
      <b/>
      <sz val="12"/>
      <color indexed="10"/>
      <name val="Arial"/>
      <family val="2"/>
      <charset val="238"/>
    </font>
    <font>
      <b/>
      <sz val="14"/>
      <color indexed="10"/>
      <name val="Arial"/>
      <family val="2"/>
    </font>
    <font>
      <b/>
      <i/>
      <sz val="16"/>
      <name val="Arial"/>
      <family val="2"/>
      <charset val="238"/>
    </font>
    <font>
      <b/>
      <sz val="16"/>
      <color indexed="12"/>
      <name val="Arial CE"/>
      <charset val="238"/>
    </font>
    <font>
      <b/>
      <sz val="10"/>
      <color indexed="10"/>
      <name val="Arial CE"/>
      <charset val="238"/>
    </font>
    <font>
      <u/>
      <sz val="10"/>
      <name val="Arial CE"/>
      <charset val="238"/>
    </font>
    <font>
      <b/>
      <sz val="11"/>
      <color indexed="10"/>
      <name val="Arial CE"/>
      <charset val="238"/>
    </font>
    <font>
      <b/>
      <u/>
      <sz val="11"/>
      <color indexed="10"/>
      <name val="Arial CE"/>
      <charset val="238"/>
    </font>
    <font>
      <i/>
      <sz val="12"/>
      <name val="Arial CE"/>
      <charset val="238"/>
    </font>
    <font>
      <b/>
      <sz val="2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 CE"/>
      <charset val="238"/>
    </font>
    <font>
      <sz val="9"/>
      <color indexed="81"/>
      <name val="Tahoma"/>
      <family val="2"/>
      <charset val="238"/>
    </font>
    <font>
      <b/>
      <sz val="22"/>
      <color rgb="FFFF0000"/>
      <name val="Arial CE"/>
      <charset val="238"/>
    </font>
    <font>
      <b/>
      <sz val="20"/>
      <color rgb="FFC00000"/>
      <name val="Arial"/>
      <family val="2"/>
    </font>
    <font>
      <b/>
      <sz val="20"/>
      <color rgb="FF0066FF"/>
      <name val="Arial CE"/>
      <charset val="238"/>
    </font>
    <font>
      <sz val="22"/>
      <name val="Arial CE"/>
      <charset val="238"/>
    </font>
    <font>
      <b/>
      <sz val="22"/>
      <color rgb="FF0066FF"/>
      <name val="Arial CE"/>
      <family val="2"/>
      <charset val="238"/>
    </font>
    <font>
      <sz val="22"/>
      <color rgb="FF0066FF"/>
      <name val="Arial CE"/>
      <family val="2"/>
      <charset val="238"/>
    </font>
    <font>
      <b/>
      <i/>
      <sz val="14"/>
      <color rgb="FF0066FF"/>
      <name val="Arial"/>
      <family val="2"/>
      <charset val="238"/>
    </font>
    <font>
      <u/>
      <sz val="10"/>
      <color theme="10"/>
      <name val="Arial CE"/>
      <charset val="238"/>
    </font>
    <font>
      <b/>
      <sz val="11"/>
      <color rgb="FFFF000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7"/>
      <color rgb="FF000000"/>
      <name val="Czcionka tekstu podstawowego"/>
      <family val="2"/>
      <charset val="238"/>
    </font>
    <font>
      <sz val="14"/>
      <name val="Arial CE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rgb="FF7030A0"/>
      <name val="Arial CE"/>
      <charset val="238"/>
    </font>
    <font>
      <b/>
      <sz val="9"/>
      <color indexed="4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indexed="12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6"/>
      <color rgb="FF0000FF"/>
      <name val="Arial CE"/>
      <charset val="238"/>
    </font>
    <font>
      <b/>
      <sz val="16"/>
      <color rgb="FFFF0000"/>
      <name val="Arial CE"/>
      <charset val="238"/>
    </font>
    <font>
      <b/>
      <sz val="12"/>
      <color rgb="FFFF0000"/>
      <name val="Arial CE"/>
      <charset val="238"/>
    </font>
    <font>
      <u/>
      <sz val="11"/>
      <name val="Arial CE"/>
      <charset val="238"/>
    </font>
    <font>
      <b/>
      <u/>
      <sz val="11"/>
      <color indexed="48"/>
      <name val="Arial CE"/>
      <charset val="238"/>
    </font>
    <font>
      <sz val="9"/>
      <color rgb="FFFF0000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12"/>
      <color rgb="FF0000FF"/>
      <name val="Arial CE"/>
      <charset val="238"/>
    </font>
    <font>
      <b/>
      <u/>
      <sz val="10"/>
      <color rgb="FFFF0000"/>
      <name val="Arial CE"/>
      <charset val="238"/>
    </font>
    <font>
      <b/>
      <u/>
      <sz val="12"/>
      <name val="Arial CE"/>
      <charset val="238"/>
    </font>
    <font>
      <sz val="12"/>
      <color rgb="FF0070C0"/>
      <name val="Arial CE"/>
      <charset val="238"/>
    </font>
    <font>
      <sz val="10"/>
      <color rgb="FF000000"/>
      <name val="Arial CE"/>
      <charset val="238"/>
    </font>
    <font>
      <b/>
      <sz val="10"/>
      <color rgb="FF0066CC"/>
      <name val="Arial CE"/>
      <charset val="238"/>
    </font>
    <font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1"/>
      <color theme="1"/>
      <name val="Czcionka tekstu podstawowego"/>
      <charset val="238"/>
    </font>
    <font>
      <sz val="14"/>
      <name val="Arial"/>
      <family val="2"/>
      <charset val="238"/>
    </font>
    <font>
      <sz val="10"/>
      <color rgb="FF7030A0"/>
      <name val="Arial CE"/>
      <charset val="238"/>
    </font>
    <font>
      <b/>
      <sz val="16"/>
      <color rgb="FF7030A0"/>
      <name val="Arial CE"/>
      <charset val="238"/>
    </font>
    <font>
      <b/>
      <sz val="18"/>
      <color rgb="FF7030A0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color rgb="FF7030A0"/>
      <name val="Arial CE"/>
      <charset val="238"/>
    </font>
    <font>
      <sz val="12"/>
      <color indexed="12"/>
      <name val="Arial CE"/>
      <charset val="238"/>
    </font>
    <font>
      <sz val="9"/>
      <color rgb="FF7030A0"/>
      <name val="Arial CE"/>
      <charset val="238"/>
    </font>
    <font>
      <b/>
      <i/>
      <sz val="10"/>
      <name val="Arial CE"/>
      <charset val="238"/>
    </font>
    <font>
      <b/>
      <sz val="11"/>
      <color rgb="FFFF000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Arial CE"/>
      <charset val="238"/>
    </font>
    <font>
      <sz val="11"/>
      <color indexed="10"/>
      <name val="Arial CE"/>
      <charset val="238"/>
    </font>
    <font>
      <sz val="20"/>
      <name val="Arial CE"/>
      <charset val="238"/>
    </font>
    <font>
      <sz val="10"/>
      <color indexed="10"/>
      <name val="Arial CE"/>
      <charset val="238"/>
    </font>
    <font>
      <sz val="20"/>
      <color rgb="FFFF0000"/>
      <name val="Arial CE"/>
      <charset val="238"/>
    </font>
    <font>
      <sz val="9"/>
      <name val="Arial CE"/>
      <charset val="238"/>
    </font>
    <font>
      <b/>
      <sz val="13"/>
      <color rgb="FF7030A0"/>
      <name val="Arial CE"/>
      <charset val="238"/>
    </font>
    <font>
      <b/>
      <i/>
      <sz val="12"/>
      <color rgb="FFFF0000"/>
      <name val="Arial CE"/>
      <charset val="238"/>
    </font>
    <font>
      <sz val="12"/>
      <color rgb="FFFF0000"/>
      <name val="Arial CE"/>
      <charset val="238"/>
    </font>
    <font>
      <i/>
      <sz val="9"/>
      <color rgb="FF000000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rgb="FFCBFDB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2"/>
      </left>
      <right style="medium">
        <color indexed="64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1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18"/>
      </left>
      <right/>
      <top/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8"/>
      </left>
      <right/>
      <top style="thin">
        <color indexed="64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thin">
        <color indexed="64"/>
      </right>
      <top style="medium">
        <color indexed="1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rgb="FF0066FF"/>
      </left>
      <right/>
      <top style="medium">
        <color rgb="FF0066FF"/>
      </top>
      <bottom/>
      <diagonal/>
    </border>
    <border>
      <left/>
      <right/>
      <top style="medium">
        <color rgb="FF0066FF"/>
      </top>
      <bottom/>
      <diagonal/>
    </border>
    <border>
      <left/>
      <right style="medium">
        <color rgb="FF0066FF"/>
      </right>
      <top style="medium">
        <color rgb="FF0066FF"/>
      </top>
      <bottom/>
      <diagonal/>
    </border>
    <border>
      <left style="medium">
        <color rgb="FF0066FF"/>
      </left>
      <right/>
      <top/>
      <bottom/>
      <diagonal/>
    </border>
    <border>
      <left/>
      <right style="medium">
        <color rgb="FF0066FF"/>
      </right>
      <top/>
      <bottom style="dotted">
        <color indexed="64"/>
      </bottom>
      <diagonal/>
    </border>
    <border>
      <left/>
      <right style="medium">
        <color rgb="FF0066FF"/>
      </right>
      <top style="dotted">
        <color indexed="64"/>
      </top>
      <bottom style="dotted">
        <color indexed="64"/>
      </bottom>
      <diagonal/>
    </border>
    <border>
      <left style="medium">
        <color rgb="FF0066FF"/>
      </left>
      <right/>
      <top/>
      <bottom style="medium">
        <color rgb="FF0066FF"/>
      </bottom>
      <diagonal/>
    </border>
    <border>
      <left/>
      <right/>
      <top/>
      <bottom style="medium">
        <color rgb="FF0066FF"/>
      </bottom>
      <diagonal/>
    </border>
    <border>
      <left/>
      <right style="medium">
        <color rgb="FF0066FF"/>
      </right>
      <top/>
      <bottom style="medium">
        <color rgb="FF0066FF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00B0F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FF0000"/>
      </right>
      <top/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</borders>
  <cellStyleXfs count="67">
    <xf numFmtId="0" fontId="0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0" fontId="121" fillId="18" borderId="0" applyNumberFormat="0" applyBorder="0" applyAlignment="0" applyProtection="0"/>
    <xf numFmtId="0" fontId="121" fillId="19" borderId="0" applyNumberFormat="0" applyBorder="0" applyAlignment="0" applyProtection="0"/>
    <xf numFmtId="0" fontId="121" fillId="20" borderId="0" applyNumberFormat="0" applyBorder="0" applyAlignment="0" applyProtection="0"/>
    <xf numFmtId="0" fontId="121" fillId="21" borderId="0" applyNumberFormat="0" applyBorder="0" applyAlignment="0" applyProtection="0"/>
    <xf numFmtId="0" fontId="121" fillId="22" borderId="0" applyNumberFormat="0" applyBorder="0" applyAlignment="0" applyProtection="0"/>
    <xf numFmtId="0" fontId="121" fillId="23" borderId="0" applyNumberFormat="0" applyBorder="0" applyAlignment="0" applyProtection="0"/>
    <xf numFmtId="0" fontId="121" fillId="24" borderId="0" applyNumberFormat="0" applyBorder="0" applyAlignment="0" applyProtection="0"/>
    <xf numFmtId="0" fontId="121" fillId="25" borderId="0" applyNumberFormat="0" applyBorder="0" applyAlignment="0" applyProtection="0"/>
    <xf numFmtId="0" fontId="121" fillId="26" borderId="0" applyNumberFormat="0" applyBorder="0" applyAlignment="0" applyProtection="0"/>
    <xf numFmtId="0" fontId="121" fillId="21" borderId="0" applyNumberFormat="0" applyBorder="0" applyAlignment="0" applyProtection="0"/>
    <xf numFmtId="0" fontId="121" fillId="24" borderId="0" applyNumberFormat="0" applyBorder="0" applyAlignment="0" applyProtection="0"/>
    <xf numFmtId="0" fontId="121" fillId="27" borderId="0" applyNumberFormat="0" applyBorder="0" applyAlignment="0" applyProtection="0"/>
    <xf numFmtId="0" fontId="122" fillId="28" borderId="0" applyNumberFormat="0" applyBorder="0" applyAlignment="0" applyProtection="0"/>
    <xf numFmtId="0" fontId="122" fillId="25" borderId="0" applyNumberFormat="0" applyBorder="0" applyAlignment="0" applyProtection="0"/>
    <xf numFmtId="0" fontId="122" fillId="26" borderId="0" applyNumberFormat="0" applyBorder="0" applyAlignment="0" applyProtection="0"/>
    <xf numFmtId="0" fontId="122" fillId="29" borderId="0" applyNumberFormat="0" applyBorder="0" applyAlignment="0" applyProtection="0"/>
    <xf numFmtId="0" fontId="122" fillId="30" borderId="0" applyNumberFormat="0" applyBorder="0" applyAlignment="0" applyProtection="0"/>
    <xf numFmtId="0" fontId="122" fillId="31" borderId="0" applyNumberFormat="0" applyBorder="0" applyAlignment="0" applyProtection="0"/>
    <xf numFmtId="0" fontId="122" fillId="32" borderId="0" applyNumberFormat="0" applyBorder="0" applyAlignment="0" applyProtection="0"/>
    <xf numFmtId="0" fontId="122" fillId="33" borderId="0" applyNumberFormat="0" applyBorder="0" applyAlignment="0" applyProtection="0"/>
    <xf numFmtId="0" fontId="122" fillId="34" borderId="0" applyNumberFormat="0" applyBorder="0" applyAlignment="0" applyProtection="0"/>
    <xf numFmtId="0" fontId="122" fillId="29" borderId="0" applyNumberFormat="0" applyBorder="0" applyAlignment="0" applyProtection="0"/>
    <xf numFmtId="0" fontId="122" fillId="30" borderId="0" applyNumberFormat="0" applyBorder="0" applyAlignment="0" applyProtection="0"/>
    <xf numFmtId="0" fontId="122" fillId="35" borderId="0" applyNumberFormat="0" applyBorder="0" applyAlignment="0" applyProtection="0"/>
    <xf numFmtId="0" fontId="123" fillId="23" borderId="190" applyNumberFormat="0" applyAlignment="0" applyProtection="0"/>
    <xf numFmtId="0" fontId="124" fillId="36" borderId="191" applyNumberFormat="0" applyAlignment="0" applyProtection="0"/>
    <xf numFmtId="0" fontId="125" fillId="20" borderId="0" applyNumberFormat="0" applyBorder="0" applyAlignment="0" applyProtection="0"/>
    <xf numFmtId="164" fontId="2" fillId="0" borderId="0" applyFon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192" applyNumberFormat="0" applyFill="0" applyAlignment="0" applyProtection="0"/>
    <xf numFmtId="0" fontId="128" fillId="37" borderId="193" applyNumberFormat="0" applyAlignment="0" applyProtection="0"/>
    <xf numFmtId="0" fontId="129" fillId="0" borderId="194" applyNumberFormat="0" applyFill="0" applyAlignment="0" applyProtection="0"/>
    <xf numFmtId="0" fontId="130" fillId="0" borderId="195" applyNumberFormat="0" applyFill="0" applyAlignment="0" applyProtection="0"/>
    <xf numFmtId="0" fontId="131" fillId="0" borderId="196" applyNumberFormat="0" applyFill="0" applyAlignment="0" applyProtection="0"/>
    <xf numFmtId="0" fontId="131" fillId="0" borderId="0" applyNumberFormat="0" applyFill="0" applyBorder="0" applyAlignment="0" applyProtection="0"/>
    <xf numFmtId="0" fontId="132" fillId="38" borderId="0" applyNumberFormat="0" applyBorder="0" applyAlignment="0" applyProtection="0"/>
    <xf numFmtId="0" fontId="11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33" fillId="0" borderId="0"/>
    <xf numFmtId="0" fontId="134" fillId="36" borderId="190" applyNumberFormat="0" applyAlignment="0" applyProtection="0"/>
    <xf numFmtId="0" fontId="135" fillId="0" borderId="197" applyNumberFormat="0" applyFill="0" applyAlignment="0" applyProtection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2" fillId="39" borderId="198" applyNumberFormat="0" applyFont="0" applyAlignment="0" applyProtection="0"/>
    <xf numFmtId="0" fontId="133" fillId="40" borderId="199" applyNumberFormat="0" applyFont="0" applyAlignment="0" applyProtection="0"/>
    <xf numFmtId="44" fontId="2" fillId="0" borderId="0" applyFont="0" applyFill="0" applyBorder="0" applyAlignment="0" applyProtection="0"/>
    <xf numFmtId="0" fontId="139" fillId="19" borderId="0" applyNumberFormat="0" applyBorder="0" applyAlignment="0" applyProtection="0"/>
    <xf numFmtId="0" fontId="23" fillId="0" borderId="0"/>
  </cellStyleXfs>
  <cellXfs count="150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16" fillId="0" borderId="0" xfId="0" applyFont="1"/>
    <xf numFmtId="0" fontId="16" fillId="0" borderId="0" xfId="0" applyNumberFormat="1" applyFont="1" applyFill="1" applyBorder="1" applyAlignment="1" applyProtection="1">
      <alignment vertical="center"/>
      <protection locked="0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/>
    <xf numFmtId="0" fontId="17" fillId="0" borderId="0" xfId="0" applyNumberFormat="1" applyFont="1" applyFill="1" applyBorder="1" applyAlignment="1" applyProtection="1">
      <alignment vertical="top"/>
      <protection locked="0"/>
    </xf>
    <xf numFmtId="0" fontId="17" fillId="0" borderId="0" xfId="0" applyNumberFormat="1" applyFont="1" applyFill="1" applyBorder="1" applyAlignment="1" applyProtection="1">
      <alignment horizontal="center" vertical="top"/>
      <protection locked="0"/>
    </xf>
    <xf numFmtId="2" fontId="27" fillId="0" borderId="1" xfId="0" applyNumberFormat="1" applyFont="1" applyFill="1" applyBorder="1" applyAlignment="1" applyProtection="1">
      <alignment vertical="center" wrapText="1"/>
      <protection locked="0"/>
    </xf>
    <xf numFmtId="2" fontId="27" fillId="0" borderId="2" xfId="0" applyNumberFormat="1" applyFont="1" applyFill="1" applyBorder="1" applyAlignment="1" applyProtection="1">
      <alignment vertical="center" wrapText="1"/>
      <protection locked="0"/>
    </xf>
    <xf numFmtId="2" fontId="27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/>
    <xf numFmtId="0" fontId="0" fillId="0" borderId="0" xfId="0" applyProtection="1">
      <protection hidden="1"/>
    </xf>
    <xf numFmtId="0" fontId="4" fillId="2" borderId="0" xfId="0" applyFont="1" applyFill="1" applyBorder="1" applyProtection="1">
      <protection hidden="1"/>
    </xf>
    <xf numFmtId="1" fontId="3" fillId="2" borderId="0" xfId="0" applyNumberFormat="1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50" fillId="2" borderId="4" xfId="0" applyFont="1" applyFill="1" applyBorder="1" applyAlignment="1" applyProtection="1">
      <alignment horizontal="center" vertical="center" wrapText="1"/>
      <protection hidden="1"/>
    </xf>
    <xf numFmtId="0" fontId="50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0" xfId="0" applyNumberFormat="1" applyFont="1" applyFill="1" applyBorder="1" applyProtection="1">
      <protection hidden="1"/>
    </xf>
    <xf numFmtId="0" fontId="3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2" fontId="43" fillId="3" borderId="6" xfId="0" applyNumberFormat="1" applyFont="1" applyFill="1" applyBorder="1" applyAlignment="1" applyProtection="1">
      <alignment vertical="center"/>
      <protection hidden="1"/>
    </xf>
    <xf numFmtId="2" fontId="43" fillId="4" borderId="6" xfId="0" applyNumberFormat="1" applyFont="1" applyFill="1" applyBorder="1" applyAlignment="1" applyProtection="1">
      <alignment vertical="center"/>
      <protection hidden="1"/>
    </xf>
    <xf numFmtId="2" fontId="19" fillId="4" borderId="6" xfId="0" applyNumberFormat="1" applyFont="1" applyFill="1" applyBorder="1" applyAlignment="1" applyProtection="1">
      <alignment vertical="center"/>
      <protection hidden="1"/>
    </xf>
    <xf numFmtId="49" fontId="61" fillId="4" borderId="7" xfId="0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0" fontId="0" fillId="2" borderId="0" xfId="0" applyFill="1" applyProtection="1">
      <protection hidden="1"/>
    </xf>
    <xf numFmtId="2" fontId="52" fillId="2" borderId="0" xfId="0" applyNumberFormat="1" applyFont="1" applyFill="1" applyBorder="1" applyAlignment="1" applyProtection="1">
      <alignment vertical="center"/>
      <protection hidden="1"/>
    </xf>
    <xf numFmtId="0" fontId="0" fillId="2" borderId="0" xfId="0" applyFill="1" applyAlignment="1"/>
    <xf numFmtId="0" fontId="64" fillId="2" borderId="1" xfId="0" applyFont="1" applyFill="1" applyBorder="1" applyAlignment="1" applyProtection="1">
      <alignment horizontal="center" vertical="center" wrapText="1"/>
      <protection hidden="1"/>
    </xf>
    <xf numFmtId="1" fontId="64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6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8" fillId="2" borderId="8" xfId="0" applyFont="1" applyFill="1" applyBorder="1" applyAlignment="1" applyProtection="1">
      <alignment horizontal="right" vertical="center"/>
      <protection hidden="1"/>
    </xf>
    <xf numFmtId="166" fontId="22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left" vertical="center" wrapText="1" indent="1"/>
      <protection hidden="1"/>
    </xf>
    <xf numFmtId="0" fontId="6" fillId="2" borderId="10" xfId="0" applyFont="1" applyFill="1" applyBorder="1" applyAlignment="1" applyProtection="1">
      <alignment horizontal="left" vertical="center" wrapText="1" indent="1"/>
      <protection hidden="1"/>
    </xf>
    <xf numFmtId="0" fontId="65" fillId="2" borderId="9" xfId="0" applyFont="1" applyFill="1" applyBorder="1" applyAlignment="1" applyProtection="1">
      <alignment horizontal="left" vertical="center" wrapText="1" indent="1"/>
      <protection hidden="1"/>
    </xf>
    <xf numFmtId="12" fontId="10" fillId="2" borderId="10" xfId="0" applyNumberFormat="1" applyFont="1" applyFill="1" applyBorder="1" applyAlignment="1" applyProtection="1">
      <alignment horizontal="right" vertical="center"/>
      <protection hidden="1"/>
    </xf>
    <xf numFmtId="0" fontId="20" fillId="2" borderId="11" xfId="0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Border="1" applyAlignment="1" applyProtection="1">
      <alignment horizontal="right" vertical="center"/>
      <protection hidden="1"/>
    </xf>
    <xf numFmtId="12" fontId="52" fillId="2" borderId="0" xfId="0" applyNumberFormat="1" applyFont="1" applyFill="1" applyBorder="1" applyAlignment="1" applyProtection="1">
      <alignment vertical="center"/>
      <protection hidden="1"/>
    </xf>
    <xf numFmtId="0" fontId="52" fillId="2" borderId="0" xfId="0" applyFont="1" applyFill="1" applyBorder="1" applyAlignment="1" applyProtection="1">
      <alignment vertical="center"/>
      <protection hidden="1"/>
    </xf>
    <xf numFmtId="0" fontId="38" fillId="2" borderId="0" xfId="0" applyFont="1" applyFill="1" applyBorder="1" applyAlignment="1" applyProtection="1">
      <alignment horizontal="right" vertical="center"/>
      <protection hidden="1"/>
    </xf>
    <xf numFmtId="0" fontId="47" fillId="2" borderId="0" xfId="0" applyFont="1" applyFill="1" applyBorder="1" applyAlignment="1" applyProtection="1">
      <alignment horizontal="right" vertical="center"/>
      <protection hidden="1"/>
    </xf>
    <xf numFmtId="0" fontId="20" fillId="2" borderId="11" xfId="0" applyFont="1" applyFill="1" applyBorder="1" applyAlignment="1" applyProtection="1">
      <alignment horizontal="center" vertical="center"/>
      <protection hidden="1"/>
    </xf>
    <xf numFmtId="0" fontId="19" fillId="2" borderId="9" xfId="0" applyFont="1" applyFill="1" applyBorder="1" applyAlignment="1" applyProtection="1">
      <alignment horizontal="left" vertical="center" indent="1"/>
      <protection hidden="1"/>
    </xf>
    <xf numFmtId="0" fontId="19" fillId="2" borderId="12" xfId="0" applyFont="1" applyFill="1" applyBorder="1" applyAlignment="1" applyProtection="1">
      <alignment horizontal="left" vertical="center" indent="1"/>
      <protection hidden="1"/>
    </xf>
    <xf numFmtId="2" fontId="51" fillId="2" borderId="13" xfId="0" applyNumberFormat="1" applyFont="1" applyFill="1" applyBorder="1" applyAlignment="1" applyProtection="1">
      <alignment horizontal="center" vertical="center"/>
      <protection hidden="1"/>
    </xf>
    <xf numFmtId="0" fontId="62" fillId="2" borderId="8" xfId="0" applyFont="1" applyFill="1" applyBorder="1" applyAlignment="1" applyProtection="1">
      <alignment horizontal="right" vertical="center"/>
      <protection hidden="1"/>
    </xf>
    <xf numFmtId="0" fontId="66" fillId="2" borderId="8" xfId="0" applyFont="1" applyFill="1" applyBorder="1" applyAlignment="1" applyProtection="1">
      <alignment horizontal="right" vertical="center"/>
      <protection hidden="1"/>
    </xf>
    <xf numFmtId="2" fontId="51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43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34" fillId="2" borderId="0" xfId="0" applyNumberFormat="1" applyFont="1" applyFill="1" applyProtection="1">
      <protection hidden="1"/>
    </xf>
    <xf numFmtId="0" fontId="40" fillId="2" borderId="0" xfId="0" applyFont="1" applyFill="1" applyBorder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left" textRotation="180"/>
      <protection hidden="1"/>
    </xf>
    <xf numFmtId="0" fontId="37" fillId="3" borderId="27" xfId="0" applyNumberFormat="1" applyFont="1" applyFill="1" applyBorder="1" applyAlignment="1" applyProtection="1">
      <alignment horizontal="left" vertical="center" textRotation="90" wrapText="1"/>
      <protection hidden="1"/>
    </xf>
    <xf numFmtId="0" fontId="53" fillId="3" borderId="28" xfId="0" applyFont="1" applyFill="1" applyBorder="1" applyAlignment="1" applyProtection="1">
      <alignment horizontal="center" vertical="center" textRotation="90" wrapText="1"/>
      <protection hidden="1"/>
    </xf>
    <xf numFmtId="12" fontId="24" fillId="3" borderId="28" xfId="0" applyNumberFormat="1" applyFont="1" applyFill="1" applyBorder="1" applyAlignment="1" applyProtection="1">
      <alignment horizontal="center" vertical="center" textRotation="90" wrapText="1"/>
      <protection hidden="1"/>
    </xf>
    <xf numFmtId="0" fontId="43" fillId="5" borderId="29" xfId="0" applyFont="1" applyFill="1" applyBorder="1" applyAlignment="1" applyProtection="1">
      <alignment horizontal="center" vertical="center"/>
      <protection hidden="1"/>
    </xf>
    <xf numFmtId="0" fontId="43" fillId="5" borderId="30" xfId="0" applyFont="1" applyFill="1" applyBorder="1" applyAlignment="1" applyProtection="1">
      <alignment horizontal="left" vertical="center"/>
      <protection hidden="1"/>
    </xf>
    <xf numFmtId="0" fontId="43" fillId="5" borderId="30" xfId="0" applyFont="1" applyFill="1" applyBorder="1" applyAlignment="1" applyProtection="1">
      <alignment horizontal="center" vertical="center"/>
      <protection hidden="1"/>
    </xf>
    <xf numFmtId="0" fontId="43" fillId="5" borderId="31" xfId="0" applyFont="1" applyFill="1" applyBorder="1" applyAlignment="1" applyProtection="1">
      <alignment horizontal="center" vertical="center"/>
      <protection hidden="1"/>
    </xf>
    <xf numFmtId="0" fontId="43" fillId="5" borderId="29" xfId="0" applyFont="1" applyFill="1" applyBorder="1" applyAlignment="1" applyProtection="1">
      <alignment horizontal="left" vertical="center" indent="3"/>
      <protection hidden="1"/>
    </xf>
    <xf numFmtId="0" fontId="43" fillId="5" borderId="30" xfId="0" applyFont="1" applyFill="1" applyBorder="1" applyAlignment="1" applyProtection="1">
      <alignment horizontal="left" vertical="center" indent="3"/>
      <protection hidden="1"/>
    </xf>
    <xf numFmtId="2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2" fontId="51" fillId="2" borderId="33" xfId="0" applyNumberFormat="1" applyFont="1" applyFill="1" applyBorder="1" applyAlignment="1" applyProtection="1">
      <alignment horizontal="center" vertical="center"/>
      <protection hidden="1"/>
    </xf>
    <xf numFmtId="0" fontId="21" fillId="2" borderId="34" xfId="0" applyFont="1" applyFill="1" applyBorder="1" applyAlignment="1" applyProtection="1">
      <alignment horizontal="right"/>
      <protection hidden="1"/>
    </xf>
    <xf numFmtId="167" fontId="71" fillId="2" borderId="35" xfId="0" applyNumberFormat="1" applyFont="1" applyFill="1" applyBorder="1" applyAlignment="1" applyProtection="1">
      <alignment horizontal="left" indent="2"/>
      <protection hidden="1"/>
    </xf>
    <xf numFmtId="12" fontId="43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vertical="center"/>
    </xf>
    <xf numFmtId="2" fontId="2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61" fillId="4" borderId="36" xfId="0" applyNumberFormat="1" applyFont="1" applyFill="1" applyBorder="1" applyAlignment="1" applyProtection="1">
      <alignment horizontal="center"/>
      <protection hidden="1"/>
    </xf>
    <xf numFmtId="0" fontId="3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3" xfId="0" applyFont="1" applyFill="1" applyBorder="1" applyAlignment="1" applyProtection="1">
      <alignment horizontal="center" vertical="center" wrapText="1"/>
      <protection locked="0"/>
    </xf>
    <xf numFmtId="49" fontId="54" fillId="0" borderId="37" xfId="0" applyNumberFormat="1" applyFont="1" applyFill="1" applyBorder="1" applyAlignment="1" applyProtection="1">
      <alignment vertical="center" wrapText="1"/>
      <protection locked="0"/>
    </xf>
    <xf numFmtId="49" fontId="54" fillId="0" borderId="38" xfId="0" applyNumberFormat="1" applyFont="1" applyFill="1" applyBorder="1" applyAlignment="1" applyProtection="1">
      <alignment vertical="center" wrapText="1"/>
      <protection locked="0"/>
    </xf>
    <xf numFmtId="49" fontId="54" fillId="0" borderId="39" xfId="0" applyNumberFormat="1" applyFont="1" applyFill="1" applyBorder="1" applyAlignment="1" applyProtection="1">
      <alignment vertical="center" wrapText="1"/>
      <protection locked="0"/>
    </xf>
    <xf numFmtId="49" fontId="54" fillId="0" borderId="7" xfId="0" applyNumberFormat="1" applyFont="1" applyFill="1" applyBorder="1" applyAlignment="1" applyProtection="1">
      <alignment vertical="center" wrapText="1"/>
      <protection locked="0"/>
    </xf>
    <xf numFmtId="2" fontId="2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3" fillId="4" borderId="30" xfId="0" applyFont="1" applyFill="1" applyBorder="1" applyAlignment="1" applyProtection="1">
      <alignment horizontal="center" vertical="center"/>
      <protection hidden="1"/>
    </xf>
    <xf numFmtId="2" fontId="2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2" fontId="27" fillId="0" borderId="40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41" xfId="0" applyFont="1" applyFill="1" applyBorder="1" applyAlignment="1" applyProtection="1">
      <alignment vertical="center"/>
      <protection hidden="1"/>
    </xf>
    <xf numFmtId="49" fontId="54" fillId="0" borderId="42" xfId="0" applyNumberFormat="1" applyFont="1" applyFill="1" applyBorder="1" applyAlignment="1" applyProtection="1">
      <alignment vertical="center" wrapText="1"/>
      <protection locked="0"/>
    </xf>
    <xf numFmtId="2" fontId="43" fillId="4" borderId="6" xfId="0" applyNumberFormat="1" applyFont="1" applyFill="1" applyBorder="1" applyAlignment="1" applyProtection="1">
      <alignment horizontal="center" vertical="center"/>
      <protection hidden="1"/>
    </xf>
    <xf numFmtId="2" fontId="43" fillId="3" borderId="6" xfId="0" applyNumberFormat="1" applyFont="1" applyFill="1" applyBorder="1" applyAlignment="1" applyProtection="1">
      <alignment horizontal="center" vertical="center"/>
      <protection hidden="1"/>
    </xf>
    <xf numFmtId="2" fontId="42" fillId="2" borderId="0" xfId="0" applyNumberFormat="1" applyFont="1" applyFill="1" applyAlignment="1" applyProtection="1">
      <alignment horizontal="center" vertical="top"/>
      <protection hidden="1"/>
    </xf>
    <xf numFmtId="2" fontId="43" fillId="3" borderId="6" xfId="0" applyNumberFormat="1" applyFont="1" applyFill="1" applyBorder="1" applyAlignment="1" applyProtection="1">
      <alignment horizontal="center" vertical="top"/>
      <protection hidden="1"/>
    </xf>
    <xf numFmtId="2" fontId="43" fillId="4" borderId="43" xfId="0" applyNumberFormat="1" applyFont="1" applyFill="1" applyBorder="1" applyAlignment="1" applyProtection="1">
      <alignment horizontal="center" vertical="top"/>
      <protection hidden="1"/>
    </xf>
    <xf numFmtId="2" fontId="43" fillId="4" borderId="6" xfId="0" applyNumberFormat="1" applyFont="1" applyFill="1" applyBorder="1" applyAlignment="1" applyProtection="1">
      <alignment horizontal="center" vertical="top"/>
      <protection hidden="1"/>
    </xf>
    <xf numFmtId="2" fontId="42" fillId="0" borderId="0" xfId="0" applyNumberFormat="1" applyFont="1" applyAlignment="1" applyProtection="1">
      <alignment horizontal="center" vertical="top"/>
      <protection hidden="1"/>
    </xf>
    <xf numFmtId="12" fontId="10" fillId="2" borderId="27" xfId="0" applyNumberFormat="1" applyFont="1" applyFill="1" applyBorder="1" applyAlignment="1" applyProtection="1">
      <alignment horizontal="right" vertical="center"/>
      <protection hidden="1"/>
    </xf>
    <xf numFmtId="0" fontId="15" fillId="2" borderId="0" xfId="0" applyFont="1" applyFill="1" applyBorder="1" applyAlignment="1" applyProtection="1">
      <alignment vertical="center"/>
      <protection hidden="1"/>
    </xf>
    <xf numFmtId="0" fontId="62" fillId="2" borderId="0" xfId="0" applyFont="1" applyFill="1" applyBorder="1" applyAlignment="1" applyProtection="1">
      <alignment vertical="center"/>
      <protection hidden="1"/>
    </xf>
    <xf numFmtId="2" fontId="20" fillId="2" borderId="44" xfId="0" applyNumberFormat="1" applyFont="1" applyFill="1" applyBorder="1" applyAlignment="1" applyProtection="1">
      <alignment horizontal="center" vertical="center"/>
      <protection hidden="1"/>
    </xf>
    <xf numFmtId="0" fontId="62" fillId="2" borderId="0" xfId="0" applyFont="1" applyFill="1" applyBorder="1" applyAlignment="1" applyProtection="1">
      <alignment horizontal="right" vertical="center"/>
      <protection hidden="1"/>
    </xf>
    <xf numFmtId="1" fontId="76" fillId="2" borderId="4" xfId="0" applyNumberFormat="1" applyFont="1" applyFill="1" applyBorder="1" applyAlignment="1" applyProtection="1">
      <alignment horizontal="center" vertical="center"/>
      <protection hidden="1"/>
    </xf>
    <xf numFmtId="1" fontId="76" fillId="2" borderId="4" xfId="0" applyNumberFormat="1" applyFont="1" applyFill="1" applyBorder="1" applyAlignment="1" applyProtection="1">
      <alignment horizontal="center" vertical="center" wrapText="1"/>
      <protection hidden="1"/>
    </xf>
    <xf numFmtId="1" fontId="76" fillId="2" borderId="45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45" xfId="0" applyFill="1" applyBorder="1" applyAlignment="1" applyProtection="1">
      <alignment horizontal="center" vertical="center" wrapText="1"/>
      <protection hidden="1"/>
    </xf>
    <xf numFmtId="0" fontId="12" fillId="2" borderId="46" xfId="0" applyFont="1" applyFill="1" applyBorder="1" applyAlignment="1" applyProtection="1">
      <alignment horizontal="center" vertical="center" wrapText="1"/>
      <protection hidden="1"/>
    </xf>
    <xf numFmtId="166" fontId="12" fillId="2" borderId="42" xfId="0" applyNumberFormat="1" applyFont="1" applyFill="1" applyBorder="1" applyAlignment="1" applyProtection="1">
      <alignment horizontal="center" vertical="center" wrapText="1"/>
      <protection hidden="1"/>
    </xf>
    <xf numFmtId="0" fontId="39" fillId="2" borderId="28" xfId="0" applyNumberFormat="1" applyFont="1" applyFill="1" applyBorder="1" applyAlignment="1" applyProtection="1">
      <alignment horizontal="center" vertical="center"/>
      <protection hidden="1"/>
    </xf>
    <xf numFmtId="2" fontId="39" fillId="2" borderId="47" xfId="0" applyNumberFormat="1" applyFont="1" applyFill="1" applyBorder="1" applyAlignment="1" applyProtection="1">
      <alignment horizontal="right" vertical="center"/>
      <protection hidden="1"/>
    </xf>
    <xf numFmtId="2" fontId="39" fillId="2" borderId="48" xfId="0" applyNumberFormat="1" applyFont="1" applyFill="1" applyBorder="1" applyAlignment="1" applyProtection="1">
      <alignment horizontal="right" vertical="center" wrapText="1"/>
      <protection hidden="1"/>
    </xf>
    <xf numFmtId="2" fontId="39" fillId="2" borderId="5" xfId="0" applyNumberFormat="1" applyFont="1" applyFill="1" applyBorder="1" applyAlignment="1" applyProtection="1">
      <alignment horizontal="right" vertical="center" wrapText="1"/>
      <protection hidden="1"/>
    </xf>
    <xf numFmtId="2" fontId="39" fillId="2" borderId="45" xfId="0" applyNumberFormat="1" applyFont="1" applyFill="1" applyBorder="1" applyAlignment="1" applyProtection="1">
      <alignment horizontal="right" vertical="center" wrapText="1"/>
      <protection hidden="1"/>
    </xf>
    <xf numFmtId="2" fontId="75" fillId="2" borderId="49" xfId="0" applyNumberFormat="1" applyFont="1" applyFill="1" applyBorder="1" applyAlignment="1" applyProtection="1">
      <alignment vertical="center"/>
      <protection hidden="1"/>
    </xf>
    <xf numFmtId="2" fontId="39" fillId="2" borderId="50" xfId="0" applyNumberFormat="1" applyFont="1" applyFill="1" applyBorder="1" applyAlignment="1" applyProtection="1">
      <alignment horizontal="right" vertical="center"/>
      <protection hidden="1"/>
    </xf>
    <xf numFmtId="2" fontId="38" fillId="6" borderId="38" xfId="0" applyNumberFormat="1" applyFont="1" applyFill="1" applyBorder="1" applyAlignment="1" applyProtection="1">
      <alignment horizontal="right" vertical="center"/>
      <protection hidden="1"/>
    </xf>
    <xf numFmtId="2" fontId="38" fillId="2" borderId="1" xfId="0" applyNumberFormat="1" applyFont="1" applyFill="1" applyBorder="1" applyAlignment="1" applyProtection="1">
      <alignment horizontal="right" vertical="center"/>
      <protection hidden="1"/>
    </xf>
    <xf numFmtId="2" fontId="39" fillId="2" borderId="51" xfId="0" applyNumberFormat="1" applyFont="1" applyFill="1" applyBorder="1" applyAlignment="1" applyProtection="1">
      <alignment horizontal="right" vertical="center"/>
      <protection hidden="1"/>
    </xf>
    <xf numFmtId="2" fontId="39" fillId="2" borderId="52" xfId="0" applyNumberFormat="1" applyFont="1" applyFill="1" applyBorder="1" applyAlignment="1" applyProtection="1">
      <alignment horizontal="right" vertical="center"/>
      <protection hidden="1"/>
    </xf>
    <xf numFmtId="1" fontId="38" fillId="2" borderId="1" xfId="0" applyNumberFormat="1" applyFont="1" applyFill="1" applyBorder="1" applyAlignment="1" applyProtection="1">
      <alignment horizontal="center" vertical="center"/>
      <protection hidden="1"/>
    </xf>
    <xf numFmtId="0" fontId="39" fillId="2" borderId="52" xfId="0" applyNumberFormat="1" applyFont="1" applyFill="1" applyBorder="1" applyAlignment="1" applyProtection="1">
      <alignment horizontal="center" vertical="center"/>
      <protection hidden="1"/>
    </xf>
    <xf numFmtId="0" fontId="38" fillId="2" borderId="1" xfId="0" applyNumberFormat="1" applyFont="1" applyFill="1" applyBorder="1" applyAlignment="1" applyProtection="1">
      <alignment horizontal="center" vertical="center"/>
      <protection hidden="1"/>
    </xf>
    <xf numFmtId="1" fontId="15" fillId="2" borderId="1" xfId="0" applyNumberFormat="1" applyFont="1" applyFill="1" applyBorder="1" applyAlignment="1" applyProtection="1">
      <alignment horizontal="center" vertical="center"/>
      <protection hidden="1"/>
    </xf>
    <xf numFmtId="1" fontId="15" fillId="2" borderId="52" xfId="0" applyNumberFormat="1" applyFont="1" applyFill="1" applyBorder="1" applyAlignment="1" applyProtection="1">
      <alignment horizontal="center" vertical="center"/>
      <protection hidden="1"/>
    </xf>
    <xf numFmtId="2" fontId="15" fillId="2" borderId="1" xfId="0" applyNumberFormat="1" applyFont="1" applyFill="1" applyBorder="1" applyAlignment="1" applyProtection="1">
      <alignment horizontal="right" vertical="center"/>
      <protection hidden="1"/>
    </xf>
    <xf numFmtId="2" fontId="10" fillId="2" borderId="53" xfId="0" applyNumberFormat="1" applyFont="1" applyFill="1" applyBorder="1" applyAlignment="1" applyProtection="1">
      <alignment horizontal="right" vertical="center"/>
      <protection hidden="1"/>
    </xf>
    <xf numFmtId="2" fontId="15" fillId="2" borderId="38" xfId="0" applyNumberFormat="1" applyFont="1" applyFill="1" applyBorder="1" applyAlignment="1" applyProtection="1">
      <alignment horizontal="right" vertical="center"/>
      <protection hidden="1"/>
    </xf>
    <xf numFmtId="2" fontId="15" fillId="2" borderId="52" xfId="0" applyNumberFormat="1" applyFont="1" applyFill="1" applyBorder="1" applyAlignment="1" applyProtection="1">
      <alignment horizontal="right" vertical="center"/>
      <protection hidden="1"/>
    </xf>
    <xf numFmtId="2" fontId="10" fillId="2" borderId="51" xfId="0" applyNumberFormat="1" applyFont="1" applyFill="1" applyBorder="1" applyAlignment="1" applyProtection="1">
      <alignment horizontal="right" vertical="center"/>
      <protection hidden="1"/>
    </xf>
    <xf numFmtId="2" fontId="15" fillId="2" borderId="14" xfId="0" applyNumberFormat="1" applyFont="1" applyFill="1" applyBorder="1" applyAlignment="1" applyProtection="1">
      <alignment horizontal="right" vertical="center"/>
      <protection hidden="1"/>
    </xf>
    <xf numFmtId="0" fontId="34" fillId="0" borderId="3" xfId="0" applyFont="1" applyFill="1" applyBorder="1" applyAlignment="1" applyProtection="1">
      <alignment vertical="center" wrapText="1"/>
      <protection locked="0"/>
    </xf>
    <xf numFmtId="0" fontId="34" fillId="0" borderId="54" xfId="0" applyFont="1" applyFill="1" applyBorder="1" applyAlignment="1" applyProtection="1">
      <alignment horizontal="center" vertical="center" wrapText="1"/>
      <protection locked="0"/>
    </xf>
    <xf numFmtId="0" fontId="34" fillId="0" borderId="1" xfId="0" applyNumberFormat="1" applyFont="1" applyFill="1" applyBorder="1" applyAlignment="1" applyProtection="1">
      <alignment vertical="center" wrapText="1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40" xfId="0" applyNumberFormat="1" applyFont="1" applyFill="1" applyBorder="1" applyAlignment="1" applyProtection="1">
      <alignment vertical="center" wrapText="1"/>
      <protection locked="0"/>
    </xf>
    <xf numFmtId="0" fontId="34" fillId="0" borderId="40" xfId="0" applyFont="1" applyFill="1" applyBorder="1" applyAlignment="1" applyProtection="1">
      <alignment vertical="center" wrapText="1"/>
      <protection locked="0"/>
    </xf>
    <xf numFmtId="0" fontId="34" fillId="0" borderId="2" xfId="0" applyNumberFormat="1" applyFont="1" applyFill="1" applyBorder="1" applyAlignment="1" applyProtection="1">
      <alignment vertical="center" wrapText="1"/>
      <protection locked="0"/>
    </xf>
    <xf numFmtId="0" fontId="34" fillId="0" borderId="2" xfId="0" applyFont="1" applyFill="1" applyBorder="1" applyAlignment="1" applyProtection="1">
      <alignment vertical="center" wrapText="1"/>
      <protection locked="0"/>
    </xf>
    <xf numFmtId="0" fontId="34" fillId="0" borderId="40" xfId="0" applyFont="1" applyFill="1" applyBorder="1" applyAlignment="1" applyProtection="1">
      <alignment horizontal="center" vertical="center" wrapText="1"/>
      <protection locked="0"/>
    </xf>
    <xf numFmtId="0" fontId="34" fillId="0" borderId="3" xfId="0" applyFont="1" applyFill="1" applyBorder="1" applyAlignment="1" applyProtection="1">
      <alignment horizontal="left" vertical="center" wrapText="1"/>
      <protection locked="0"/>
    </xf>
    <xf numFmtId="0" fontId="34" fillId="0" borderId="1" xfId="0" applyFont="1" applyFill="1" applyBorder="1" applyAlignment="1" applyProtection="1">
      <alignment horizontal="left" vertical="center" wrapText="1"/>
      <protection locked="0"/>
    </xf>
    <xf numFmtId="0" fontId="34" fillId="0" borderId="40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 vertical="center" wrapText="1"/>
      <protection locked="0"/>
    </xf>
    <xf numFmtId="0" fontId="34" fillId="0" borderId="3" xfId="0" applyNumberFormat="1" applyFont="1" applyFill="1" applyBorder="1" applyAlignment="1" applyProtection="1">
      <alignment vertical="center" wrapText="1"/>
      <protection locked="0"/>
    </xf>
    <xf numFmtId="49" fontId="61" fillId="4" borderId="36" xfId="0" applyNumberFormat="1" applyFont="1" applyFill="1" applyBorder="1" applyAlignment="1" applyProtection="1">
      <alignment horizontal="center" vertical="center"/>
      <protection hidden="1"/>
    </xf>
    <xf numFmtId="12" fontId="24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2" fontId="2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2" fontId="24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2" fontId="24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34" fillId="0" borderId="3" xfId="0" applyFont="1" applyFill="1" applyBorder="1" applyAlignment="1" applyProtection="1">
      <alignment horizontal="left" vertical="center" wrapText="1" indent="1"/>
      <protection locked="0"/>
    </xf>
    <xf numFmtId="0" fontId="34" fillId="0" borderId="1" xfId="0" applyFont="1" applyFill="1" applyBorder="1" applyAlignment="1" applyProtection="1">
      <alignment horizontal="left" vertical="center" wrapText="1" indent="1"/>
      <protection locked="0"/>
    </xf>
    <xf numFmtId="0" fontId="34" fillId="0" borderId="2" xfId="0" applyFont="1" applyFill="1" applyBorder="1" applyAlignment="1" applyProtection="1">
      <alignment horizontal="left" vertical="center" wrapText="1" indent="1"/>
      <protection locked="0"/>
    </xf>
    <xf numFmtId="2" fontId="27" fillId="0" borderId="55" xfId="0" applyNumberFormat="1" applyFont="1" applyFill="1" applyBorder="1" applyAlignment="1" applyProtection="1">
      <alignment horizontal="center" vertical="center" wrapText="1"/>
      <protection locked="0"/>
    </xf>
    <xf numFmtId="2" fontId="43" fillId="4" borderId="43" xfId="0" applyNumberFormat="1" applyFont="1" applyFill="1" applyBorder="1" applyProtection="1">
      <protection hidden="1"/>
    </xf>
    <xf numFmtId="2" fontId="19" fillId="4" borderId="6" xfId="0" applyNumberFormat="1" applyFont="1" applyFill="1" applyBorder="1" applyAlignment="1" applyProtection="1">
      <alignment horizontal="center" vertical="top"/>
      <protection hidden="1"/>
    </xf>
    <xf numFmtId="2" fontId="43" fillId="5" borderId="55" xfId="0" applyNumberFormat="1" applyFont="1" applyFill="1" applyBorder="1" applyAlignment="1" applyProtection="1">
      <alignment vertical="center" wrapText="1"/>
      <protection hidden="1"/>
    </xf>
    <xf numFmtId="12" fontId="27" fillId="5" borderId="55" xfId="0" applyNumberFormat="1" applyFont="1" applyFill="1" applyBorder="1" applyAlignment="1" applyProtection="1">
      <alignment vertical="center" wrapText="1"/>
      <protection hidden="1"/>
    </xf>
    <xf numFmtId="0" fontId="3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 applyProtection="1">
      <alignment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12" fontId="43" fillId="5" borderId="29" xfId="0" applyNumberFormat="1" applyFont="1" applyFill="1" applyBorder="1" applyAlignment="1" applyProtection="1">
      <alignment horizontal="left" vertical="center" wrapText="1"/>
      <protection hidden="1"/>
    </xf>
    <xf numFmtId="0" fontId="0" fillId="5" borderId="30" xfId="0" applyFill="1" applyBorder="1" applyAlignment="1" applyProtection="1">
      <alignment horizontal="center" vertical="center" wrapText="1"/>
      <protection hidden="1"/>
    </xf>
    <xf numFmtId="2" fontId="43" fillId="3" borderId="6" xfId="0" applyNumberFormat="1" applyFont="1" applyFill="1" applyBorder="1" applyProtection="1">
      <protection hidden="1"/>
    </xf>
    <xf numFmtId="0" fontId="43" fillId="5" borderId="30" xfId="0" applyFont="1" applyFill="1" applyBorder="1" applyAlignment="1" applyProtection="1">
      <alignment horizontal="left" vertical="center" indent="1"/>
      <protection hidden="1"/>
    </xf>
    <xf numFmtId="0" fontId="43" fillId="5" borderId="30" xfId="0" applyFont="1" applyFill="1" applyBorder="1" applyAlignment="1" applyProtection="1">
      <alignment horizontal="left" vertical="center" indent="4"/>
      <protection hidden="1"/>
    </xf>
    <xf numFmtId="0" fontId="47" fillId="5" borderId="30" xfId="0" applyFont="1" applyFill="1" applyBorder="1" applyAlignment="1" applyProtection="1">
      <alignment horizontal="left" vertical="center" indent="1"/>
      <protection hidden="1"/>
    </xf>
    <xf numFmtId="12" fontId="24" fillId="0" borderId="3" xfId="0" applyNumberFormat="1" applyFont="1" applyFill="1" applyBorder="1" applyAlignment="1" applyProtection="1">
      <alignment horizontal="left" vertical="center" wrapText="1" indent="2"/>
      <protection locked="0"/>
    </xf>
    <xf numFmtId="12" fontId="24" fillId="0" borderId="2" xfId="0" applyNumberFormat="1" applyFont="1" applyFill="1" applyBorder="1" applyAlignment="1" applyProtection="1">
      <alignment horizontal="left" vertical="center" wrapText="1" indent="2"/>
      <protection locked="0"/>
    </xf>
    <xf numFmtId="0" fontId="23" fillId="2" borderId="0" xfId="0" applyFont="1" applyFill="1" applyAlignment="1" applyProtection="1">
      <protection hidden="1"/>
    </xf>
    <xf numFmtId="0" fontId="23" fillId="0" borderId="0" xfId="0" applyFont="1" applyAlignment="1" applyProtection="1">
      <protection hidden="1"/>
    </xf>
    <xf numFmtId="49" fontId="54" fillId="0" borderId="57" xfId="0" applyNumberFormat="1" applyFont="1" applyFill="1" applyBorder="1" applyAlignment="1" applyProtection="1">
      <alignment wrapText="1"/>
      <protection locked="0"/>
    </xf>
    <xf numFmtId="49" fontId="54" fillId="0" borderId="58" xfId="0" applyNumberFormat="1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vertical="center"/>
      <protection hidden="1"/>
    </xf>
    <xf numFmtId="0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5" xfId="0" applyFont="1" applyFill="1" applyBorder="1" applyAlignment="1" applyProtection="1">
      <alignment vertical="center" wrapText="1"/>
      <protection locked="0"/>
    </xf>
    <xf numFmtId="12" fontId="24" fillId="0" borderId="55" xfId="0" applyNumberFormat="1" applyFont="1" applyFill="1" applyBorder="1" applyAlignment="1" applyProtection="1">
      <alignment horizontal="left" vertical="center" wrapText="1"/>
      <protection locked="0"/>
    </xf>
    <xf numFmtId="2" fontId="58" fillId="5" borderId="55" xfId="0" applyNumberFormat="1" applyFont="1" applyFill="1" applyBorder="1" applyAlignment="1" applyProtection="1">
      <alignment horizontal="center" vertical="center"/>
      <protection hidden="1"/>
    </xf>
    <xf numFmtId="0" fontId="51" fillId="2" borderId="1" xfId="0" applyNumberFormat="1" applyFont="1" applyFill="1" applyBorder="1" applyAlignment="1" applyProtection="1">
      <alignment horizontal="center" vertical="center"/>
      <protection hidden="1"/>
    </xf>
    <xf numFmtId="0" fontId="51" fillId="2" borderId="20" xfId="0" applyNumberFormat="1" applyFont="1" applyFill="1" applyBorder="1" applyAlignment="1" applyProtection="1">
      <alignment horizontal="center" vertical="center"/>
      <protection hidden="1"/>
    </xf>
    <xf numFmtId="0" fontId="51" fillId="2" borderId="38" xfId="0" applyNumberFormat="1" applyFont="1" applyFill="1" applyBorder="1" applyAlignment="1" applyProtection="1">
      <alignment horizontal="center" vertical="center"/>
      <protection hidden="1"/>
    </xf>
    <xf numFmtId="0" fontId="37" fillId="0" borderId="59" xfId="0" applyNumberFormat="1" applyFont="1" applyFill="1" applyBorder="1" applyAlignment="1" applyProtection="1">
      <alignment horizontal="center" vertical="center" wrapText="1"/>
      <protection locked="0"/>
    </xf>
    <xf numFmtId="2" fontId="42" fillId="5" borderId="54" xfId="0" applyNumberFormat="1" applyFont="1" applyFill="1" applyBorder="1" applyAlignment="1" applyProtection="1">
      <alignment vertical="center" wrapText="1"/>
      <protection hidden="1"/>
    </xf>
    <xf numFmtId="2" fontId="77" fillId="5" borderId="54" xfId="0" applyNumberFormat="1" applyFont="1" applyFill="1" applyBorder="1" applyAlignment="1" applyProtection="1">
      <alignment vertical="center"/>
      <protection hidden="1"/>
    </xf>
    <xf numFmtId="2" fontId="77" fillId="5" borderId="54" xfId="0" applyNumberFormat="1" applyFont="1" applyFill="1" applyBorder="1" applyAlignment="1" applyProtection="1">
      <alignment horizontal="center" vertical="center"/>
      <protection hidden="1"/>
    </xf>
    <xf numFmtId="2" fontId="42" fillId="5" borderId="1" xfId="0" applyNumberFormat="1" applyFont="1" applyFill="1" applyBorder="1" applyAlignment="1" applyProtection="1">
      <alignment vertical="center" wrapText="1"/>
      <protection hidden="1"/>
    </xf>
    <xf numFmtId="2" fontId="77" fillId="5" borderId="1" xfId="0" applyNumberFormat="1" applyFont="1" applyFill="1" applyBorder="1" applyAlignment="1" applyProtection="1">
      <alignment vertical="center"/>
      <protection hidden="1"/>
    </xf>
    <xf numFmtId="2" fontId="77" fillId="5" borderId="1" xfId="0" applyNumberFormat="1" applyFont="1" applyFill="1" applyBorder="1" applyAlignment="1" applyProtection="1">
      <alignment horizontal="center" vertical="center"/>
      <protection hidden="1"/>
    </xf>
    <xf numFmtId="2" fontId="42" fillId="2" borderId="40" xfId="0" applyNumberFormat="1" applyFont="1" applyFill="1" applyBorder="1" applyAlignment="1" applyProtection="1">
      <alignment vertical="center" wrapText="1"/>
      <protection locked="0"/>
    </xf>
    <xf numFmtId="2" fontId="42" fillId="2" borderId="2" xfId="0" applyNumberFormat="1" applyFont="1" applyFill="1" applyBorder="1" applyAlignment="1" applyProtection="1">
      <alignment vertical="center" wrapText="1"/>
      <protection locked="0"/>
    </xf>
    <xf numFmtId="2" fontId="42" fillId="5" borderId="40" xfId="0" applyNumberFormat="1" applyFont="1" applyFill="1" applyBorder="1" applyAlignment="1" applyProtection="1">
      <alignment vertical="center" wrapText="1"/>
      <protection hidden="1"/>
    </xf>
    <xf numFmtId="2" fontId="77" fillId="5" borderId="60" xfId="0" applyNumberFormat="1" applyFont="1" applyFill="1" applyBorder="1" applyAlignment="1" applyProtection="1">
      <alignment vertical="center"/>
      <protection hidden="1"/>
    </xf>
    <xf numFmtId="2" fontId="77" fillId="5" borderId="60" xfId="0" applyNumberFormat="1" applyFont="1" applyFill="1" applyBorder="1" applyAlignment="1" applyProtection="1">
      <alignment horizontal="center" vertical="center"/>
      <protection hidden="1"/>
    </xf>
    <xf numFmtId="2" fontId="42" fillId="5" borderId="60" xfId="0" applyNumberFormat="1" applyFont="1" applyFill="1" applyBorder="1" applyAlignment="1" applyProtection="1">
      <alignment vertical="center" wrapText="1"/>
      <protection hidden="1"/>
    </xf>
    <xf numFmtId="2" fontId="42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hidden="1"/>
    </xf>
    <xf numFmtId="0" fontId="27" fillId="5" borderId="61" xfId="0" applyNumberFormat="1" applyFont="1" applyFill="1" applyBorder="1" applyAlignment="1" applyProtection="1">
      <alignment horizontal="center" vertical="center" wrapText="1"/>
      <protection hidden="1"/>
    </xf>
    <xf numFmtId="0" fontId="27" fillId="5" borderId="62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40" xfId="0" applyFont="1" applyBorder="1" applyAlignment="1" applyProtection="1">
      <alignment horizontal="center" vertical="center"/>
      <protection locked="0"/>
    </xf>
    <xf numFmtId="0" fontId="51" fillId="0" borderId="20" xfId="0" applyFont="1" applyBorder="1" applyAlignment="1" applyProtection="1">
      <alignment horizontal="center" vertical="center"/>
      <protection locked="0"/>
    </xf>
    <xf numFmtId="0" fontId="51" fillId="4" borderId="22" xfId="0" applyFont="1" applyFill="1" applyBorder="1" applyAlignment="1" applyProtection="1">
      <alignment horizontal="center" vertical="center"/>
      <protection hidden="1"/>
    </xf>
    <xf numFmtId="0" fontId="51" fillId="4" borderId="52" xfId="0" applyFont="1" applyFill="1" applyBorder="1" applyAlignment="1" applyProtection="1">
      <alignment horizontal="center" vertical="center"/>
      <protection hidden="1"/>
    </xf>
    <xf numFmtId="0" fontId="20" fillId="5" borderId="9" xfId="0" applyFont="1" applyFill="1" applyBorder="1" applyAlignment="1" applyProtection="1">
      <alignment horizontal="right" vertical="center"/>
      <protection hidden="1"/>
    </xf>
    <xf numFmtId="0" fontId="20" fillId="5" borderId="63" xfId="0" applyFont="1" applyFill="1" applyBorder="1" applyAlignment="1" applyProtection="1">
      <alignment horizontal="right" vertical="center"/>
      <protection hidden="1"/>
    </xf>
    <xf numFmtId="0" fontId="20" fillId="5" borderId="12" xfId="0" applyFont="1" applyFill="1" applyBorder="1" applyAlignment="1" applyProtection="1">
      <alignment horizontal="right" vertical="center"/>
      <protection hidden="1"/>
    </xf>
    <xf numFmtId="168" fontId="0" fillId="7" borderId="1" xfId="0" applyNumberFormat="1" applyFill="1" applyBorder="1" applyAlignment="1" applyProtection="1">
      <alignment horizontal="center" vertical="center"/>
      <protection hidden="1"/>
    </xf>
    <xf numFmtId="168" fontId="0" fillId="7" borderId="13" xfId="0" applyNumberFormat="1" applyFill="1" applyBorder="1" applyAlignment="1" applyProtection="1">
      <alignment horizontal="center" vertical="center"/>
      <protection hidden="1"/>
    </xf>
    <xf numFmtId="0" fontId="59" fillId="2" borderId="0" xfId="0" applyNumberFormat="1" applyFont="1" applyFill="1" applyAlignment="1" applyProtection="1">
      <alignment horizontal="center"/>
      <protection hidden="1"/>
    </xf>
    <xf numFmtId="0" fontId="23" fillId="0" borderId="64" xfId="0" applyNumberFormat="1" applyFont="1" applyFill="1" applyBorder="1" applyAlignment="1" applyProtection="1">
      <alignment horizontal="center" vertical="center"/>
      <protection locked="0"/>
    </xf>
    <xf numFmtId="0" fontId="23" fillId="0" borderId="65" xfId="0" applyNumberFormat="1" applyFont="1" applyFill="1" applyBorder="1" applyAlignment="1" applyProtection="1">
      <alignment horizontal="center" vertical="center"/>
      <protection locked="0"/>
    </xf>
    <xf numFmtId="0" fontId="23" fillId="0" borderId="66" xfId="0" applyNumberFormat="1" applyFont="1" applyFill="1" applyBorder="1" applyAlignment="1" applyProtection="1">
      <alignment horizontal="center" vertical="center"/>
      <protection locked="0"/>
    </xf>
    <xf numFmtId="0" fontId="23" fillId="0" borderId="67" xfId="0" applyNumberFormat="1" applyFont="1" applyFill="1" applyBorder="1" applyAlignment="1" applyProtection="1">
      <alignment horizontal="center" vertical="center"/>
      <protection locked="0"/>
    </xf>
    <xf numFmtId="0" fontId="23" fillId="0" borderId="68" xfId="0" applyNumberFormat="1" applyFont="1" applyFill="1" applyBorder="1" applyAlignment="1" applyProtection="1">
      <alignment horizontal="center" vertical="center"/>
      <protection locked="0"/>
    </xf>
    <xf numFmtId="0" fontId="23" fillId="0" borderId="69" xfId="0" applyNumberFormat="1" applyFont="1" applyFill="1" applyBorder="1" applyAlignment="1" applyProtection="1">
      <alignment horizontal="center" vertical="center"/>
      <protection locked="0"/>
    </xf>
    <xf numFmtId="0" fontId="23" fillId="0" borderId="70" xfId="0" applyNumberFormat="1" applyFont="1" applyFill="1" applyBorder="1" applyAlignment="1" applyProtection="1">
      <alignment horizontal="center" vertical="center"/>
      <protection locked="0"/>
    </xf>
    <xf numFmtId="0" fontId="23" fillId="0" borderId="71" xfId="0" applyNumberFormat="1" applyFont="1" applyFill="1" applyBorder="1" applyAlignment="1" applyProtection="1">
      <alignment horizontal="center" vertical="center"/>
      <protection locked="0"/>
    </xf>
    <xf numFmtId="0" fontId="23" fillId="0" borderId="72" xfId="0" applyNumberFormat="1" applyFont="1" applyFill="1" applyBorder="1" applyAlignment="1" applyProtection="1">
      <alignment horizontal="center" vertical="center"/>
      <protection locked="0"/>
    </xf>
    <xf numFmtId="0" fontId="31" fillId="5" borderId="66" xfId="0" applyNumberFormat="1" applyFont="1" applyFill="1" applyBorder="1" applyAlignment="1" applyProtection="1">
      <alignment horizontal="center" vertical="center"/>
      <protection hidden="1"/>
    </xf>
    <xf numFmtId="0" fontId="31" fillId="5" borderId="72" xfId="0" applyNumberFormat="1" applyFont="1" applyFill="1" applyBorder="1" applyAlignment="1" applyProtection="1">
      <alignment horizontal="center" vertical="center"/>
      <protection hidden="1"/>
    </xf>
    <xf numFmtId="0" fontId="23" fillId="0" borderId="73" xfId="0" applyFont="1" applyFill="1" applyBorder="1" applyAlignment="1" applyProtection="1">
      <alignment vertical="center"/>
      <protection locked="0"/>
    </xf>
    <xf numFmtId="0" fontId="16" fillId="0" borderId="74" xfId="0" applyFont="1" applyBorder="1" applyAlignment="1" applyProtection="1">
      <alignment vertical="center"/>
      <protection locked="0"/>
    </xf>
    <xf numFmtId="0" fontId="23" fillId="0" borderId="0" xfId="0" applyNumberFormat="1" applyFont="1" applyFill="1" applyBorder="1" applyAlignment="1" applyProtection="1">
      <alignment horizontal="centerContinuous"/>
      <protection hidden="1"/>
    </xf>
    <xf numFmtId="49" fontId="78" fillId="0" borderId="0" xfId="0" applyNumberFormat="1" applyFont="1" applyFill="1" applyBorder="1" applyAlignment="1" applyProtection="1">
      <alignment vertical="center"/>
      <protection hidden="1"/>
    </xf>
    <xf numFmtId="0" fontId="23" fillId="0" borderId="0" xfId="0" applyNumberFormat="1" applyFont="1" applyFill="1" applyBorder="1" applyAlignment="1" applyProtection="1">
      <alignment horizontal="centerContinuous" vertical="center"/>
      <protection hidden="1"/>
    </xf>
    <xf numFmtId="0" fontId="16" fillId="0" borderId="0" xfId="0" applyFont="1" applyFill="1" applyProtection="1"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35" fillId="0" borderId="0" xfId="0" applyNumberFormat="1" applyFont="1" applyFill="1" applyBorder="1" applyAlignment="1" applyProtection="1">
      <alignment horizontal="centerContinuous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16" fillId="0" borderId="75" xfId="0" applyFont="1" applyBorder="1"/>
    <xf numFmtId="0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2" fillId="0" borderId="0" xfId="0" applyNumberFormat="1" applyFont="1" applyFill="1" applyAlignment="1" applyProtection="1">
      <alignment vertical="center"/>
      <protection hidden="1"/>
    </xf>
    <xf numFmtId="49" fontId="81" fillId="0" borderId="0" xfId="0" applyNumberFormat="1" applyFont="1" applyFill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2" fillId="0" borderId="0" xfId="0" applyFont="1" applyProtection="1">
      <protection hidden="1"/>
    </xf>
    <xf numFmtId="2" fontId="42" fillId="0" borderId="3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/>
      <protection hidden="1"/>
    </xf>
    <xf numFmtId="1" fontId="3" fillId="2" borderId="0" xfId="0" applyNumberFormat="1" applyFont="1" applyFill="1" applyBorder="1" applyAlignment="1" applyProtection="1">
      <alignment vertical="center"/>
      <protection hidden="1"/>
    </xf>
    <xf numFmtId="0" fontId="83" fillId="2" borderId="0" xfId="0" applyFont="1" applyFill="1" applyBorder="1" applyAlignment="1" applyProtection="1">
      <alignment horizontal="right" vertical="top"/>
      <protection hidden="1"/>
    </xf>
    <xf numFmtId="168" fontId="83" fillId="2" borderId="0" xfId="0" applyNumberFormat="1" applyFont="1" applyFill="1" applyBorder="1" applyAlignment="1" applyProtection="1">
      <alignment horizontal="center" vertical="top"/>
      <protection hidden="1"/>
    </xf>
    <xf numFmtId="0" fontId="83" fillId="2" borderId="0" xfId="0" applyFont="1" applyFill="1" applyBorder="1" applyAlignment="1" applyProtection="1">
      <alignment vertical="top"/>
      <protection hidden="1"/>
    </xf>
    <xf numFmtId="0" fontId="24" fillId="5" borderId="30" xfId="0" applyFont="1" applyFill="1" applyBorder="1" applyAlignment="1" applyProtection="1">
      <alignment horizontal="center" vertical="center"/>
      <protection hidden="1"/>
    </xf>
    <xf numFmtId="0" fontId="24" fillId="5" borderId="30" xfId="0" applyFont="1" applyFill="1" applyBorder="1" applyAlignment="1" applyProtection="1">
      <alignment horizontal="left" vertical="center" indent="3"/>
      <protection hidden="1"/>
    </xf>
    <xf numFmtId="0" fontId="23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5" xfId="0" applyFont="1" applyFill="1" applyBorder="1" applyAlignment="1" applyProtection="1">
      <alignment horizontal="center" vertical="center" wrapText="1"/>
      <protection locked="0"/>
    </xf>
    <xf numFmtId="0" fontId="23" fillId="0" borderId="55" xfId="0" applyFont="1" applyFill="1" applyBorder="1" applyAlignment="1" applyProtection="1">
      <alignment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84" fillId="0" borderId="0" xfId="0" applyFont="1" applyAlignment="1" applyProtection="1">
      <alignment vertical="center"/>
      <protection hidden="1"/>
    </xf>
    <xf numFmtId="0" fontId="0" fillId="2" borderId="76" xfId="0" applyFill="1" applyBorder="1" applyProtection="1">
      <protection hidden="1"/>
    </xf>
    <xf numFmtId="0" fontId="0" fillId="2" borderId="77" xfId="0" applyFill="1" applyBorder="1" applyProtection="1">
      <protection hidden="1"/>
    </xf>
    <xf numFmtId="0" fontId="0" fillId="2" borderId="78" xfId="0" applyFill="1" applyBorder="1" applyProtection="1">
      <protection hidden="1"/>
    </xf>
    <xf numFmtId="0" fontId="20" fillId="2" borderId="0" xfId="0" applyFont="1" applyFill="1" applyBorder="1" applyProtection="1">
      <protection hidden="1"/>
    </xf>
    <xf numFmtId="0" fontId="0" fillId="2" borderId="79" xfId="0" applyFill="1" applyBorder="1" applyProtection="1">
      <protection hidden="1"/>
    </xf>
    <xf numFmtId="0" fontId="0" fillId="2" borderId="80" xfId="0" applyFill="1" applyBorder="1" applyAlignment="1" applyProtection="1">
      <alignment horizontal="left"/>
      <protection hidden="1"/>
    </xf>
    <xf numFmtId="22" fontId="0" fillId="2" borderId="0" xfId="0" applyNumberFormat="1" applyFill="1" applyProtection="1">
      <protection hidden="1"/>
    </xf>
    <xf numFmtId="0" fontId="21" fillId="2" borderId="81" xfId="0" applyFont="1" applyFill="1" applyBorder="1" applyAlignment="1" applyProtection="1">
      <protection hidden="1"/>
    </xf>
    <xf numFmtId="0" fontId="0" fillId="2" borderId="81" xfId="0" applyFill="1" applyBorder="1" applyAlignment="1" applyProtection="1">
      <protection hidden="1"/>
    </xf>
    <xf numFmtId="0" fontId="21" fillId="2" borderId="81" xfId="0" applyFont="1" applyFill="1" applyBorder="1" applyAlignment="1" applyProtection="1">
      <alignment vertical="top"/>
      <protection hidden="1"/>
    </xf>
    <xf numFmtId="0" fontId="21" fillId="2" borderId="81" xfId="0" applyFont="1" applyFill="1" applyBorder="1" applyAlignment="1" applyProtection="1">
      <alignment horizontal="center" vertical="top"/>
      <protection hidden="1"/>
    </xf>
    <xf numFmtId="0" fontId="0" fillId="2" borderId="82" xfId="0" applyFill="1" applyBorder="1" applyProtection="1">
      <protection hidden="1"/>
    </xf>
    <xf numFmtId="0" fontId="15" fillId="2" borderId="0" xfId="0" applyFont="1" applyFill="1" applyBorder="1" applyAlignment="1" applyProtection="1">
      <alignment horizontal="right"/>
      <protection hidden="1"/>
    </xf>
    <xf numFmtId="0" fontId="21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Protection="1">
      <protection hidden="1"/>
    </xf>
    <xf numFmtId="0" fontId="0" fillId="0" borderId="83" xfId="0" applyBorder="1" applyProtection="1">
      <protection hidden="1"/>
    </xf>
    <xf numFmtId="0" fontId="0" fillId="0" borderId="19" xfId="0" applyBorder="1" applyProtection="1">
      <protection hidden="1"/>
    </xf>
    <xf numFmtId="0" fontId="40" fillId="0" borderId="0" xfId="0" applyFont="1" applyFill="1" applyAlignment="1" applyProtection="1">
      <alignment vertical="center"/>
      <protection hidden="1"/>
    </xf>
    <xf numFmtId="0" fontId="0" fillId="0" borderId="80" xfId="0" applyBorder="1" applyProtection="1">
      <protection hidden="1"/>
    </xf>
    <xf numFmtId="0" fontId="52" fillId="0" borderId="83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83" xfId="0" applyBorder="1" applyAlignment="1" applyProtection="1">
      <alignment horizontal="center" vertical="center"/>
      <protection hidden="1"/>
    </xf>
    <xf numFmtId="0" fontId="19" fillId="0" borderId="83" xfId="0" applyFont="1" applyBorder="1" applyAlignment="1" applyProtection="1">
      <alignment horizontal="center" vertical="center"/>
      <protection hidden="1"/>
    </xf>
    <xf numFmtId="0" fontId="19" fillId="0" borderId="83" xfId="0" applyFont="1" applyBorder="1" applyProtection="1">
      <protection hidden="1"/>
    </xf>
    <xf numFmtId="0" fontId="0" fillId="0" borderId="46" xfId="0" applyBorder="1" applyProtection="1">
      <protection hidden="1"/>
    </xf>
    <xf numFmtId="0" fontId="19" fillId="0" borderId="19" xfId="0" applyFont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right"/>
      <protection hidden="1"/>
    </xf>
    <xf numFmtId="0" fontId="20" fillId="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44" fillId="5" borderId="1" xfId="0" applyFont="1" applyFill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center" vertical="center"/>
      <protection hidden="1"/>
    </xf>
    <xf numFmtId="2" fontId="45" fillId="0" borderId="1" xfId="0" applyNumberFormat="1" applyFont="1" applyBorder="1" applyProtection="1">
      <protection hidden="1"/>
    </xf>
    <xf numFmtId="0" fontId="0" fillId="0" borderId="1" xfId="0" applyBorder="1" applyAlignment="1" applyProtection="1">
      <alignment horizontal="left" vertical="center" indent="1"/>
      <protection hidden="1"/>
    </xf>
    <xf numFmtId="0" fontId="0" fillId="0" borderId="1" xfId="0" applyBorder="1" applyAlignment="1" applyProtection="1">
      <alignment vertical="center"/>
      <protection hidden="1"/>
    </xf>
    <xf numFmtId="168" fontId="0" fillId="0" borderId="1" xfId="0" applyNumberFormat="1" applyBorder="1" applyAlignment="1" applyProtection="1">
      <alignment vertical="center"/>
      <protection hidden="1"/>
    </xf>
    <xf numFmtId="168" fontId="0" fillId="0" borderId="1" xfId="0" applyNumberFormat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74" fillId="5" borderId="21" xfId="0" applyNumberFormat="1" applyFont="1" applyFill="1" applyBorder="1" applyAlignment="1" applyProtection="1">
      <alignment horizontal="right" vertical="center"/>
      <protection hidden="1"/>
    </xf>
    <xf numFmtId="0" fontId="73" fillId="5" borderId="0" xfId="0" applyFont="1" applyFill="1" applyProtection="1">
      <protection hidden="1"/>
    </xf>
    <xf numFmtId="2" fontId="13" fillId="5" borderId="0" xfId="0" applyNumberFormat="1" applyFont="1" applyFill="1" applyProtection="1">
      <protection hidden="1"/>
    </xf>
    <xf numFmtId="2" fontId="51" fillId="0" borderId="1" xfId="0" applyNumberFormat="1" applyFont="1" applyBorder="1" applyProtection="1">
      <protection hidden="1"/>
    </xf>
    <xf numFmtId="0" fontId="0" fillId="0" borderId="1" xfId="0" applyBorder="1" applyAlignment="1" applyProtection="1">
      <alignment horizontal="left" indent="1"/>
      <protection hidden="1"/>
    </xf>
    <xf numFmtId="0" fontId="0" fillId="0" borderId="1" xfId="0" applyNumberFormat="1" applyFill="1" applyBorder="1" applyAlignment="1" applyProtection="1">
      <alignment horizontal="right" vertical="center"/>
      <protection hidden="1"/>
    </xf>
    <xf numFmtId="168" fontId="12" fillId="5" borderId="1" xfId="0" applyNumberFormat="1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right" vertical="center"/>
      <protection hidden="1"/>
    </xf>
    <xf numFmtId="0" fontId="19" fillId="5" borderId="21" xfId="0" applyFont="1" applyFill="1" applyBorder="1" applyAlignment="1" applyProtection="1">
      <alignment horizontal="right" vertical="center"/>
      <protection hidden="1"/>
    </xf>
    <xf numFmtId="0" fontId="19" fillId="5" borderId="21" xfId="0" applyFont="1" applyFill="1" applyBorder="1" applyAlignment="1" applyProtection="1">
      <alignment vertical="center"/>
      <protection hidden="1"/>
    </xf>
    <xf numFmtId="168" fontId="19" fillId="5" borderId="21" xfId="0" applyNumberFormat="1" applyFont="1" applyFill="1" applyBorder="1" applyAlignment="1" applyProtection="1">
      <alignment vertical="center"/>
      <protection hidden="1"/>
    </xf>
    <xf numFmtId="2" fontId="43" fillId="3" borderId="6" xfId="0" applyNumberFormat="1" applyFont="1" applyFill="1" applyBorder="1" applyAlignment="1" applyProtection="1">
      <alignment horizontal="right"/>
      <protection hidden="1"/>
    </xf>
    <xf numFmtId="2" fontId="43" fillId="4" borderId="43" xfId="0" applyNumberFormat="1" applyFont="1" applyFill="1" applyBorder="1" applyAlignment="1" applyProtection="1">
      <alignment horizontal="right"/>
      <protection hidden="1"/>
    </xf>
    <xf numFmtId="2" fontId="19" fillId="4" borderId="6" xfId="0" applyNumberFormat="1" applyFont="1" applyFill="1" applyBorder="1" applyAlignment="1" applyProtection="1">
      <alignment horizontal="right" vertical="center"/>
      <protection hidden="1"/>
    </xf>
    <xf numFmtId="2" fontId="43" fillId="5" borderId="55" xfId="0" applyNumberFormat="1" applyFont="1" applyFill="1" applyBorder="1" applyAlignment="1" applyProtection="1">
      <alignment horizontal="right" vertical="center" wrapText="1"/>
      <protection hidden="1"/>
    </xf>
    <xf numFmtId="2" fontId="43" fillId="4" borderId="6" xfId="0" applyNumberFormat="1" applyFont="1" applyFill="1" applyBorder="1" applyAlignment="1" applyProtection="1">
      <alignment horizontal="right" vertical="center"/>
      <protection hidden="1"/>
    </xf>
    <xf numFmtId="2" fontId="43" fillId="3" borderId="6" xfId="0" applyNumberFormat="1" applyFont="1" applyFill="1" applyBorder="1" applyAlignment="1" applyProtection="1">
      <alignment horizontal="right" vertical="center"/>
      <protection hidden="1"/>
    </xf>
    <xf numFmtId="0" fontId="43" fillId="4" borderId="30" xfId="0" applyFont="1" applyFill="1" applyBorder="1" applyAlignment="1" applyProtection="1">
      <alignment horizontal="right" vertical="center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23" fillId="0" borderId="0" xfId="0" applyFont="1" applyAlignment="1" applyProtection="1">
      <alignment horizontal="right"/>
      <protection hidden="1"/>
    </xf>
    <xf numFmtId="2" fontId="42" fillId="2" borderId="0" xfId="0" applyNumberFormat="1" applyFont="1" applyFill="1" applyAlignment="1" applyProtection="1">
      <alignment horizontal="right"/>
      <protection hidden="1"/>
    </xf>
    <xf numFmtId="2" fontId="58" fillId="5" borderId="55" xfId="0" applyNumberFormat="1" applyFont="1" applyFill="1" applyBorder="1" applyAlignment="1" applyProtection="1">
      <alignment horizontal="right" vertical="center"/>
      <protection hidden="1"/>
    </xf>
    <xf numFmtId="2" fontId="42" fillId="0" borderId="0" xfId="0" applyNumberFormat="1" applyFont="1" applyAlignment="1" applyProtection="1">
      <alignment horizontal="right"/>
      <protection hidden="1"/>
    </xf>
    <xf numFmtId="14" fontId="3" fillId="0" borderId="0" xfId="0" applyNumberFormat="1" applyFont="1" applyFill="1" applyBorder="1" applyAlignment="1" applyProtection="1">
      <alignment horizontal="right"/>
      <protection hidden="1"/>
    </xf>
    <xf numFmtId="0" fontId="51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2" fontId="51" fillId="2" borderId="0" xfId="0" applyNumberFormat="1" applyFont="1" applyFill="1" applyBorder="1" applyAlignment="1" applyProtection="1">
      <alignment horizontal="center" vertical="center"/>
      <protection hidden="1"/>
    </xf>
    <xf numFmtId="0" fontId="37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41" xfId="0" applyFont="1" applyFill="1" applyBorder="1" applyAlignment="1" applyProtection="1">
      <alignment horizontal="left" vertical="center"/>
      <protection hidden="1"/>
    </xf>
    <xf numFmtId="0" fontId="23" fillId="0" borderId="60" xfId="0" applyFont="1" applyFill="1" applyBorder="1" applyAlignment="1" applyProtection="1">
      <alignment horizontal="center" vertical="center" wrapText="1"/>
      <protection locked="0"/>
    </xf>
    <xf numFmtId="0" fontId="34" fillId="0" borderId="60" xfId="0" applyFont="1" applyFill="1" applyBorder="1" applyAlignment="1" applyProtection="1">
      <alignment vertical="center" wrapText="1"/>
      <protection locked="0"/>
    </xf>
    <xf numFmtId="0" fontId="23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vertical="center" wrapText="1"/>
      <protection locked="0"/>
    </xf>
    <xf numFmtId="2" fontId="58" fillId="5" borderId="3" xfId="0" applyNumberFormat="1" applyFont="1" applyFill="1" applyBorder="1" applyAlignment="1" applyProtection="1">
      <alignment horizontal="center" vertical="center"/>
      <protection hidden="1"/>
    </xf>
    <xf numFmtId="12" fontId="24" fillId="0" borderId="60" xfId="0" applyNumberFormat="1" applyFont="1" applyFill="1" applyBorder="1" applyAlignment="1" applyProtection="1">
      <alignment horizontal="left" vertical="center" wrapText="1"/>
      <protection locked="0"/>
    </xf>
    <xf numFmtId="12" fontId="27" fillId="5" borderId="40" xfId="0" applyNumberFormat="1" applyFont="1" applyFill="1" applyBorder="1" applyAlignment="1" applyProtection="1">
      <alignment vertical="center" wrapText="1"/>
      <protection hidden="1"/>
    </xf>
    <xf numFmtId="12" fontId="27" fillId="5" borderId="40" xfId="0" applyNumberFormat="1" applyFont="1" applyFill="1" applyBorder="1" applyAlignment="1" applyProtection="1">
      <alignment horizontal="center" vertical="center" wrapText="1"/>
      <protection hidden="1"/>
    </xf>
    <xf numFmtId="12" fontId="43" fillId="5" borderId="60" xfId="0" applyNumberFormat="1" applyFont="1" applyFill="1" applyBorder="1" applyAlignment="1" applyProtection="1">
      <alignment horizontal="right" vertical="center" wrapText="1"/>
      <protection hidden="1"/>
    </xf>
    <xf numFmtId="12" fontId="23" fillId="5" borderId="60" xfId="0" applyNumberFormat="1" applyFont="1" applyFill="1" applyBorder="1" applyAlignment="1" applyProtection="1">
      <alignment horizontal="center" vertical="center" wrapText="1"/>
      <protection hidden="1"/>
    </xf>
    <xf numFmtId="2" fontId="43" fillId="0" borderId="80" xfId="0" applyNumberFormat="1" applyFont="1" applyFill="1" applyBorder="1" applyAlignment="1" applyProtection="1">
      <alignment horizontal="right" vertical="center"/>
      <protection locked="0"/>
    </xf>
    <xf numFmtId="0" fontId="37" fillId="0" borderId="84" xfId="0" applyNumberFormat="1" applyFont="1" applyFill="1" applyBorder="1" applyAlignment="1" applyProtection="1">
      <alignment horizontal="center" vertical="center" wrapText="1"/>
      <protection locked="0"/>
    </xf>
    <xf numFmtId="12" fontId="24" fillId="0" borderId="85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8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5" xfId="0" applyFont="1" applyFill="1" applyBorder="1" applyAlignment="1" applyProtection="1">
      <alignment horizontal="center" vertical="center" wrapText="1"/>
      <protection locked="0"/>
    </xf>
    <xf numFmtId="0" fontId="34" fillId="0" borderId="85" xfId="0" applyFont="1" applyFill="1" applyBorder="1" applyAlignment="1" applyProtection="1">
      <alignment vertical="center" wrapText="1"/>
      <protection locked="0"/>
    </xf>
    <xf numFmtId="12" fontId="27" fillId="5" borderId="85" xfId="0" applyNumberFormat="1" applyFont="1" applyFill="1" applyBorder="1" applyAlignment="1" applyProtection="1">
      <alignment vertical="center" wrapText="1"/>
      <protection hidden="1"/>
    </xf>
    <xf numFmtId="12" fontId="27" fillId="5" borderId="85" xfId="0" applyNumberFormat="1" applyFont="1" applyFill="1" applyBorder="1" applyAlignment="1" applyProtection="1">
      <alignment horizontal="center" vertical="center" wrapText="1"/>
      <protection hidden="1"/>
    </xf>
    <xf numFmtId="12" fontId="43" fillId="5" borderId="85" xfId="0" applyNumberFormat="1" applyFont="1" applyFill="1" applyBorder="1" applyAlignment="1" applyProtection="1">
      <alignment horizontal="right" vertical="center" wrapText="1"/>
      <protection hidden="1"/>
    </xf>
    <xf numFmtId="12" fontId="23" fillId="5" borderId="85" xfId="0" applyNumberFormat="1" applyFont="1" applyFill="1" applyBorder="1" applyAlignment="1" applyProtection="1">
      <alignment horizontal="center" vertical="center" wrapText="1"/>
      <protection hidden="1"/>
    </xf>
    <xf numFmtId="2" fontId="43" fillId="0" borderId="85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hidden="1"/>
    </xf>
    <xf numFmtId="0" fontId="17" fillId="9" borderId="86" xfId="0" applyNumberFormat="1" applyFont="1" applyFill="1" applyBorder="1" applyAlignment="1" applyProtection="1">
      <alignment horizontal="right" vertical="top"/>
      <protection hidden="1"/>
    </xf>
    <xf numFmtId="0" fontId="37" fillId="9" borderId="87" xfId="0" applyNumberFormat="1" applyFont="1" applyFill="1" applyBorder="1" applyAlignment="1" applyProtection="1">
      <alignment horizontal="center" vertical="center"/>
      <protection hidden="1"/>
    </xf>
    <xf numFmtId="0" fontId="37" fillId="9" borderId="88" xfId="0" applyNumberFormat="1" applyFont="1" applyFill="1" applyBorder="1" applyAlignment="1" applyProtection="1">
      <alignment horizontal="center" vertical="center"/>
      <protection hidden="1"/>
    </xf>
    <xf numFmtId="0" fontId="37" fillId="9" borderId="47" xfId="0" applyNumberFormat="1" applyFont="1" applyFill="1" applyBorder="1" applyAlignment="1" applyProtection="1">
      <alignment horizontal="center" vertical="center"/>
      <protection hidden="1"/>
    </xf>
    <xf numFmtId="0" fontId="37" fillId="9" borderId="89" xfId="0" applyNumberFormat="1" applyFont="1" applyFill="1" applyBorder="1" applyAlignment="1" applyProtection="1">
      <alignment horizontal="center" vertical="center"/>
      <protection hidden="1"/>
    </xf>
    <xf numFmtId="0" fontId="24" fillId="9" borderId="47" xfId="0" applyNumberFormat="1" applyFont="1" applyFill="1" applyBorder="1" applyAlignment="1" applyProtection="1">
      <alignment horizontal="center" vertical="center"/>
      <protection hidden="1"/>
    </xf>
    <xf numFmtId="0" fontId="79" fillId="9" borderId="90" xfId="0" applyFont="1" applyFill="1" applyBorder="1" applyProtection="1">
      <protection hidden="1"/>
    </xf>
    <xf numFmtId="0" fontId="16" fillId="3" borderId="44" xfId="0" applyFont="1" applyFill="1" applyBorder="1" applyProtection="1">
      <protection hidden="1"/>
    </xf>
    <xf numFmtId="0" fontId="37" fillId="3" borderId="60" xfId="0" applyNumberFormat="1" applyFont="1" applyFill="1" applyBorder="1" applyAlignment="1" applyProtection="1">
      <alignment horizontal="center" vertical="center"/>
      <protection hidden="1"/>
    </xf>
    <xf numFmtId="0" fontId="16" fillId="3" borderId="57" xfId="0" applyFont="1" applyFill="1" applyBorder="1" applyProtection="1">
      <protection hidden="1"/>
    </xf>
    <xf numFmtId="0" fontId="23" fillId="3" borderId="91" xfId="0" applyNumberFormat="1" applyFont="1" applyFill="1" applyBorder="1" applyAlignment="1" applyProtection="1">
      <alignment vertical="center"/>
      <protection hidden="1"/>
    </xf>
    <xf numFmtId="0" fontId="37" fillId="3" borderId="92" xfId="0" applyNumberFormat="1" applyFont="1" applyFill="1" applyBorder="1" applyAlignment="1" applyProtection="1">
      <alignment horizontal="center" vertical="center"/>
      <protection hidden="1"/>
    </xf>
    <xf numFmtId="0" fontId="37" fillId="3" borderId="93" xfId="0" applyNumberFormat="1" applyFont="1" applyFill="1" applyBorder="1" applyAlignment="1" applyProtection="1">
      <alignment horizontal="center" vertical="center"/>
      <protection hidden="1"/>
    </xf>
    <xf numFmtId="0" fontId="37" fillId="3" borderId="94" xfId="0" applyNumberFormat="1" applyFont="1" applyFill="1" applyBorder="1" applyAlignment="1" applyProtection="1">
      <alignment horizontal="center" vertical="center"/>
      <protection hidden="1"/>
    </xf>
    <xf numFmtId="0" fontId="16" fillId="3" borderId="95" xfId="0" applyFont="1" applyFill="1" applyBorder="1" applyProtection="1">
      <protection hidden="1"/>
    </xf>
    <xf numFmtId="0" fontId="23" fillId="5" borderId="44" xfId="0" applyNumberFormat="1" applyFont="1" applyFill="1" applyBorder="1" applyAlignment="1" applyProtection="1">
      <alignment vertical="center"/>
      <protection hidden="1"/>
    </xf>
    <xf numFmtId="0" fontId="37" fillId="5" borderId="17" xfId="0" applyNumberFormat="1" applyFont="1" applyFill="1" applyBorder="1" applyAlignment="1" applyProtection="1">
      <alignment horizontal="center" vertical="center"/>
      <protection hidden="1"/>
    </xf>
    <xf numFmtId="0" fontId="33" fillId="5" borderId="17" xfId="0" applyNumberFormat="1" applyFont="1" applyFill="1" applyBorder="1" applyAlignment="1" applyProtection="1">
      <alignment horizontal="center" vertical="center"/>
      <protection hidden="1"/>
    </xf>
    <xf numFmtId="0" fontId="16" fillId="5" borderId="79" xfId="0" applyFont="1" applyFill="1" applyBorder="1" applyProtection="1">
      <protection hidden="1"/>
    </xf>
    <xf numFmtId="0" fontId="30" fillId="5" borderId="67" xfId="0" applyNumberFormat="1" applyFont="1" applyFill="1" applyBorder="1" applyAlignment="1" applyProtection="1">
      <alignment horizontal="left" vertical="center" indent="1"/>
      <protection hidden="1"/>
    </xf>
    <xf numFmtId="0" fontId="31" fillId="5" borderId="96" xfId="0" applyNumberFormat="1" applyFont="1" applyFill="1" applyBorder="1" applyAlignment="1" applyProtection="1">
      <alignment horizontal="center" vertical="center"/>
      <protection hidden="1"/>
    </xf>
    <xf numFmtId="0" fontId="30" fillId="5" borderId="64" xfId="0" applyNumberFormat="1" applyFont="1" applyFill="1" applyBorder="1" applyAlignment="1" applyProtection="1">
      <alignment horizontal="left" vertical="center" indent="1"/>
      <protection hidden="1"/>
    </xf>
    <xf numFmtId="0" fontId="23" fillId="0" borderId="97" xfId="0" applyNumberFormat="1" applyFont="1" applyFill="1" applyBorder="1" applyAlignment="1" applyProtection="1">
      <alignment horizontal="center" vertical="center"/>
      <protection locked="0"/>
    </xf>
    <xf numFmtId="0" fontId="23" fillId="0" borderId="98" xfId="0" applyNumberFormat="1" applyFont="1" applyFill="1" applyBorder="1" applyAlignment="1" applyProtection="1">
      <alignment horizontal="center" vertical="center"/>
      <protection locked="0"/>
    </xf>
    <xf numFmtId="0" fontId="23" fillId="0" borderId="99" xfId="0" applyNumberFormat="1" applyFont="1" applyFill="1" applyBorder="1" applyAlignment="1" applyProtection="1">
      <alignment horizontal="center" vertical="center"/>
      <protection locked="0"/>
    </xf>
    <xf numFmtId="0" fontId="16" fillId="0" borderId="100" xfId="0" applyFont="1" applyBorder="1" applyAlignment="1" applyProtection="1">
      <alignment vertical="center"/>
      <protection locked="0"/>
    </xf>
    <xf numFmtId="0" fontId="23" fillId="5" borderId="101" xfId="0" applyNumberFormat="1" applyFont="1" applyFill="1" applyBorder="1" applyAlignment="1" applyProtection="1">
      <alignment horizontal="center" vertical="center"/>
      <protection hidden="1"/>
    </xf>
    <xf numFmtId="0" fontId="23" fillId="0" borderId="40" xfId="0" applyNumberFormat="1" applyFont="1" applyFill="1" applyBorder="1" applyAlignment="1" applyProtection="1">
      <alignment horizontal="center" vertical="center"/>
      <protection locked="0"/>
    </xf>
    <xf numFmtId="0" fontId="37" fillId="3" borderId="83" xfId="0" applyNumberFormat="1" applyFont="1" applyFill="1" applyBorder="1" applyAlignment="1" applyProtection="1">
      <alignment horizontal="center" vertical="center"/>
      <protection hidden="1"/>
    </xf>
    <xf numFmtId="0" fontId="30" fillId="3" borderId="64" xfId="0" applyNumberFormat="1" applyFont="1" applyFill="1" applyBorder="1" applyAlignment="1" applyProtection="1">
      <alignment horizontal="center" vertical="center"/>
      <protection hidden="1"/>
    </xf>
    <xf numFmtId="0" fontId="30" fillId="3" borderId="70" xfId="0" applyNumberFormat="1" applyFont="1" applyFill="1" applyBorder="1" applyAlignment="1" applyProtection="1">
      <alignment horizontal="center" vertical="center"/>
      <protection hidden="1"/>
    </xf>
    <xf numFmtId="0" fontId="23" fillId="5" borderId="103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 indent="1"/>
      <protection hidden="1"/>
    </xf>
    <xf numFmtId="2" fontId="27" fillId="0" borderId="104" xfId="0" applyNumberFormat="1" applyFont="1" applyFill="1" applyBorder="1" applyAlignment="1" applyProtection="1">
      <alignment vertical="center" wrapText="1"/>
      <protection locked="0"/>
    </xf>
    <xf numFmtId="2" fontId="27" fillId="0" borderId="20" xfId="0" applyNumberFormat="1" applyFont="1" applyFill="1" applyBorder="1" applyAlignment="1" applyProtection="1">
      <alignment vertical="center" wrapText="1"/>
      <protection locked="0"/>
    </xf>
    <xf numFmtId="2" fontId="27" fillId="0" borderId="105" xfId="0" applyNumberFormat="1" applyFont="1" applyFill="1" applyBorder="1" applyAlignment="1" applyProtection="1">
      <alignment vertical="center" wrapText="1"/>
      <protection locked="0"/>
    </xf>
    <xf numFmtId="0" fontId="0" fillId="5" borderId="106" xfId="0" applyFill="1" applyBorder="1" applyAlignment="1" applyProtection="1">
      <alignment horizontal="center" vertical="center" wrapText="1"/>
      <protection hidden="1"/>
    </xf>
    <xf numFmtId="0" fontId="30" fillId="3" borderId="67" xfId="0" applyNumberFormat="1" applyFont="1" applyFill="1" applyBorder="1" applyAlignment="1" applyProtection="1">
      <alignment horizontal="center" vertical="center"/>
      <protection hidden="1"/>
    </xf>
    <xf numFmtId="0" fontId="23" fillId="0" borderId="107" xfId="0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/>
      <protection hidden="1"/>
    </xf>
    <xf numFmtId="0" fontId="30" fillId="3" borderId="40" xfId="0" applyNumberFormat="1" applyFont="1" applyFill="1" applyBorder="1" applyAlignment="1" applyProtection="1">
      <alignment horizontal="center" vertical="center"/>
      <protection hidden="1"/>
    </xf>
    <xf numFmtId="0" fontId="30" fillId="3" borderId="108" xfId="0" applyNumberFormat="1" applyFont="1" applyFill="1" applyBorder="1" applyAlignment="1" applyProtection="1">
      <alignment horizontal="center" vertical="center"/>
      <protection hidden="1"/>
    </xf>
    <xf numFmtId="0" fontId="43" fillId="3" borderId="0" xfId="0" applyNumberFormat="1" applyFont="1" applyFill="1" applyBorder="1" applyAlignment="1" applyProtection="1">
      <alignment horizontal="right" vertical="center"/>
      <protection hidden="1"/>
    </xf>
    <xf numFmtId="0" fontId="43" fillId="3" borderId="109" xfId="0" applyNumberFormat="1" applyFont="1" applyFill="1" applyBorder="1" applyAlignment="1" applyProtection="1">
      <alignment horizontal="right" vertical="center"/>
      <protection hidden="1"/>
    </xf>
    <xf numFmtId="0" fontId="24" fillId="5" borderId="44" xfId="0" applyNumberFormat="1" applyFont="1" applyFill="1" applyBorder="1" applyAlignment="1" applyProtection="1">
      <alignment vertical="center"/>
      <protection hidden="1"/>
    </xf>
    <xf numFmtId="0" fontId="37" fillId="5" borderId="0" xfId="0" applyNumberFormat="1" applyFont="1" applyFill="1" applyBorder="1" applyAlignment="1" applyProtection="1">
      <alignment horizontal="center" vertical="center"/>
      <protection hidden="1"/>
    </xf>
    <xf numFmtId="0" fontId="23" fillId="5" borderId="0" xfId="0" applyNumberFormat="1" applyFont="1" applyFill="1" applyBorder="1" applyAlignment="1" applyProtection="1">
      <alignment horizontal="center" vertical="center"/>
      <protection hidden="1"/>
    </xf>
    <xf numFmtId="0" fontId="31" fillId="5" borderId="0" xfId="0" applyNumberFormat="1" applyFont="1" applyFill="1" applyBorder="1" applyAlignment="1" applyProtection="1">
      <alignment horizontal="center" vertical="center"/>
      <protection hidden="1"/>
    </xf>
    <xf numFmtId="0" fontId="30" fillId="5" borderId="0" xfId="0" applyNumberFormat="1" applyFont="1" applyFill="1" applyBorder="1" applyAlignment="1" applyProtection="1">
      <alignment horizontal="center" vertical="center"/>
      <protection hidden="1"/>
    </xf>
    <xf numFmtId="0" fontId="23" fillId="5" borderId="79" xfId="0" applyFont="1" applyFill="1" applyBorder="1" applyAlignment="1" applyProtection="1">
      <alignment vertical="center"/>
      <protection hidden="1"/>
    </xf>
    <xf numFmtId="0" fontId="23" fillId="5" borderId="110" xfId="0" applyNumberFormat="1" applyFont="1" applyFill="1" applyBorder="1" applyAlignment="1" applyProtection="1">
      <alignment horizontal="center" vertical="center"/>
      <protection hidden="1"/>
    </xf>
    <xf numFmtId="0" fontId="30" fillId="5" borderId="93" xfId="0" applyNumberFormat="1" applyFont="1" applyFill="1" applyBorder="1" applyAlignment="1" applyProtection="1">
      <alignment horizontal="left" vertical="center" indent="1"/>
      <protection hidden="1"/>
    </xf>
    <xf numFmtId="0" fontId="23" fillId="0" borderId="92" xfId="0" applyNumberFormat="1" applyFont="1" applyFill="1" applyBorder="1" applyAlignment="1" applyProtection="1">
      <alignment horizontal="center" vertical="center"/>
      <protection locked="0"/>
    </xf>
    <xf numFmtId="0" fontId="23" fillId="0" borderId="93" xfId="0" applyNumberFormat="1" applyFont="1" applyFill="1" applyBorder="1" applyAlignment="1" applyProtection="1">
      <alignment horizontal="center" vertical="center"/>
      <protection locked="0"/>
    </xf>
    <xf numFmtId="0" fontId="23" fillId="0" borderId="111" xfId="0" applyNumberFormat="1" applyFont="1" applyFill="1" applyBorder="1" applyAlignment="1" applyProtection="1">
      <alignment horizontal="center" vertical="center"/>
      <protection locked="0"/>
    </xf>
    <xf numFmtId="0" fontId="31" fillId="5" borderId="92" xfId="0" applyNumberFormat="1" applyFont="1" applyFill="1" applyBorder="1" applyAlignment="1" applyProtection="1">
      <alignment horizontal="center" vertical="center"/>
      <protection hidden="1"/>
    </xf>
    <xf numFmtId="0" fontId="30" fillId="3" borderId="52" xfId="0" applyNumberFormat="1" applyFont="1" applyFill="1" applyBorder="1" applyAlignment="1" applyProtection="1">
      <alignment horizontal="center" vertical="center"/>
      <protection hidden="1"/>
    </xf>
    <xf numFmtId="0" fontId="92" fillId="0" borderId="0" xfId="0" applyNumberFormat="1" applyFont="1" applyFill="1" applyBorder="1" applyAlignment="1" applyProtection="1">
      <alignment vertical="center"/>
      <protection hidden="1"/>
    </xf>
    <xf numFmtId="0" fontId="37" fillId="3" borderId="112" xfId="0" applyNumberFormat="1" applyFont="1" applyFill="1" applyBorder="1" applyAlignment="1" applyProtection="1">
      <alignment horizontal="center" vertical="center"/>
      <protection hidden="1"/>
    </xf>
    <xf numFmtId="0" fontId="37" fillId="9" borderId="113" xfId="0" applyNumberFormat="1" applyFont="1" applyFill="1" applyBorder="1" applyAlignment="1" applyProtection="1">
      <alignment horizontal="center" vertical="center"/>
      <protection hidden="1"/>
    </xf>
    <xf numFmtId="0" fontId="37" fillId="3" borderId="114" xfId="0" applyNumberFormat="1" applyFont="1" applyFill="1" applyBorder="1" applyAlignment="1" applyProtection="1">
      <alignment horizontal="center" vertical="center"/>
      <protection hidden="1"/>
    </xf>
    <xf numFmtId="0" fontId="88" fillId="0" borderId="0" xfId="0" applyNumberFormat="1" applyFont="1" applyFill="1" applyBorder="1" applyAlignment="1" applyProtection="1">
      <protection hidden="1"/>
    </xf>
    <xf numFmtId="0" fontId="9" fillId="0" borderId="0" xfId="0" applyFont="1" applyFill="1" applyBorder="1" applyAlignment="1" applyProtection="1"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51" fillId="0" borderId="1" xfId="0" applyFont="1" applyFill="1" applyBorder="1" applyAlignment="1" applyProtection="1">
      <alignment horizontal="center" vertical="center"/>
      <protection locked="0"/>
    </xf>
    <xf numFmtId="0" fontId="51" fillId="0" borderId="53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45" fillId="0" borderId="1" xfId="0" applyFont="1" applyBorder="1" applyAlignment="1" applyProtection="1">
      <alignment horizontal="center" vertical="center"/>
      <protection locked="0"/>
    </xf>
    <xf numFmtId="0" fontId="45" fillId="0" borderId="53" xfId="0" applyFont="1" applyBorder="1" applyAlignment="1" applyProtection="1">
      <alignment horizontal="center" vertical="center"/>
      <protection locked="0"/>
    </xf>
    <xf numFmtId="0" fontId="45" fillId="0" borderId="9" xfId="0" applyFont="1" applyBorder="1" applyAlignment="1" applyProtection="1">
      <alignment horizontal="center" vertical="center"/>
      <protection locked="0"/>
    </xf>
    <xf numFmtId="0" fontId="45" fillId="0" borderId="38" xfId="0" applyFont="1" applyBorder="1" applyAlignment="1" applyProtection="1">
      <alignment horizontal="center" vertical="center"/>
      <protection locked="0"/>
    </xf>
    <xf numFmtId="0" fontId="47" fillId="3" borderId="115" xfId="0" applyFont="1" applyFill="1" applyBorder="1" applyAlignment="1" applyProtection="1">
      <alignment horizontal="center" vertical="center"/>
      <protection hidden="1"/>
    </xf>
    <xf numFmtId="0" fontId="47" fillId="4" borderId="116" xfId="0" applyFont="1" applyFill="1" applyBorder="1" applyAlignment="1" applyProtection="1">
      <alignment horizontal="center" vertical="center"/>
      <protection hidden="1"/>
    </xf>
    <xf numFmtId="0" fontId="45" fillId="0" borderId="13" xfId="0" applyFont="1" applyBorder="1" applyAlignment="1" applyProtection="1">
      <alignment horizontal="center" vertical="center"/>
      <protection locked="0"/>
    </xf>
    <xf numFmtId="0" fontId="45" fillId="0" borderId="117" xfId="0" applyFont="1" applyBorder="1" applyAlignment="1" applyProtection="1">
      <alignment horizontal="center" vertical="center"/>
      <protection locked="0"/>
    </xf>
    <xf numFmtId="0" fontId="45" fillId="0" borderId="12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0" fillId="3" borderId="9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11" fillId="0" borderId="0" xfId="0" applyFont="1" applyFill="1" applyAlignment="1" applyProtection="1">
      <alignment horizontal="center"/>
      <protection hidden="1"/>
    </xf>
    <xf numFmtId="0" fontId="9" fillId="0" borderId="0" xfId="0" applyNumberFormat="1" applyFont="1" applyFill="1" applyAlignment="1" applyProtection="1">
      <alignment horizontal="left"/>
      <protection hidden="1"/>
    </xf>
    <xf numFmtId="49" fontId="87" fillId="0" borderId="0" xfId="0" applyNumberFormat="1" applyFont="1" applyFill="1" applyBorder="1" applyAlignment="1" applyProtection="1">
      <protection hidden="1"/>
    </xf>
    <xf numFmtId="0" fontId="20" fillId="5" borderId="15" xfId="0" applyFont="1" applyFill="1" applyBorder="1" applyAlignment="1" applyProtection="1">
      <alignment horizontal="center" vertical="center" wrapText="1"/>
      <protection hidden="1"/>
    </xf>
    <xf numFmtId="0" fontId="20" fillId="5" borderId="118" xfId="0" applyFont="1" applyFill="1" applyBorder="1" applyAlignment="1" applyProtection="1">
      <alignment horizontal="right" vertical="center" wrapText="1" indent="1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20" fillId="3" borderId="119" xfId="0" applyFont="1" applyFill="1" applyBorder="1" applyAlignment="1" applyProtection="1">
      <alignment horizontal="center" vertical="center" wrapText="1"/>
      <protection hidden="1"/>
    </xf>
    <xf numFmtId="0" fontId="52" fillId="5" borderId="4" xfId="0" applyFont="1" applyFill="1" applyBorder="1" applyAlignment="1" applyProtection="1">
      <alignment horizontal="center" vertical="center"/>
      <protection hidden="1"/>
    </xf>
    <xf numFmtId="0" fontId="52" fillId="5" borderId="45" xfId="0" applyFont="1" applyFill="1" applyBorder="1" applyAlignment="1" applyProtection="1">
      <alignment horizontal="center" vertical="center"/>
      <protection hidden="1"/>
    </xf>
    <xf numFmtId="0" fontId="13" fillId="10" borderId="120" xfId="0" applyFont="1" applyFill="1" applyBorder="1" applyAlignment="1" applyProtection="1">
      <alignment horizontal="center" vertical="center" wrapText="1"/>
      <protection hidden="1"/>
    </xf>
    <xf numFmtId="49" fontId="89" fillId="0" borderId="0" xfId="0" applyNumberFormat="1" applyFont="1" applyFill="1" applyBorder="1" applyAlignment="1" applyProtection="1">
      <protection hidden="1"/>
    </xf>
    <xf numFmtId="0" fontId="47" fillId="5" borderId="0" xfId="0" applyFont="1" applyFill="1" applyBorder="1" applyAlignment="1" applyProtection="1">
      <alignment horizontal="right" vertical="center" indent="1"/>
      <protection hidden="1"/>
    </xf>
    <xf numFmtId="0" fontId="47" fillId="5" borderId="20" xfId="0" applyFont="1" applyFill="1" applyBorder="1" applyAlignment="1" applyProtection="1">
      <alignment horizontal="right" vertical="center" indent="1"/>
      <protection hidden="1"/>
    </xf>
    <xf numFmtId="0" fontId="47" fillId="5" borderId="117" xfId="0" applyFont="1" applyFill="1" applyBorder="1" applyAlignment="1" applyProtection="1">
      <alignment horizontal="right" vertical="center" indent="1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17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44" fillId="0" borderId="0" xfId="0" applyFont="1" applyAlignment="1"/>
    <xf numFmtId="0" fontId="12" fillId="0" borderId="0" xfId="0" applyFont="1" applyAlignment="1"/>
    <xf numFmtId="0" fontId="0" fillId="0" borderId="41" xfId="0" applyFill="1" applyBorder="1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45" fillId="0" borderId="14" xfId="0" applyFont="1" applyBorder="1" applyAlignment="1" applyProtection="1">
      <alignment horizontal="center" vertical="center"/>
      <protection locked="0"/>
    </xf>
    <xf numFmtId="0" fontId="47" fillId="5" borderId="1" xfId="0" applyFont="1" applyFill="1" applyBorder="1" applyAlignment="1" applyProtection="1">
      <alignment horizontal="right" vertical="center" indent="1"/>
      <protection hidden="1"/>
    </xf>
    <xf numFmtId="49" fontId="63" fillId="0" borderId="0" xfId="0" applyNumberFormat="1" applyFont="1" applyFill="1" applyBorder="1" applyAlignment="1" applyProtection="1">
      <alignment horizontal="left"/>
      <protection hidden="1"/>
    </xf>
    <xf numFmtId="0" fontId="30" fillId="5" borderId="1" xfId="0" applyNumberFormat="1" applyFont="1" applyFill="1" applyBorder="1" applyAlignment="1" applyProtection="1">
      <alignment horizontal="left" vertical="center" indent="1"/>
      <protection hidden="1"/>
    </xf>
    <xf numFmtId="0" fontId="24" fillId="5" borderId="20" xfId="0" applyNumberFormat="1" applyFont="1" applyFill="1" applyBorder="1" applyAlignment="1" applyProtection="1">
      <alignment horizontal="right" vertical="center" indent="1"/>
      <protection hidden="1"/>
    </xf>
    <xf numFmtId="0" fontId="19" fillId="5" borderId="20" xfId="0" applyFont="1" applyFill="1" applyBorder="1" applyAlignment="1" applyProtection="1">
      <alignment horizontal="right" vertical="center" indent="1"/>
      <protection hidden="1"/>
    </xf>
    <xf numFmtId="0" fontId="19" fillId="5" borderId="40" xfId="0" applyFont="1" applyFill="1" applyBorder="1" applyAlignment="1" applyProtection="1">
      <alignment horizontal="left" vertical="center" indent="1"/>
      <protection hidden="1"/>
    </xf>
    <xf numFmtId="0" fontId="0" fillId="5" borderId="16" xfId="0" applyFill="1" applyBorder="1" applyAlignment="1" applyProtection="1">
      <alignment vertical="center"/>
      <protection hidden="1"/>
    </xf>
    <xf numFmtId="0" fontId="0" fillId="5" borderId="121" xfId="0" applyFill="1" applyBorder="1" applyAlignment="1" applyProtection="1">
      <alignment vertical="center"/>
      <protection hidden="1"/>
    </xf>
    <xf numFmtId="0" fontId="0" fillId="5" borderId="9" xfId="0" applyFill="1" applyBorder="1" applyAlignment="1" applyProtection="1">
      <alignment horizontal="center"/>
      <protection hidden="1"/>
    </xf>
    <xf numFmtId="0" fontId="19" fillId="5" borderId="53" xfId="0" applyFont="1" applyFill="1" applyBorder="1" applyAlignment="1" applyProtection="1">
      <alignment horizontal="center" vertical="center"/>
      <protection hidden="1"/>
    </xf>
    <xf numFmtId="0" fontId="19" fillId="5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/>
    <xf numFmtId="0" fontId="0" fillId="5" borderId="12" xfId="0" applyFill="1" applyBorder="1" applyAlignment="1" applyProtection="1">
      <alignment horizontal="center"/>
      <protection hidden="1"/>
    </xf>
    <xf numFmtId="0" fontId="0" fillId="0" borderId="0" xfId="0" applyAlignment="1">
      <alignment wrapText="1"/>
    </xf>
    <xf numFmtId="0" fontId="19" fillId="3" borderId="38" xfId="0" applyFont="1" applyFill="1" applyBorder="1" applyAlignment="1" applyProtection="1">
      <alignment horizontal="center"/>
      <protection hidden="1"/>
    </xf>
    <xf numFmtId="0" fontId="19" fillId="3" borderId="14" xfId="0" applyFont="1" applyFill="1" applyBorder="1" applyAlignment="1" applyProtection="1">
      <alignment horizontal="center"/>
      <protection hidden="1"/>
    </xf>
    <xf numFmtId="0" fontId="20" fillId="5" borderId="1" xfId="0" applyFont="1" applyFill="1" applyBorder="1" applyAlignment="1" applyProtection="1">
      <alignment vertical="center"/>
      <protection hidden="1"/>
    </xf>
    <xf numFmtId="0" fontId="20" fillId="5" borderId="1" xfId="0" applyFont="1" applyFill="1" applyBorder="1" applyAlignment="1" applyProtection="1">
      <alignment horizontal="left" vertical="center" inden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46" fillId="5" borderId="1" xfId="0" applyFont="1" applyFill="1" applyBorder="1" applyAlignment="1" applyProtection="1">
      <alignment horizontal="center" vertical="center" wrapText="1"/>
      <protection hidden="1"/>
    </xf>
    <xf numFmtId="0" fontId="23" fillId="2" borderId="0" xfId="0" applyFont="1" applyFill="1" applyBorder="1" applyAlignment="1" applyProtection="1">
      <alignment horizontal="right" vertical="center"/>
      <protection hidden="1"/>
    </xf>
    <xf numFmtId="0" fontId="23" fillId="0" borderId="0" xfId="0" applyFont="1" applyBorder="1" applyAlignment="1" applyProtection="1">
      <alignment horizontal="right" vertical="center"/>
      <protection hidden="1"/>
    </xf>
    <xf numFmtId="12" fontId="23" fillId="0" borderId="0" xfId="0" applyNumberFormat="1" applyFont="1" applyProtection="1">
      <protection hidden="1"/>
    </xf>
    <xf numFmtId="12" fontId="23" fillId="0" borderId="0" xfId="0" applyNumberFormat="1" applyFont="1" applyAlignment="1" applyProtection="1">
      <alignment vertical="center"/>
      <protection hidden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hidden="1"/>
    </xf>
    <xf numFmtId="49" fontId="16" fillId="0" borderId="0" xfId="0" applyNumberFormat="1" applyFont="1"/>
    <xf numFmtId="49" fontId="45" fillId="0" borderId="0" xfId="0" applyNumberFormat="1" applyFont="1" applyProtection="1">
      <protection hidden="1"/>
    </xf>
    <xf numFmtId="49" fontId="0" fillId="0" borderId="0" xfId="0" applyNumberFormat="1" applyProtection="1">
      <protection hidden="1"/>
    </xf>
    <xf numFmtId="1" fontId="41" fillId="2" borderId="41" xfId="0" applyNumberFormat="1" applyFont="1" applyFill="1" applyBorder="1" applyAlignment="1" applyProtection="1">
      <alignment horizontal="left" vertical="center"/>
      <protection hidden="1"/>
    </xf>
    <xf numFmtId="0" fontId="41" fillId="2" borderId="41" xfId="0" applyFont="1" applyFill="1" applyBorder="1" applyAlignment="1" applyProtection="1">
      <alignment horizontal="right" vertical="center"/>
      <protection hidden="1"/>
    </xf>
    <xf numFmtId="49" fontId="101" fillId="2" borderId="41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Fill="1" applyAlignment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/>
    <xf numFmtId="0" fontId="85" fillId="0" borderId="0" xfId="0" applyFont="1" applyFill="1" applyAlignment="1" applyProtection="1">
      <alignment vertical="center"/>
      <protection hidden="1"/>
    </xf>
    <xf numFmtId="0" fontId="0" fillId="2" borderId="0" xfId="0" applyFill="1" applyProtection="1"/>
    <xf numFmtId="49" fontId="0" fillId="2" borderId="0" xfId="0" applyNumberFormat="1" applyFill="1" applyProtection="1"/>
    <xf numFmtId="0" fontId="0" fillId="0" borderId="0" xfId="0" applyAlignment="1" applyProtection="1">
      <alignment horizontal="left" indent="3"/>
    </xf>
    <xf numFmtId="49" fontId="93" fillId="0" borderId="0" xfId="0" applyNumberFormat="1" applyFont="1" applyFill="1" applyBorder="1" applyAlignment="1" applyProtection="1">
      <protection hidden="1"/>
    </xf>
    <xf numFmtId="2" fontId="24" fillId="3" borderId="122" xfId="0" applyNumberFormat="1" applyFont="1" applyFill="1" applyBorder="1" applyAlignment="1" applyProtection="1">
      <alignment horizontal="center" vertical="center" textRotation="90" wrapText="1"/>
      <protection hidden="1"/>
    </xf>
    <xf numFmtId="12" fontId="2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34" fillId="0" borderId="13" xfId="0" applyNumberFormat="1" applyFont="1" applyFill="1" applyBorder="1" applyAlignment="1" applyProtection="1">
      <alignment vertical="center" wrapText="1"/>
      <protection locked="0"/>
    </xf>
    <xf numFmtId="0" fontId="3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3" xfId="0" applyFont="1" applyFill="1" applyBorder="1" applyAlignment="1" applyProtection="1">
      <alignment vertical="center" wrapText="1"/>
      <protection locked="0"/>
    </xf>
    <xf numFmtId="0" fontId="34" fillId="0" borderId="13" xfId="0" applyFont="1" applyFill="1" applyBorder="1" applyAlignment="1" applyProtection="1">
      <alignment horizontal="left" vertical="center" wrapText="1" indent="1"/>
      <protection locked="0"/>
    </xf>
    <xf numFmtId="0" fontId="34" fillId="0" borderId="13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2" fontId="42" fillId="2" borderId="13" xfId="0" applyNumberFormat="1" applyFont="1" applyFill="1" applyBorder="1" applyAlignment="1" applyProtection="1">
      <alignment vertical="center" wrapText="1"/>
      <protection locked="0"/>
    </xf>
    <xf numFmtId="2" fontId="42" fillId="5" borderId="13" xfId="0" applyNumberFormat="1" applyFont="1" applyFill="1" applyBorder="1" applyAlignment="1" applyProtection="1">
      <alignment vertical="center" wrapText="1"/>
      <protection hidden="1"/>
    </xf>
    <xf numFmtId="2" fontId="77" fillId="5" borderId="13" xfId="0" applyNumberFormat="1" applyFont="1" applyFill="1" applyBorder="1" applyAlignment="1" applyProtection="1">
      <alignment vertical="center"/>
      <protection hidden="1"/>
    </xf>
    <xf numFmtId="2" fontId="77" fillId="5" borderId="13" xfId="0" applyNumberFormat="1" applyFont="1" applyFill="1" applyBorder="1" applyAlignment="1" applyProtection="1">
      <alignment horizontal="center" vertical="center"/>
      <protection hidden="1"/>
    </xf>
    <xf numFmtId="49" fontId="54" fillId="0" borderId="14" xfId="0" applyNumberFormat="1" applyFont="1" applyFill="1" applyBorder="1" applyAlignment="1" applyProtection="1">
      <alignment vertical="center" wrapText="1"/>
      <protection locked="0"/>
    </xf>
    <xf numFmtId="12" fontId="25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28" fillId="3" borderId="28" xfId="0" applyFont="1" applyFill="1" applyBorder="1" applyAlignment="1" applyProtection="1">
      <alignment horizontal="center" vertical="center" textRotation="90" wrapText="1"/>
      <protection hidden="1"/>
    </xf>
    <xf numFmtId="12" fontId="28" fillId="3" borderId="28" xfId="0" applyNumberFormat="1" applyFont="1" applyFill="1" applyBorder="1" applyAlignment="1" applyProtection="1">
      <alignment horizontal="center" vertical="center" textRotation="90" wrapText="1"/>
      <protection hidden="1"/>
    </xf>
    <xf numFmtId="12" fontId="24" fillId="3" borderId="28" xfId="0" applyNumberFormat="1" applyFont="1" applyFill="1" applyBorder="1" applyAlignment="1" applyProtection="1">
      <alignment horizontal="center" vertical="center" wrapText="1"/>
      <protection hidden="1"/>
    </xf>
    <xf numFmtId="12" fontId="36" fillId="3" borderId="28" xfId="0" applyNumberFormat="1" applyFont="1" applyFill="1" applyBorder="1" applyAlignment="1" applyProtection="1">
      <alignment horizontal="center" vertical="center" textRotation="90" wrapText="1"/>
      <protection hidden="1"/>
    </xf>
    <xf numFmtId="2" fontId="28" fillId="3" borderId="122" xfId="0" applyNumberFormat="1" applyFont="1" applyFill="1" applyBorder="1" applyAlignment="1" applyProtection="1">
      <alignment horizontal="center" vertical="center" textRotation="90" wrapText="1"/>
      <protection hidden="1"/>
    </xf>
    <xf numFmtId="12" fontId="43" fillId="0" borderId="55" xfId="0" applyNumberFormat="1" applyFont="1" applyFill="1" applyBorder="1" applyAlignment="1" applyProtection="1">
      <alignment horizontal="left" vertical="center" wrapText="1" indent="1"/>
      <protection locked="0"/>
    </xf>
    <xf numFmtId="0" fontId="37" fillId="3" borderId="123" xfId="0" applyNumberFormat="1" applyFont="1" applyFill="1" applyBorder="1" applyAlignment="1" applyProtection="1">
      <alignment horizontal="left" vertical="center" textRotation="90" wrapText="1"/>
      <protection hidden="1"/>
    </xf>
    <xf numFmtId="0" fontId="28" fillId="3" borderId="28" xfId="0" applyNumberFormat="1" applyFont="1" applyFill="1" applyBorder="1" applyAlignment="1" applyProtection="1">
      <alignment horizontal="center" vertical="center" textRotation="90" wrapText="1"/>
      <protection hidden="1"/>
    </xf>
    <xf numFmtId="0" fontId="28" fillId="3" borderId="28" xfId="0" applyFont="1" applyFill="1" applyBorder="1" applyAlignment="1" applyProtection="1">
      <alignment horizontal="center" vertical="center" wrapText="1"/>
      <protection hidden="1"/>
    </xf>
    <xf numFmtId="12" fontId="27" fillId="0" borderId="55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5" borderId="30" xfId="0" applyFont="1" applyFill="1" applyBorder="1" applyAlignment="1" applyProtection="1">
      <alignment horizontal="left" vertical="center"/>
      <protection hidden="1"/>
    </xf>
    <xf numFmtId="49" fontId="81" fillId="0" borderId="0" xfId="0" applyNumberFormat="1" applyFont="1" applyFill="1" applyBorder="1" applyAlignment="1" applyProtection="1">
      <alignment horizontal="left" vertical="top"/>
      <protection hidden="1"/>
    </xf>
    <xf numFmtId="0" fontId="24" fillId="3" borderId="124" xfId="0" applyNumberFormat="1" applyFont="1" applyFill="1" applyBorder="1" applyAlignment="1" applyProtection="1">
      <alignment horizontal="center" vertical="center"/>
      <protection hidden="1"/>
    </xf>
    <xf numFmtId="0" fontId="94" fillId="0" borderId="0" xfId="0" applyNumberFormat="1" applyFont="1" applyFill="1" applyBorder="1" applyAlignment="1" applyProtection="1">
      <alignment horizontal="left" vertical="center" indent="1"/>
      <protection hidden="1"/>
    </xf>
    <xf numFmtId="12" fontId="43" fillId="5" borderId="30" xfId="0" applyNumberFormat="1" applyFont="1" applyFill="1" applyBorder="1" applyAlignment="1" applyProtection="1">
      <alignment horizontal="left" vertical="center" wrapText="1"/>
      <protection hidden="1"/>
    </xf>
    <xf numFmtId="0" fontId="23" fillId="0" borderId="3" xfId="0" applyNumberFormat="1" applyFont="1" applyFill="1" applyBorder="1" applyAlignment="1" applyProtection="1">
      <alignment vertical="center" wrapText="1"/>
      <protection locked="0"/>
    </xf>
    <xf numFmtId="0" fontId="23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horizontal="center" vertical="center"/>
      <protection hidden="1"/>
    </xf>
    <xf numFmtId="0" fontId="2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125" xfId="0" applyNumberFormat="1" applyFont="1" applyFill="1" applyBorder="1" applyAlignment="1" applyProtection="1">
      <alignment horizontal="center" vertical="center" textRotation="90" wrapText="1"/>
      <protection hidden="1"/>
    </xf>
    <xf numFmtId="0" fontId="0" fillId="5" borderId="0" xfId="0" applyFill="1" applyAlignment="1" applyProtection="1">
      <alignment horizontal="center"/>
      <protection hidden="1"/>
    </xf>
    <xf numFmtId="0" fontId="43" fillId="3" borderId="125" xfId="0" applyNumberFormat="1" applyFont="1" applyFill="1" applyBorder="1" applyAlignment="1" applyProtection="1">
      <alignment horizontal="center" vertical="center" textRotation="90" wrapText="1"/>
      <protection hidden="1"/>
    </xf>
    <xf numFmtId="0" fontId="23" fillId="0" borderId="40" xfId="0" applyNumberFormat="1" applyFont="1" applyFill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hidden="1"/>
    </xf>
    <xf numFmtId="0" fontId="0" fillId="0" borderId="80" xfId="0" applyBorder="1" applyProtection="1"/>
    <xf numFmtId="2" fontId="19" fillId="0" borderId="0" xfId="0" applyNumberFormat="1" applyFont="1" applyProtection="1">
      <protection hidden="1"/>
    </xf>
    <xf numFmtId="0" fontId="10" fillId="2" borderId="0" xfId="0" applyFont="1" applyFill="1" applyAlignment="1" applyProtection="1">
      <alignment horizontal="center" vertical="center"/>
    </xf>
    <xf numFmtId="0" fontId="96" fillId="2" borderId="0" xfId="0" applyFont="1" applyFill="1" applyAlignment="1" applyProtection="1">
      <alignment vertical="center" wrapText="1"/>
    </xf>
    <xf numFmtId="0" fontId="96" fillId="2" borderId="0" xfId="0" applyFont="1" applyFill="1" applyAlignment="1" applyProtection="1">
      <alignment horizontal="center" vertical="center" wrapText="1"/>
    </xf>
    <xf numFmtId="0" fontId="96" fillId="2" borderId="0" xfId="0" applyFont="1" applyFill="1" applyAlignment="1" applyProtection="1">
      <alignment horizontal="left" vertical="center"/>
    </xf>
    <xf numFmtId="0" fontId="97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/>
    <xf numFmtId="0" fontId="100" fillId="2" borderId="0" xfId="0" applyFont="1" applyFill="1" applyProtection="1"/>
    <xf numFmtId="0" fontId="19" fillId="2" borderId="0" xfId="0" applyFont="1" applyFill="1" applyProtection="1"/>
    <xf numFmtId="12" fontId="27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5" xfId="0" applyNumberFormat="1" applyFont="1" applyFill="1" applyBorder="1" applyAlignment="1" applyProtection="1">
      <alignment horizontal="center" vertical="center"/>
      <protection locked="0"/>
    </xf>
    <xf numFmtId="0" fontId="23" fillId="0" borderId="55" xfId="0" applyNumberFormat="1" applyFont="1" applyFill="1" applyBorder="1" applyAlignment="1" applyProtection="1">
      <alignment vertical="center" wrapText="1"/>
      <protection locked="0"/>
    </xf>
    <xf numFmtId="0" fontId="40" fillId="0" borderId="0" xfId="0" applyNumberFormat="1" applyFont="1" applyFill="1" applyBorder="1" applyAlignment="1" applyProtection="1">
      <alignment horizontal="right" vertical="center"/>
      <protection hidden="1"/>
    </xf>
    <xf numFmtId="0" fontId="20" fillId="5" borderId="11" xfId="0" applyFont="1" applyFill="1" applyBorder="1" applyAlignment="1" applyProtection="1">
      <alignment horizontal="right" vertical="center"/>
      <protection hidden="1"/>
    </xf>
    <xf numFmtId="49" fontId="20" fillId="7" borderId="118" xfId="0" applyNumberFormat="1" applyFont="1" applyFill="1" applyBorder="1" applyAlignment="1" applyProtection="1">
      <alignment horizontal="center" vertical="center"/>
      <protection hidden="1"/>
    </xf>
    <xf numFmtId="49" fontId="20" fillId="7" borderId="4" xfId="0" applyNumberFormat="1" applyFont="1" applyFill="1" applyBorder="1" applyAlignment="1" applyProtection="1">
      <alignment horizontal="center" vertical="center"/>
      <protection hidden="1"/>
    </xf>
    <xf numFmtId="2" fontId="27" fillId="0" borderId="40" xfId="0" applyNumberFormat="1" applyFont="1" applyFill="1" applyBorder="1" applyAlignment="1" applyProtection="1">
      <alignment horizontal="left" vertical="center" wrapText="1"/>
      <protection locked="0"/>
    </xf>
    <xf numFmtId="2" fontId="27" fillId="0" borderId="55" xfId="0" applyNumberFormat="1" applyFont="1" applyFill="1" applyBorder="1" applyAlignment="1" applyProtection="1">
      <alignment horizontal="left" vertical="center" wrapText="1"/>
      <protection locked="0"/>
    </xf>
    <xf numFmtId="12" fontId="2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2" fontId="27" fillId="5" borderId="3" xfId="0" applyNumberFormat="1" applyFont="1" applyFill="1" applyBorder="1" applyAlignment="1" applyProtection="1">
      <alignment vertical="center" wrapText="1"/>
      <protection hidden="1"/>
    </xf>
    <xf numFmtId="12" fontId="27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2" fontId="43" fillId="5" borderId="3" xfId="0" applyNumberFormat="1" applyFont="1" applyFill="1" applyBorder="1" applyAlignment="1" applyProtection="1">
      <alignment horizontal="right" vertical="center" wrapText="1"/>
      <protection hidden="1"/>
    </xf>
    <xf numFmtId="2" fontId="43" fillId="5" borderId="3" xfId="0" applyNumberFormat="1" applyFont="1" applyFill="1" applyBorder="1" applyAlignment="1" applyProtection="1">
      <alignment vertical="center" wrapText="1"/>
      <protection hidden="1"/>
    </xf>
    <xf numFmtId="2" fontId="58" fillId="5" borderId="3" xfId="0" applyNumberFormat="1" applyFont="1" applyFill="1" applyBorder="1" applyAlignment="1" applyProtection="1">
      <alignment horizontal="right" vertical="center"/>
      <protection hidden="1"/>
    </xf>
    <xf numFmtId="49" fontId="54" fillId="0" borderId="37" xfId="0" applyNumberFormat="1" applyFont="1" applyFill="1" applyBorder="1" applyAlignment="1" applyProtection="1">
      <alignment vertical="center" wrapText="1"/>
      <protection hidden="1"/>
    </xf>
    <xf numFmtId="0" fontId="23" fillId="0" borderId="85" xfId="0" applyNumberFormat="1" applyFont="1" applyFill="1" applyBorder="1" applyAlignment="1" applyProtection="1">
      <alignment vertical="center" wrapText="1"/>
      <protection locked="0"/>
    </xf>
    <xf numFmtId="0" fontId="23" fillId="0" borderId="85" xfId="0" applyNumberFormat="1" applyFont="1" applyFill="1" applyBorder="1" applyAlignment="1" applyProtection="1">
      <alignment horizontal="center" vertical="center"/>
      <protection locked="0"/>
    </xf>
    <xf numFmtId="2" fontId="27" fillId="0" borderId="85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85" xfId="0" applyNumberFormat="1" applyFont="1" applyFill="1" applyBorder="1" applyAlignment="1" applyProtection="1">
      <alignment horizontal="left" vertical="center" wrapText="1"/>
      <protection locked="0"/>
    </xf>
    <xf numFmtId="2" fontId="58" fillId="5" borderId="85" xfId="0" applyNumberFormat="1" applyFont="1" applyFill="1" applyBorder="1" applyAlignment="1" applyProtection="1">
      <alignment horizontal="center" vertical="center"/>
      <protection hidden="1"/>
    </xf>
    <xf numFmtId="12" fontId="27" fillId="5" borderId="3" xfId="0" applyNumberFormat="1" applyFont="1" applyFill="1" applyBorder="1" applyAlignment="1" applyProtection="1">
      <alignment horizontal="center" vertical="center" wrapText="1"/>
      <protection hidden="1"/>
    </xf>
    <xf numFmtId="12" fontId="43" fillId="5" borderId="3" xfId="0" applyNumberFormat="1" applyFont="1" applyFill="1" applyBorder="1" applyAlignment="1" applyProtection="1">
      <alignment horizontal="right" vertical="center" wrapText="1"/>
      <protection hidden="1"/>
    </xf>
    <xf numFmtId="12" fontId="23" fillId="5" borderId="3" xfId="0" applyNumberFormat="1" applyFont="1" applyFill="1" applyBorder="1" applyAlignment="1" applyProtection="1">
      <alignment horizontal="center" vertical="center" wrapText="1"/>
      <protection hidden="1"/>
    </xf>
    <xf numFmtId="2" fontId="43" fillId="0" borderId="126" xfId="0" applyNumberFormat="1" applyFont="1" applyFill="1" applyBorder="1" applyAlignment="1" applyProtection="1">
      <alignment horizontal="right" vertical="center"/>
      <protection locked="0"/>
    </xf>
    <xf numFmtId="49" fontId="54" fillId="0" borderId="37" xfId="0" applyNumberFormat="1" applyFont="1" applyFill="1" applyBorder="1" applyAlignment="1" applyProtection="1">
      <alignment wrapText="1"/>
      <protection locked="0"/>
    </xf>
    <xf numFmtId="0" fontId="23" fillId="0" borderId="40" xfId="0" applyFont="1" applyFill="1" applyBorder="1" applyAlignment="1" applyProtection="1">
      <alignment horizontal="center" vertical="center" wrapText="1"/>
      <protection locked="0"/>
    </xf>
    <xf numFmtId="2" fontId="58" fillId="5" borderId="40" xfId="0" applyNumberFormat="1" applyFont="1" applyFill="1" applyBorder="1" applyAlignment="1" applyProtection="1">
      <alignment horizontal="center" vertical="center"/>
      <protection hidden="1"/>
    </xf>
    <xf numFmtId="12" fontId="4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2" fontId="27" fillId="5" borderId="3" xfId="0" applyNumberFormat="1" applyFont="1" applyFill="1" applyBorder="1" applyAlignment="1" applyProtection="1">
      <alignment vertical="center" wrapText="1"/>
      <protection hidden="1"/>
    </xf>
    <xf numFmtId="49" fontId="54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9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NumberFormat="1" applyFont="1" applyFill="1" applyBorder="1" applyAlignment="1" applyProtection="1">
      <alignment horizontal="center" vertical="center"/>
      <protection hidden="1"/>
    </xf>
    <xf numFmtId="0" fontId="75" fillId="2" borderId="0" xfId="0" applyFont="1" applyFill="1" applyBorder="1" applyAlignment="1" applyProtection="1">
      <alignment horizontal="right" vertical="center"/>
      <protection hidden="1"/>
    </xf>
    <xf numFmtId="0" fontId="47" fillId="2" borderId="0" xfId="0" applyFont="1" applyFill="1" applyBorder="1" applyAlignment="1" applyProtection="1">
      <alignment horizontal="center" vertical="center"/>
      <protection hidden="1"/>
    </xf>
    <xf numFmtId="0" fontId="47" fillId="5" borderId="15" xfId="0" applyFont="1" applyFill="1" applyBorder="1" applyAlignment="1" applyProtection="1">
      <alignment wrapTex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28" fillId="5" borderId="5" xfId="0" applyNumberFormat="1" applyFont="1" applyFill="1" applyBorder="1" applyAlignment="1" applyProtection="1">
      <alignment horizontal="center" vertical="center"/>
      <protection hidden="1"/>
    </xf>
    <xf numFmtId="0" fontId="2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8" fillId="5" borderId="4" xfId="0" applyNumberFormat="1" applyFont="1" applyFill="1" applyBorder="1" applyAlignment="1" applyProtection="1">
      <alignment horizontal="center" vertical="center"/>
      <protection hidden="1"/>
    </xf>
    <xf numFmtId="0" fontId="28" fillId="5" borderId="127" xfId="0" applyNumberFormat="1" applyFont="1" applyFill="1" applyBorder="1" applyAlignment="1" applyProtection="1">
      <alignment horizontal="center" vertical="center"/>
      <protection hidden="1"/>
    </xf>
    <xf numFmtId="0" fontId="86" fillId="0" borderId="95" xfId="0" applyFont="1" applyBorder="1" applyAlignment="1" applyProtection="1">
      <alignment horizontal="center" vertical="center"/>
      <protection locked="0"/>
    </xf>
    <xf numFmtId="0" fontId="47" fillId="5" borderId="131" xfId="0" applyFont="1" applyFill="1" applyBorder="1" applyAlignment="1" applyProtection="1">
      <alignment horizontal="right" vertical="center" wrapText="1" indent="1"/>
      <protection hidden="1"/>
    </xf>
    <xf numFmtId="0" fontId="10" fillId="0" borderId="0" xfId="0" applyFont="1" applyFill="1" applyAlignment="1" applyProtection="1">
      <alignment horizontal="right"/>
      <protection hidden="1"/>
    </xf>
    <xf numFmtId="0" fontId="0" fillId="4" borderId="22" xfId="0" applyFont="1" applyFill="1" applyBorder="1" applyAlignment="1" applyProtection="1">
      <alignment horizontal="center" vertical="center"/>
      <protection hidden="1"/>
    </xf>
    <xf numFmtId="0" fontId="19" fillId="5" borderId="118" xfId="0" applyFont="1" applyFill="1" applyBorder="1" applyAlignment="1" applyProtection="1">
      <alignment horizontal="right" vertical="center" indent="1"/>
      <protection hidden="1"/>
    </xf>
    <xf numFmtId="0" fontId="30" fillId="0" borderId="1" xfId="0" applyNumberFormat="1" applyFont="1" applyFill="1" applyBorder="1" applyAlignment="1" applyProtection="1">
      <alignment horizontal="left" vertical="center" indent="1"/>
      <protection hidden="1"/>
    </xf>
    <xf numFmtId="0" fontId="0" fillId="0" borderId="0" xfId="0" applyBorder="1" applyProtection="1"/>
    <xf numFmtId="0" fontId="30" fillId="5" borderId="1" xfId="0" applyNumberFormat="1" applyFont="1" applyFill="1" applyBorder="1" applyAlignment="1" applyProtection="1">
      <alignment horizontal="left" vertical="center" indent="1"/>
    </xf>
    <xf numFmtId="0" fontId="91" fillId="5" borderId="13" xfId="0" applyFont="1" applyFill="1" applyBorder="1" applyAlignment="1" applyProtection="1">
      <alignment horizontal="left" vertical="center" indent="1"/>
      <protection hidden="1"/>
    </xf>
    <xf numFmtId="0" fontId="51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51" fillId="0" borderId="0" xfId="0" applyNumberFormat="1" applyFont="1" applyBorder="1" applyProtection="1">
      <protection hidden="1"/>
    </xf>
    <xf numFmtId="2" fontId="19" fillId="0" borderId="0" xfId="0" applyNumberFormat="1" applyFont="1" applyBorder="1" applyProtection="1">
      <protection hidden="1"/>
    </xf>
    <xf numFmtId="0" fontId="0" fillId="0" borderId="0" xfId="0" applyFill="1" applyBorder="1" applyProtection="1">
      <protection hidden="1"/>
    </xf>
    <xf numFmtId="2" fontId="20" fillId="2" borderId="133" xfId="0" applyNumberFormat="1" applyFont="1" applyFill="1" applyBorder="1" applyAlignment="1" applyProtection="1">
      <alignment horizontal="center" vertical="center"/>
      <protection hidden="1"/>
    </xf>
    <xf numFmtId="0" fontId="20" fillId="0" borderId="134" xfId="0" applyFont="1" applyBorder="1" applyAlignment="1" applyProtection="1">
      <alignment horizontal="center" vertical="center"/>
      <protection hidden="1"/>
    </xf>
    <xf numFmtId="0" fontId="0" fillId="0" borderId="19" xfId="0" applyBorder="1" applyProtection="1">
      <protection hidden="1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05" fillId="0" borderId="0" xfId="0" applyFont="1" applyBorder="1" applyAlignment="1">
      <alignment horizontal="right"/>
    </xf>
    <xf numFmtId="0" fontId="105" fillId="0" borderId="18" xfId="0" applyFont="1" applyBorder="1" applyAlignment="1" applyProtection="1">
      <protection locked="0"/>
    </xf>
    <xf numFmtId="0" fontId="0" fillId="0" borderId="18" xfId="0" applyBorder="1" applyAlignment="1">
      <alignment vertical="center"/>
    </xf>
    <xf numFmtId="0" fontId="3" fillId="2" borderId="0" xfId="0" applyFont="1" applyFill="1" applyBorder="1" applyAlignment="1" applyProtection="1">
      <alignment horizontal="right"/>
      <protection hidden="1"/>
    </xf>
    <xf numFmtId="49" fontId="106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hidden="1"/>
    </xf>
    <xf numFmtId="49" fontId="23" fillId="0" borderId="0" xfId="0" applyNumberFormat="1" applyFont="1" applyFill="1" applyBorder="1" applyAlignment="1" applyProtection="1">
      <alignment horizontal="right"/>
    </xf>
    <xf numFmtId="0" fontId="80" fillId="0" borderId="0" xfId="0" applyFont="1" applyFill="1" applyAlignment="1" applyProtection="1">
      <alignment horizontal="left" indent="1"/>
      <protection locked="0"/>
    </xf>
    <xf numFmtId="0" fontId="5" fillId="0" borderId="0" xfId="0" applyNumberFormat="1" applyFont="1" applyFill="1" applyBorder="1" applyAlignment="1" applyProtection="1">
      <alignment vertical="center" wrapText="1"/>
      <protection locked="0" hidden="1"/>
    </xf>
    <xf numFmtId="0" fontId="0" fillId="2" borderId="0" xfId="0" applyFill="1" applyAlignment="1" applyProtection="1">
      <protection hidden="1"/>
    </xf>
    <xf numFmtId="1" fontId="21" fillId="0" borderId="0" xfId="0" applyNumberFormat="1" applyFont="1" applyFill="1" applyBorder="1" applyAlignment="1" applyProtection="1">
      <alignment horizontal="left" vertical="center"/>
    </xf>
    <xf numFmtId="1" fontId="109" fillId="0" borderId="0" xfId="0" applyNumberFormat="1" applyFont="1" applyFill="1" applyBorder="1" applyAlignment="1" applyProtection="1">
      <alignment horizontal="center" vertical="center"/>
    </xf>
    <xf numFmtId="0" fontId="110" fillId="0" borderId="0" xfId="0" applyFont="1" applyFill="1" applyAlignment="1" applyProtection="1"/>
    <xf numFmtId="0" fontId="0" fillId="0" borderId="0" xfId="0" applyFill="1" applyAlignment="1"/>
    <xf numFmtId="0" fontId="0" fillId="0" borderId="0" xfId="0" applyFont="1" applyFill="1" applyProtection="1">
      <protection hidden="1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hidden="1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0" fontId="91" fillId="0" borderId="0" xfId="0" applyFont="1" applyFill="1" applyProtection="1">
      <protection hidden="1"/>
    </xf>
    <xf numFmtId="1" fontId="21" fillId="0" borderId="51" xfId="0" applyNumberFormat="1" applyFont="1" applyFill="1" applyBorder="1" applyAlignment="1" applyProtection="1">
      <alignment horizontal="left" vertical="top"/>
    </xf>
    <xf numFmtId="1" fontId="21" fillId="0" borderId="22" xfId="0" applyNumberFormat="1" applyFont="1" applyFill="1" applyBorder="1" applyAlignment="1" applyProtection="1">
      <alignment horizontal="left" vertical="top"/>
    </xf>
    <xf numFmtId="1" fontId="21" fillId="0" borderId="21" xfId="0" applyNumberFormat="1" applyFont="1" applyFill="1" applyBorder="1" applyAlignment="1" applyProtection="1">
      <alignment horizontal="center" vertical="center"/>
    </xf>
    <xf numFmtId="0" fontId="21" fillId="0" borderId="52" xfId="0" applyFont="1" applyFill="1" applyBorder="1" applyAlignment="1" applyProtection="1"/>
    <xf numFmtId="0" fontId="91" fillId="0" borderId="0" xfId="0" applyFont="1" applyFill="1" applyAlignment="1" applyProtection="1">
      <protection hidden="1"/>
    </xf>
    <xf numFmtId="0" fontId="91" fillId="0" borderId="0" xfId="0" applyFont="1" applyFill="1" applyAlignment="1"/>
    <xf numFmtId="0" fontId="91" fillId="0" borderId="0" xfId="0" applyFont="1" applyFill="1"/>
    <xf numFmtId="0" fontId="45" fillId="0" borderId="0" xfId="0" applyFont="1" applyFill="1" applyProtection="1">
      <protection hidden="1"/>
    </xf>
    <xf numFmtId="1" fontId="20" fillId="0" borderId="4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Alignment="1" applyProtection="1">
      <protection hidden="1"/>
    </xf>
    <xf numFmtId="0" fontId="45" fillId="0" borderId="0" xfId="0" applyFont="1" applyFill="1" applyAlignment="1"/>
    <xf numFmtId="0" fontId="45" fillId="0" borderId="0" xfId="0" applyFont="1" applyFill="1"/>
    <xf numFmtId="0" fontId="21" fillId="0" borderId="52" xfId="0" applyFont="1" applyFill="1" applyBorder="1" applyAlignment="1" applyProtection="1">
      <alignment horizontal="left" vertical="top"/>
      <protection hidden="1"/>
    </xf>
    <xf numFmtId="0" fontId="21" fillId="0" borderId="51" xfId="0" applyFont="1" applyFill="1" applyBorder="1" applyAlignment="1" applyProtection="1">
      <alignment horizontal="left" vertical="top"/>
      <protection hidden="1"/>
    </xf>
    <xf numFmtId="1" fontId="21" fillId="0" borderId="22" xfId="0" applyNumberFormat="1" applyFont="1" applyFill="1" applyBorder="1" applyAlignment="1" applyProtection="1">
      <alignment horizontal="center" vertical="center"/>
    </xf>
    <xf numFmtId="0" fontId="21" fillId="0" borderId="22" xfId="0" applyFont="1" applyFill="1" applyBorder="1" applyAlignment="1" applyProtection="1"/>
    <xf numFmtId="165" fontId="51" fillId="0" borderId="4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Protection="1">
      <protection hidden="1"/>
    </xf>
    <xf numFmtId="0" fontId="21" fillId="0" borderId="51" xfId="0" applyFont="1" applyFill="1" applyBorder="1" applyProtection="1"/>
    <xf numFmtId="0" fontId="21" fillId="0" borderId="22" xfId="0" applyFont="1" applyFill="1" applyBorder="1" applyAlignment="1" applyProtection="1">
      <alignment vertical="center"/>
    </xf>
    <xf numFmtId="0" fontId="21" fillId="0" borderId="21" xfId="0" applyFont="1" applyFill="1" applyBorder="1" applyAlignment="1" applyProtection="1">
      <alignment vertical="center"/>
    </xf>
    <xf numFmtId="0" fontId="21" fillId="0" borderId="21" xfId="0" applyFont="1" applyFill="1" applyBorder="1" applyProtection="1"/>
    <xf numFmtId="0" fontId="21" fillId="0" borderId="0" xfId="0" applyFont="1" applyFill="1"/>
    <xf numFmtId="0" fontId="21" fillId="2" borderId="0" xfId="0" applyFont="1" applyFill="1" applyProtection="1">
      <protection hidden="1"/>
    </xf>
    <xf numFmtId="0" fontId="21" fillId="0" borderId="51" xfId="0" applyFont="1" applyFill="1" applyBorder="1" applyAlignment="1" applyProtection="1">
      <alignment vertical="top"/>
      <protection hidden="1"/>
    </xf>
    <xf numFmtId="0" fontId="21" fillId="0" borderId="21" xfId="0" applyFont="1" applyFill="1" applyBorder="1" applyAlignment="1" applyProtection="1">
      <alignment vertical="top"/>
      <protection hidden="1"/>
    </xf>
    <xf numFmtId="0" fontId="21" fillId="0" borderId="22" xfId="0" applyFont="1" applyFill="1" applyBorder="1" applyAlignment="1" applyProtection="1">
      <alignment vertical="top"/>
      <protection hidden="1"/>
    </xf>
    <xf numFmtId="0" fontId="21" fillId="0" borderId="0" xfId="0" applyFont="1" applyFill="1" applyBorder="1" applyAlignment="1" applyProtection="1">
      <alignment horizontal="left" vertical="top"/>
      <protection hidden="1"/>
    </xf>
    <xf numFmtId="0" fontId="21" fillId="0" borderId="0" xfId="0" applyFont="1" applyProtection="1"/>
    <xf numFmtId="0" fontId="21" fillId="2" borderId="83" xfId="0" applyFont="1" applyFill="1" applyBorder="1" applyProtection="1">
      <protection hidden="1"/>
    </xf>
    <xf numFmtId="0" fontId="21" fillId="2" borderId="0" xfId="0" applyFont="1" applyFill="1"/>
    <xf numFmtId="0" fontId="21" fillId="0" borderId="0" xfId="0" applyFont="1"/>
    <xf numFmtId="0" fontId="45" fillId="2" borderId="0" xfId="0" applyFont="1" applyFill="1" applyProtection="1">
      <protection hidden="1"/>
    </xf>
    <xf numFmtId="0" fontId="45" fillId="0" borderId="0" xfId="0" applyFont="1"/>
    <xf numFmtId="0" fontId="0" fillId="2" borderId="0" xfId="0" applyFont="1" applyFill="1" applyProtection="1">
      <protection hidden="1"/>
    </xf>
    <xf numFmtId="0" fontId="0" fillId="0" borderId="0" xfId="0" applyFont="1"/>
    <xf numFmtId="0" fontId="0" fillId="2" borderId="0" xfId="0" applyFont="1" applyFill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21" fillId="0" borderId="8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83" xfId="0" applyFont="1" applyBorder="1" applyAlignment="1">
      <alignment vertical="center"/>
    </xf>
    <xf numFmtId="0" fontId="12" fillId="0" borderId="0" xfId="0" applyFont="1"/>
    <xf numFmtId="0" fontId="51" fillId="2" borderId="0" xfId="0" applyFont="1" applyFill="1" applyProtection="1">
      <protection hidden="1"/>
    </xf>
    <xf numFmtId="0" fontId="51" fillId="0" borderId="67" xfId="0" applyFont="1" applyBorder="1" applyProtection="1">
      <protection locked="0"/>
    </xf>
    <xf numFmtId="0" fontId="51" fillId="0" borderId="0" xfId="0" applyFont="1"/>
    <xf numFmtId="0" fontId="51" fillId="0" borderId="64" xfId="0" applyFont="1" applyBorder="1" applyProtection="1">
      <protection locked="0"/>
    </xf>
    <xf numFmtId="0" fontId="51" fillId="0" borderId="93" xfId="0" applyFont="1" applyBorder="1" applyProtection="1">
      <protection locked="0"/>
    </xf>
    <xf numFmtId="0" fontId="21" fillId="0" borderId="52" xfId="0" applyFont="1" applyBorder="1"/>
    <xf numFmtId="0" fontId="21" fillId="0" borderId="51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40" xfId="0" applyFont="1" applyBorder="1" applyAlignment="1" applyProtection="1">
      <alignment horizontal="center" vertical="center"/>
      <protection locked="0"/>
    </xf>
    <xf numFmtId="0" fontId="21" fillId="0" borderId="22" xfId="0" applyFont="1" applyBorder="1"/>
    <xf numFmtId="165" fontId="45" fillId="0" borderId="40" xfId="0" applyNumberFormat="1" applyFont="1" applyBorder="1" applyAlignment="1" applyProtection="1">
      <alignment horizontal="center" vertical="center"/>
      <protection locked="0"/>
    </xf>
    <xf numFmtId="169" fontId="45" fillId="0" borderId="40" xfId="0" applyNumberFormat="1" applyFont="1" applyBorder="1" applyAlignment="1" applyProtection="1">
      <alignment horizontal="center" vertical="center"/>
      <protection locked="0"/>
    </xf>
    <xf numFmtId="0" fontId="20" fillId="12" borderId="53" xfId="0" applyFont="1" applyFill="1" applyBorder="1" applyAlignment="1">
      <alignment vertical="center"/>
    </xf>
    <xf numFmtId="0" fontId="0" fillId="12" borderId="17" xfId="0" applyFont="1" applyFill="1" applyBorder="1" applyAlignment="1">
      <alignment vertical="center"/>
    </xf>
    <xf numFmtId="0" fontId="0" fillId="12" borderId="17" xfId="0" applyFill="1" applyBorder="1" applyAlignment="1">
      <alignment horizontal="right" vertical="center"/>
    </xf>
    <xf numFmtId="0" fontId="0" fillId="12" borderId="20" xfId="0" applyFont="1" applyFill="1" applyBorder="1" applyAlignment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45" fillId="0" borderId="19" xfId="0" applyFont="1" applyBorder="1" applyAlignment="1" applyProtection="1">
      <alignment horizontal="center" vertical="center"/>
      <protection locked="0"/>
    </xf>
    <xf numFmtId="0" fontId="45" fillId="0" borderId="40" xfId="0" applyFont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left" indent="1"/>
    </xf>
    <xf numFmtId="0" fontId="0" fillId="0" borderId="159" xfId="0" applyBorder="1" applyAlignment="1" applyProtection="1">
      <alignment horizontal="center" vertical="center"/>
      <protection locked="0"/>
    </xf>
    <xf numFmtId="0" fontId="0" fillId="0" borderId="161" xfId="0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left" indent="1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164" xfId="0" applyFont="1" applyFill="1" applyBorder="1" applyAlignment="1">
      <alignment vertical="top"/>
    </xf>
    <xf numFmtId="0" fontId="0" fillId="0" borderId="165" xfId="0" applyFill="1" applyBorder="1"/>
    <xf numFmtId="0" fontId="0" fillId="0" borderId="0" xfId="0" applyAlignment="1">
      <alignment horizontal="left" indent="3"/>
    </xf>
    <xf numFmtId="0" fontId="0" fillId="0" borderId="80" xfId="0" applyBorder="1" applyAlignment="1" applyProtection="1">
      <protection hidden="1"/>
    </xf>
    <xf numFmtId="0" fontId="0" fillId="0" borderId="83" xfId="0" applyBorder="1" applyAlignment="1" applyProtection="1">
      <protection hidden="1"/>
    </xf>
    <xf numFmtId="0" fontId="0" fillId="0" borderId="0" xfId="0" applyAlignment="1" applyProtection="1">
      <alignment horizontal="left" vertical="center"/>
    </xf>
    <xf numFmtId="0" fontId="0" fillId="0" borderId="83" xfId="0" applyBorder="1" applyProtection="1"/>
    <xf numFmtId="0" fontId="0" fillId="0" borderId="46" xfId="0" applyBorder="1" applyProtection="1"/>
    <xf numFmtId="0" fontId="0" fillId="0" borderId="19" xfId="0" applyBorder="1" applyProtection="1"/>
    <xf numFmtId="0" fontId="0" fillId="0" borderId="18" xfId="0" applyBorder="1" applyProtection="1"/>
    <xf numFmtId="0" fontId="0" fillId="0" borderId="18" xfId="0" applyBorder="1" applyProtection="1">
      <protection hidden="1"/>
    </xf>
    <xf numFmtId="0" fontId="20" fillId="16" borderId="0" xfId="0" applyFont="1" applyFill="1" applyBorder="1" applyAlignment="1" applyProtection="1">
      <alignment horizontal="center" vertical="center"/>
      <protection hidden="1"/>
    </xf>
    <xf numFmtId="0" fontId="20" fillId="16" borderId="83" xfId="0" applyFont="1" applyFill="1" applyBorder="1" applyAlignment="1" applyProtection="1">
      <alignment horizontal="center" vertical="center"/>
      <protection hidden="1"/>
    </xf>
    <xf numFmtId="0" fontId="47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95" fillId="2" borderId="0" xfId="0" applyFont="1" applyFill="1" applyAlignment="1" applyProtection="1">
      <alignment horizontal="center" vertical="center"/>
    </xf>
    <xf numFmtId="0" fontId="20" fillId="16" borderId="0" xfId="0" applyFont="1" applyFill="1" applyBorder="1" applyAlignment="1" applyProtection="1">
      <alignment horizontal="center" vertical="center"/>
      <protection hidden="1"/>
    </xf>
    <xf numFmtId="0" fontId="23" fillId="5" borderId="17" xfId="0" applyNumberFormat="1" applyFont="1" applyFill="1" applyBorder="1" applyAlignment="1" applyProtection="1">
      <alignment horizontal="center" vertical="center"/>
      <protection hidden="1"/>
    </xf>
    <xf numFmtId="0" fontId="30" fillId="17" borderId="1" xfId="0" applyNumberFormat="1" applyFont="1" applyFill="1" applyBorder="1" applyAlignment="1" applyProtection="1">
      <alignment horizontal="left" vertical="center" indent="1"/>
      <protection locked="0" hidden="1"/>
    </xf>
    <xf numFmtId="0" fontId="23" fillId="17" borderId="1" xfId="0" applyNumberFormat="1" applyFont="1" applyFill="1" applyBorder="1" applyAlignment="1" applyProtection="1">
      <alignment vertical="center"/>
      <protection locked="0" hidden="1"/>
    </xf>
    <xf numFmtId="0" fontId="0" fillId="17" borderId="1" xfId="0" applyFill="1" applyBorder="1" applyProtection="1">
      <protection locked="0" hidden="1"/>
    </xf>
    <xf numFmtId="0" fontId="23" fillId="17" borderId="1" xfId="0" applyNumberFormat="1" applyFont="1" applyFill="1" applyBorder="1" applyAlignment="1" applyProtection="1">
      <alignment horizontal="left" vertical="center" indent="1"/>
      <protection locked="0" hidden="1"/>
    </xf>
    <xf numFmtId="0" fontId="30" fillId="5" borderId="160" xfId="0" applyNumberFormat="1" applyFont="1" applyFill="1" applyBorder="1" applyAlignment="1" applyProtection="1">
      <alignment horizontal="center" vertical="center"/>
      <protection hidden="1"/>
    </xf>
    <xf numFmtId="0" fontId="17" fillId="9" borderId="87" xfId="0" applyNumberFormat="1" applyFont="1" applyFill="1" applyBorder="1" applyAlignment="1" applyProtection="1">
      <alignment horizontal="right" vertical="top"/>
      <protection hidden="1"/>
    </xf>
    <xf numFmtId="0" fontId="16" fillId="3" borderId="0" xfId="0" applyFont="1" applyFill="1" applyBorder="1" applyProtection="1">
      <protection hidden="1"/>
    </xf>
    <xf numFmtId="0" fontId="23" fillId="3" borderId="109" xfId="0" applyNumberFormat="1" applyFont="1" applyFill="1" applyBorder="1" applyAlignment="1" applyProtection="1">
      <alignment vertical="center"/>
      <protection hidden="1"/>
    </xf>
    <xf numFmtId="0" fontId="23" fillId="5" borderId="0" xfId="0" applyNumberFormat="1" applyFont="1" applyFill="1" applyBorder="1" applyAlignment="1" applyProtection="1">
      <alignment vertical="center"/>
      <protection hidden="1"/>
    </xf>
    <xf numFmtId="0" fontId="23" fillId="5" borderId="94" xfId="0" applyNumberFormat="1" applyFont="1" applyFill="1" applyBorder="1" applyAlignment="1" applyProtection="1">
      <alignment horizontal="center" vertical="center"/>
      <protection hidden="1"/>
    </xf>
    <xf numFmtId="0" fontId="24" fillId="5" borderId="0" xfId="0" applyNumberFormat="1" applyFont="1" applyFill="1" applyBorder="1" applyAlignment="1" applyProtection="1">
      <alignment vertical="center"/>
      <protection hidden="1"/>
    </xf>
    <xf numFmtId="0" fontId="23" fillId="5" borderId="162" xfId="0" applyNumberFormat="1" applyFont="1" applyFill="1" applyBorder="1" applyAlignment="1" applyProtection="1">
      <alignment horizontal="center" vertical="center"/>
      <protection hidden="1"/>
    </xf>
    <xf numFmtId="0" fontId="23" fillId="0" borderId="96" xfId="0" applyNumberFormat="1" applyFont="1" applyFill="1" applyBorder="1" applyAlignment="1" applyProtection="1">
      <alignment horizontal="center" vertical="center"/>
      <protection locked="0"/>
    </xf>
    <xf numFmtId="0" fontId="23" fillId="0" borderId="52" xfId="0" applyNumberFormat="1" applyFont="1" applyFill="1" applyBorder="1" applyAlignment="1" applyProtection="1">
      <alignment horizontal="center" vertical="center"/>
      <protection locked="0"/>
    </xf>
    <xf numFmtId="0" fontId="23" fillId="0" borderId="51" xfId="0" applyNumberFormat="1" applyFont="1" applyFill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vertical="center"/>
      <protection locked="0"/>
    </xf>
    <xf numFmtId="0" fontId="31" fillId="5" borderId="69" xfId="0" applyNumberFormat="1" applyFont="1" applyFill="1" applyBorder="1" applyAlignment="1" applyProtection="1">
      <alignment horizontal="center" vertical="center"/>
      <protection hidden="1"/>
    </xf>
    <xf numFmtId="0" fontId="31" fillId="5" borderId="97" xfId="0" applyNumberFormat="1" applyFont="1" applyFill="1" applyBorder="1" applyAlignment="1" applyProtection="1">
      <alignment horizontal="center" vertical="center"/>
      <protection hidden="1"/>
    </xf>
    <xf numFmtId="0" fontId="30" fillId="3" borderId="98" xfId="0" applyNumberFormat="1" applyFont="1" applyFill="1" applyBorder="1" applyAlignment="1" applyProtection="1">
      <alignment horizontal="center" vertical="center"/>
      <protection hidden="1"/>
    </xf>
    <xf numFmtId="0" fontId="23" fillId="0" borderId="180" xfId="0" applyNumberFormat="1" applyFont="1" applyFill="1" applyBorder="1" applyAlignment="1" applyProtection="1">
      <alignment horizontal="center" vertical="center"/>
      <protection locked="0"/>
    </xf>
    <xf numFmtId="0" fontId="23" fillId="0" borderId="46" xfId="0" applyNumberFormat="1" applyFont="1" applyFill="1" applyBorder="1" applyAlignment="1" applyProtection="1">
      <alignment horizontal="center" vertical="center"/>
      <protection locked="0"/>
    </xf>
    <xf numFmtId="0" fontId="30" fillId="3" borderId="93" xfId="0" applyNumberFormat="1" applyFont="1" applyFill="1" applyBorder="1" applyAlignment="1" applyProtection="1">
      <alignment horizontal="center" vertical="center"/>
      <protection hidden="1"/>
    </xf>
    <xf numFmtId="0" fontId="16" fillId="0" borderId="42" xfId="0" applyFont="1" applyBorder="1" applyAlignment="1" applyProtection="1">
      <alignment vertical="center"/>
      <protection locked="0"/>
    </xf>
    <xf numFmtId="0" fontId="23" fillId="5" borderId="159" xfId="0" applyNumberFormat="1" applyFont="1" applyFill="1" applyBorder="1" applyAlignment="1" applyProtection="1">
      <alignment horizontal="center" vertical="center"/>
      <protection hidden="1"/>
    </xf>
    <xf numFmtId="0" fontId="30" fillId="5" borderId="98" xfId="0" applyNumberFormat="1" applyFont="1" applyFill="1" applyBorder="1" applyAlignment="1" applyProtection="1">
      <alignment horizontal="left" vertical="center" indent="1"/>
      <protection hidden="1"/>
    </xf>
    <xf numFmtId="0" fontId="30" fillId="5" borderId="53" xfId="0" applyNumberFormat="1" applyFont="1" applyFill="1" applyBorder="1" applyAlignment="1" applyProtection="1">
      <alignment vertical="center"/>
      <protection hidden="1"/>
    </xf>
    <xf numFmtId="0" fontId="30" fillId="5" borderId="17" xfId="0" applyNumberFormat="1" applyFont="1" applyFill="1" applyBorder="1" applyAlignment="1" applyProtection="1">
      <alignment horizontal="center" vertical="center"/>
      <protection hidden="1"/>
    </xf>
    <xf numFmtId="0" fontId="23" fillId="5" borderId="21" xfId="0" applyNumberFormat="1" applyFont="1" applyFill="1" applyBorder="1" applyAlignment="1" applyProtection="1">
      <alignment horizontal="center" vertical="center"/>
      <protection hidden="1"/>
    </xf>
    <xf numFmtId="0" fontId="23" fillId="5" borderId="18" xfId="0" applyNumberFormat="1" applyFont="1" applyFill="1" applyBorder="1" applyAlignment="1" applyProtection="1">
      <alignment horizontal="center" vertical="center"/>
      <protection hidden="1"/>
    </xf>
    <xf numFmtId="0" fontId="23" fillId="5" borderId="16" xfId="0" applyNumberFormat="1" applyFont="1" applyFill="1" applyBorder="1" applyAlignment="1" applyProtection="1">
      <alignment vertical="center"/>
      <protection hidden="1"/>
    </xf>
    <xf numFmtId="0" fontId="23" fillId="5" borderId="17" xfId="0" applyNumberFormat="1" applyFont="1" applyFill="1" applyBorder="1" applyAlignment="1" applyProtection="1">
      <alignment vertical="center"/>
      <protection hidden="1"/>
    </xf>
    <xf numFmtId="0" fontId="23" fillId="5" borderId="20" xfId="0" applyNumberFormat="1" applyFont="1" applyFill="1" applyBorder="1" applyAlignment="1" applyProtection="1">
      <alignment horizontal="center" vertical="center"/>
      <protection hidden="1"/>
    </xf>
    <xf numFmtId="0" fontId="30" fillId="5" borderId="32" xfId="0" applyNumberFormat="1" applyFont="1" applyFill="1" applyBorder="1" applyAlignment="1" applyProtection="1">
      <alignment horizontal="center" vertical="center"/>
      <protection hidden="1"/>
    </xf>
    <xf numFmtId="0" fontId="30" fillId="5" borderId="109" xfId="0" applyNumberFormat="1" applyFont="1" applyFill="1" applyBorder="1" applyAlignment="1" applyProtection="1">
      <alignment horizontal="center" vertical="center"/>
      <protection hidden="1"/>
    </xf>
    <xf numFmtId="0" fontId="23" fillId="5" borderId="179" xfId="0" applyNumberFormat="1" applyFont="1" applyFill="1" applyBorder="1" applyAlignment="1" applyProtection="1">
      <alignment horizontal="center" vertical="center"/>
      <protection hidden="1"/>
    </xf>
    <xf numFmtId="0" fontId="23" fillId="5" borderId="91" xfId="0" applyNumberFormat="1" applyFont="1" applyFill="1" applyBorder="1" applyAlignment="1" applyProtection="1">
      <alignment horizontal="center" vertical="center"/>
      <protection hidden="1"/>
    </xf>
    <xf numFmtId="0" fontId="23" fillId="5" borderId="109" xfId="0" applyNumberFormat="1" applyFont="1" applyFill="1" applyBorder="1" applyAlignment="1" applyProtection="1">
      <alignment horizontal="center" vertical="center"/>
      <protection hidden="1"/>
    </xf>
    <xf numFmtId="0" fontId="30" fillId="5" borderId="128" xfId="0" applyNumberFormat="1" applyFont="1" applyFill="1" applyBorder="1" applyAlignment="1" applyProtection="1">
      <alignment horizontal="left" vertical="center" indent="1"/>
      <protection hidden="1"/>
    </xf>
    <xf numFmtId="0" fontId="30" fillId="5" borderId="129" xfId="0" applyNumberFormat="1" applyFont="1" applyFill="1" applyBorder="1" applyAlignment="1" applyProtection="1">
      <alignment horizontal="left" vertical="center" indent="1"/>
      <protection hidden="1"/>
    </xf>
    <xf numFmtId="0" fontId="30" fillId="5" borderId="112" xfId="0" applyNumberFormat="1" applyFont="1" applyFill="1" applyBorder="1" applyAlignment="1" applyProtection="1">
      <alignment horizontal="left" vertical="center" indent="1"/>
      <protection hidden="1"/>
    </xf>
    <xf numFmtId="0" fontId="30" fillId="5" borderId="132" xfId="0" applyNumberFormat="1" applyFont="1" applyFill="1" applyBorder="1" applyAlignment="1" applyProtection="1">
      <alignment horizontal="left" vertical="center" indent="1"/>
      <protection hidden="1"/>
    </xf>
    <xf numFmtId="0" fontId="23" fillId="0" borderId="182" xfId="0" applyFont="1" applyFill="1" applyBorder="1" applyAlignment="1" applyProtection="1">
      <alignment vertical="center"/>
      <protection locked="0"/>
    </xf>
    <xf numFmtId="0" fontId="23" fillId="0" borderId="129" xfId="0" applyNumberFormat="1" applyFont="1" applyFill="1" applyBorder="1" applyAlignment="1" applyProtection="1">
      <alignment horizontal="left" vertical="center" indent="1"/>
      <protection locked="0" hidden="1"/>
    </xf>
    <xf numFmtId="0" fontId="23" fillId="0" borderId="132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29" xfId="0" applyNumberFormat="1" applyFont="1" applyFill="1" applyBorder="1" applyAlignment="1" applyProtection="1">
      <alignment horizontal="left" vertical="center" indent="2"/>
      <protection locked="0"/>
    </xf>
    <xf numFmtId="0" fontId="30" fillId="0" borderId="183" xfId="0" applyNumberFormat="1" applyFont="1" applyFill="1" applyBorder="1" applyAlignment="1" applyProtection="1">
      <alignment horizontal="left" vertical="center" indent="2"/>
      <protection locked="0"/>
    </xf>
    <xf numFmtId="0" fontId="31" fillId="14" borderId="96" xfId="0" applyNumberFormat="1" applyFont="1" applyFill="1" applyBorder="1" applyAlignment="1" applyProtection="1">
      <alignment horizontal="center" vertical="center"/>
      <protection hidden="1"/>
    </xf>
    <xf numFmtId="0" fontId="30" fillId="14" borderId="67" xfId="0" applyNumberFormat="1" applyFont="1" applyFill="1" applyBorder="1" applyAlignment="1" applyProtection="1">
      <alignment horizontal="center" vertical="center"/>
      <protection hidden="1"/>
    </xf>
    <xf numFmtId="0" fontId="23" fillId="14" borderId="69" xfId="0" applyNumberFormat="1" applyFont="1" applyFill="1" applyBorder="1" applyAlignment="1" applyProtection="1">
      <alignment horizontal="center" vertical="center"/>
    </xf>
    <xf numFmtId="0" fontId="23" fillId="14" borderId="67" xfId="0" applyNumberFormat="1" applyFont="1" applyFill="1" applyBorder="1" applyAlignment="1" applyProtection="1">
      <alignment horizontal="center" vertical="center"/>
    </xf>
    <xf numFmtId="0" fontId="23" fillId="14" borderId="68" xfId="0" applyNumberFormat="1" applyFont="1" applyFill="1" applyBorder="1" applyAlignment="1" applyProtection="1">
      <alignment horizontal="center" vertical="center"/>
    </xf>
    <xf numFmtId="0" fontId="23" fillId="14" borderId="107" xfId="0" applyFont="1" applyFill="1" applyBorder="1" applyAlignment="1" applyProtection="1">
      <alignment vertical="center"/>
    </xf>
    <xf numFmtId="0" fontId="30" fillId="5" borderId="99" xfId="0" applyNumberFormat="1" applyFont="1" applyFill="1" applyBorder="1" applyAlignment="1" applyProtection="1">
      <alignment vertical="center" textRotation="90"/>
      <protection hidden="1"/>
    </xf>
    <xf numFmtId="0" fontId="30" fillId="5" borderId="65" xfId="0" applyNumberFormat="1" applyFont="1" applyFill="1" applyBorder="1" applyAlignment="1" applyProtection="1">
      <alignment vertical="center" textRotation="90"/>
      <protection hidden="1"/>
    </xf>
    <xf numFmtId="0" fontId="30" fillId="5" borderId="111" xfId="0" applyNumberFormat="1" applyFont="1" applyFill="1" applyBorder="1" applyAlignment="1" applyProtection="1">
      <alignment vertical="center" textRotation="90"/>
      <protection hidden="1"/>
    </xf>
    <xf numFmtId="0" fontId="37" fillId="3" borderId="155" xfId="0" applyNumberFormat="1" applyFont="1" applyFill="1" applyBorder="1" applyAlignment="1" applyProtection="1">
      <alignment horizontal="center" vertical="center"/>
      <protection hidden="1"/>
    </xf>
    <xf numFmtId="0" fontId="37" fillId="3" borderId="28" xfId="0" applyNumberFormat="1" applyFont="1" applyFill="1" applyBorder="1" applyAlignment="1" applyProtection="1">
      <alignment horizontal="center" vertical="center"/>
      <protection hidden="1"/>
    </xf>
    <xf numFmtId="0" fontId="37" fillId="3" borderId="186" xfId="0" applyNumberFormat="1" applyFont="1" applyFill="1" applyBorder="1" applyAlignment="1" applyProtection="1">
      <alignment horizontal="center" vertical="center"/>
      <protection hidden="1"/>
    </xf>
    <xf numFmtId="0" fontId="23" fillId="0" borderId="103" xfId="0" applyNumberFormat="1" applyFont="1" applyFill="1" applyBorder="1" applyAlignment="1" applyProtection="1">
      <alignment horizontal="center" vertical="center"/>
      <protection locked="0" hidden="1"/>
    </xf>
    <xf numFmtId="0" fontId="30" fillId="0" borderId="128" xfId="0" applyNumberFormat="1" applyFont="1" applyFill="1" applyBorder="1" applyAlignment="1" applyProtection="1">
      <alignment horizontal="left" vertical="center" indent="1"/>
      <protection locked="0"/>
    </xf>
    <xf numFmtId="0" fontId="23" fillId="0" borderId="181" xfId="0" applyNumberFormat="1" applyFont="1" applyFill="1" applyBorder="1" applyAlignment="1" applyProtection="1">
      <alignment horizontal="center" vertical="center"/>
      <protection locked="0" hidden="1"/>
    </xf>
    <xf numFmtId="0" fontId="30" fillId="0" borderId="132" xfId="0" applyNumberFormat="1" applyFont="1" applyFill="1" applyBorder="1" applyAlignment="1" applyProtection="1">
      <alignment horizontal="left" vertical="center" indent="1"/>
      <protection locked="0"/>
    </xf>
    <xf numFmtId="0" fontId="23" fillId="0" borderId="101" xfId="0" applyNumberFormat="1" applyFont="1" applyFill="1" applyBorder="1" applyAlignment="1" applyProtection="1">
      <alignment horizontal="center" vertical="center"/>
      <protection locked="0" hidden="1"/>
    </xf>
    <xf numFmtId="0" fontId="30" fillId="0" borderId="129" xfId="0" applyNumberFormat="1" applyFont="1" applyFill="1" applyBorder="1" applyAlignment="1" applyProtection="1">
      <alignment horizontal="left" vertical="center" indent="1"/>
      <protection locked="0"/>
    </xf>
    <xf numFmtId="0" fontId="23" fillId="0" borderId="102" xfId="0" applyNumberFormat="1" applyFont="1" applyFill="1" applyBorder="1" applyAlignment="1" applyProtection="1">
      <alignment horizontal="center" vertical="center"/>
      <protection locked="0" hidden="1"/>
    </xf>
    <xf numFmtId="0" fontId="30" fillId="0" borderId="130" xfId="0" applyNumberFormat="1" applyFont="1" applyFill="1" applyBorder="1" applyAlignment="1" applyProtection="1">
      <alignment horizontal="left" vertical="center" indent="1"/>
      <protection locked="0"/>
    </xf>
    <xf numFmtId="0" fontId="24" fillId="5" borderId="16" xfId="0" applyNumberFormat="1" applyFont="1" applyFill="1" applyBorder="1" applyAlignment="1" applyProtection="1">
      <alignment vertical="center"/>
      <protection hidden="1"/>
    </xf>
    <xf numFmtId="0" fontId="24" fillId="5" borderId="17" xfId="0" applyNumberFormat="1" applyFont="1" applyFill="1" applyBorder="1" applyAlignment="1" applyProtection="1">
      <alignment horizontal="center" vertical="center"/>
      <protection hidden="1"/>
    </xf>
    <xf numFmtId="0" fontId="31" fillId="5" borderId="17" xfId="0" applyNumberFormat="1" applyFont="1" applyFill="1" applyBorder="1" applyAlignment="1" applyProtection="1">
      <alignment horizontal="center" vertical="center"/>
      <protection hidden="1"/>
    </xf>
    <xf numFmtId="0" fontId="23" fillId="5" borderId="148" xfId="0" applyFon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/>
      <protection locked="0" hidden="1"/>
    </xf>
    <xf numFmtId="0" fontId="30" fillId="0" borderId="1" xfId="0" applyNumberFormat="1" applyFont="1" applyFill="1" applyBorder="1" applyAlignment="1" applyProtection="1">
      <alignment horizontal="left" vertical="center" indent="1"/>
      <protection locked="0"/>
    </xf>
    <xf numFmtId="0" fontId="0" fillId="0" borderId="12" xfId="0" applyFill="1" applyBorder="1" applyAlignment="1" applyProtection="1">
      <alignment horizontal="center"/>
      <protection locked="0" hidden="1"/>
    </xf>
    <xf numFmtId="0" fontId="91" fillId="0" borderId="13" xfId="0" applyFont="1" applyFill="1" applyBorder="1" applyAlignment="1" applyProtection="1">
      <alignment horizontal="left" vertical="center" indent="1"/>
      <protection locked="0" hidden="1"/>
    </xf>
    <xf numFmtId="0" fontId="2" fillId="2" borderId="0" xfId="4" applyFill="1" applyProtection="1">
      <protection hidden="1"/>
    </xf>
    <xf numFmtId="0" fontId="2" fillId="2" borderId="0" xfId="4" applyNumberFormat="1" applyFill="1" applyProtection="1">
      <protection hidden="1"/>
    </xf>
    <xf numFmtId="0" fontId="2" fillId="2" borderId="0" xfId="4" applyFill="1" applyAlignment="1" applyProtection="1">
      <alignment horizontal="right" vertical="center"/>
      <protection hidden="1"/>
    </xf>
    <xf numFmtId="0" fontId="2" fillId="2" borderId="0" xfId="4" applyFill="1"/>
    <xf numFmtId="0" fontId="18" fillId="2" borderId="0" xfId="4" applyFont="1" applyFill="1" applyProtection="1">
      <protection hidden="1"/>
    </xf>
    <xf numFmtId="1" fontId="10" fillId="2" borderId="0" xfId="4" applyNumberFormat="1" applyFont="1" applyFill="1" applyAlignment="1" applyProtection="1">
      <protection hidden="1"/>
    </xf>
    <xf numFmtId="0" fontId="10" fillId="2" borderId="0" xfId="4" applyFont="1" applyFill="1" applyAlignment="1" applyProtection="1">
      <protection hidden="1"/>
    </xf>
    <xf numFmtId="0" fontId="2" fillId="2" borderId="0" xfId="4" applyFill="1" applyAlignment="1" applyProtection="1">
      <alignment horizontal="center"/>
      <protection hidden="1"/>
    </xf>
    <xf numFmtId="0" fontId="27" fillId="2" borderId="0" xfId="4" applyFont="1" applyFill="1" applyAlignment="1" applyProtection="1">
      <alignment horizontal="justify" vertical="center" wrapText="1"/>
      <protection hidden="1"/>
    </xf>
    <xf numFmtId="0" fontId="34" fillId="2" borderId="9" xfId="4" applyFont="1" applyFill="1" applyBorder="1" applyAlignment="1" applyProtection="1">
      <alignment horizontal="center" vertical="center" wrapText="1"/>
      <protection hidden="1"/>
    </xf>
    <xf numFmtId="0" fontId="34" fillId="2" borderId="1" xfId="4" applyFont="1" applyFill="1" applyBorder="1" applyAlignment="1" applyProtection="1">
      <alignment horizontal="center" vertical="center" wrapText="1"/>
      <protection hidden="1"/>
    </xf>
    <xf numFmtId="4" fontId="23" fillId="5" borderId="1" xfId="4" applyNumberFormat="1" applyFont="1" applyFill="1" applyBorder="1" applyAlignment="1" applyProtection="1">
      <alignment horizontal="right" vertical="center"/>
      <protection locked="0"/>
    </xf>
    <xf numFmtId="4" fontId="23" fillId="5" borderId="20" xfId="4" applyNumberFormat="1" applyFont="1" applyFill="1" applyBorder="1" applyAlignment="1" applyProtection="1">
      <alignment horizontal="right" vertical="center"/>
      <protection locked="0"/>
    </xf>
    <xf numFmtId="170" fontId="24" fillId="2" borderId="38" xfId="5" applyNumberFormat="1" applyFont="1" applyFill="1" applyBorder="1" applyAlignment="1" applyProtection="1">
      <alignment vertical="center"/>
      <protection hidden="1"/>
    </xf>
    <xf numFmtId="49" fontId="2" fillId="2" borderId="0" xfId="4" applyNumberFormat="1" applyFill="1"/>
    <xf numFmtId="0" fontId="34" fillId="2" borderId="21" xfId="4" applyFont="1" applyFill="1" applyBorder="1" applyAlignment="1" applyProtection="1">
      <alignment horizontal="center" vertical="center"/>
      <protection hidden="1"/>
    </xf>
    <xf numFmtId="0" fontId="34" fillId="2" borderId="21" xfId="4" applyFont="1" applyFill="1" applyBorder="1" applyAlignment="1" applyProtection="1">
      <alignment vertical="center"/>
      <protection hidden="1"/>
    </xf>
    <xf numFmtId="0" fontId="23" fillId="2" borderId="173" xfId="4" applyFont="1" applyFill="1" applyBorder="1" applyAlignment="1" applyProtection="1">
      <alignment vertical="center"/>
      <protection hidden="1"/>
    </xf>
    <xf numFmtId="0" fontId="34" fillId="2" borderId="18" xfId="4" applyFont="1" applyFill="1" applyBorder="1" applyAlignment="1" applyProtection="1">
      <alignment horizontal="center" vertical="center"/>
      <protection hidden="1"/>
    </xf>
    <xf numFmtId="0" fontId="32" fillId="2" borderId="18" xfId="4" applyFont="1" applyFill="1" applyBorder="1" applyAlignment="1" applyProtection="1">
      <alignment vertical="center"/>
      <protection hidden="1"/>
    </xf>
    <xf numFmtId="0" fontId="34" fillId="2" borderId="18" xfId="4" applyFont="1" applyFill="1" applyBorder="1" applyAlignment="1" applyProtection="1">
      <alignment vertical="center"/>
      <protection hidden="1"/>
    </xf>
    <xf numFmtId="0" fontId="34" fillId="2" borderId="19" xfId="4" applyFont="1" applyFill="1" applyBorder="1" applyAlignment="1" applyProtection="1">
      <alignment vertical="center"/>
      <protection hidden="1"/>
    </xf>
    <xf numFmtId="0" fontId="34" fillId="2" borderId="17" xfId="4" applyFont="1" applyFill="1" applyBorder="1" applyAlignment="1" applyProtection="1">
      <alignment vertical="center"/>
      <protection hidden="1"/>
    </xf>
    <xf numFmtId="0" fontId="34" fillId="2" borderId="20" xfId="4" applyFont="1" applyFill="1" applyBorder="1" applyAlignment="1" applyProtection="1">
      <alignment vertical="center"/>
      <protection hidden="1"/>
    </xf>
    <xf numFmtId="0" fontId="23" fillId="2" borderId="16" xfId="4" applyFont="1" applyFill="1" applyBorder="1" applyAlignment="1" applyProtection="1">
      <alignment vertical="center"/>
      <protection hidden="1"/>
    </xf>
    <xf numFmtId="0" fontId="34" fillId="2" borderId="17" xfId="4" applyFont="1" applyFill="1" applyBorder="1" applyAlignment="1" applyProtection="1">
      <alignment horizontal="center" vertical="center"/>
      <protection hidden="1"/>
    </xf>
    <xf numFmtId="0" fontId="34" fillId="2" borderId="175" xfId="4" applyFont="1" applyFill="1" applyBorder="1" applyAlignment="1" applyProtection="1">
      <alignment vertical="center"/>
      <protection hidden="1"/>
    </xf>
    <xf numFmtId="0" fontId="34" fillId="2" borderId="16" xfId="4" applyFont="1" applyFill="1" applyBorder="1" applyAlignment="1" applyProtection="1">
      <alignment horizontal="right"/>
      <protection hidden="1"/>
    </xf>
    <xf numFmtId="0" fontId="23" fillId="2" borderId="17" xfId="4" applyNumberFormat="1" applyFont="1" applyFill="1" applyBorder="1" applyAlignment="1" applyProtection="1">
      <alignment horizontal="left" vertical="center" wrapText="1"/>
      <protection hidden="1"/>
    </xf>
    <xf numFmtId="0" fontId="34" fillId="2" borderId="17" xfId="4" applyNumberFormat="1" applyFont="1" applyFill="1" applyBorder="1" applyAlignment="1" applyProtection="1">
      <alignment horizontal="left" vertical="center"/>
      <protection hidden="1"/>
    </xf>
    <xf numFmtId="0" fontId="34" fillId="2" borderId="20" xfId="4" applyFont="1" applyFill="1" applyBorder="1" applyProtection="1">
      <protection hidden="1"/>
    </xf>
    <xf numFmtId="4" fontId="120" fillId="0" borderId="1" xfId="4" applyNumberFormat="1" applyFont="1" applyFill="1" applyBorder="1" applyAlignment="1" applyProtection="1">
      <alignment horizontal="right" vertical="center"/>
      <protection hidden="1"/>
    </xf>
    <xf numFmtId="4" fontId="120" fillId="2" borderId="38" xfId="5" applyNumberFormat="1" applyFont="1" applyFill="1" applyBorder="1" applyAlignment="1" applyProtection="1">
      <alignment vertical="center"/>
      <protection hidden="1"/>
    </xf>
    <xf numFmtId="0" fontId="2" fillId="2" borderId="0" xfId="4" applyFill="1" applyAlignment="1">
      <alignment vertical="center"/>
    </xf>
    <xf numFmtId="4" fontId="27" fillId="5" borderId="1" xfId="4" applyNumberFormat="1" applyFont="1" applyFill="1" applyBorder="1" applyAlignment="1" applyProtection="1">
      <alignment horizontal="right" vertical="center"/>
      <protection locked="0"/>
    </xf>
    <xf numFmtId="170" fontId="46" fillId="2" borderId="38" xfId="4" applyNumberFormat="1" applyFont="1" applyFill="1" applyBorder="1" applyAlignment="1" applyProtection="1">
      <alignment vertical="center"/>
      <protection hidden="1"/>
    </xf>
    <xf numFmtId="170" fontId="28" fillId="2" borderId="38" xfId="5" applyNumberFormat="1" applyFont="1" applyFill="1" applyBorder="1" applyAlignment="1" applyProtection="1">
      <alignment vertical="center"/>
      <protection hidden="1"/>
    </xf>
    <xf numFmtId="0" fontId="36" fillId="2" borderId="0" xfId="4" applyFont="1" applyFill="1" applyAlignment="1" applyProtection="1">
      <alignment vertical="center"/>
      <protection hidden="1"/>
    </xf>
    <xf numFmtId="0" fontId="23" fillId="2" borderId="0" xfId="4" applyFont="1" applyFill="1" applyAlignment="1" applyProtection="1">
      <alignment vertical="center"/>
      <protection hidden="1"/>
    </xf>
    <xf numFmtId="44" fontId="23" fillId="2" borderId="0" xfId="5" applyFont="1" applyFill="1" applyAlignment="1" applyProtection="1">
      <alignment vertical="center"/>
      <protection hidden="1"/>
    </xf>
    <xf numFmtId="0" fontId="26" fillId="2" borderId="0" xfId="4" applyFont="1" applyFill="1" applyProtection="1">
      <protection hidden="1"/>
    </xf>
    <xf numFmtId="0" fontId="23" fillId="2" borderId="0" xfId="4" applyFont="1" applyFill="1" applyProtection="1">
      <protection hidden="1"/>
    </xf>
    <xf numFmtId="44" fontId="23" fillId="2" borderId="25" xfId="5" applyFont="1" applyFill="1" applyBorder="1" applyAlignment="1" applyProtection="1"/>
    <xf numFmtId="0" fontId="23" fillId="2" borderId="25" xfId="4" applyFont="1" applyFill="1" applyBorder="1" applyProtection="1">
      <protection locked="0"/>
    </xf>
    <xf numFmtId="44" fontId="23" fillId="2" borderId="0" xfId="5" applyFont="1" applyFill="1" applyBorder="1" applyAlignment="1" applyProtection="1">
      <protection hidden="1"/>
    </xf>
    <xf numFmtId="44" fontId="23" fillId="2" borderId="25" xfId="5" applyFont="1" applyFill="1" applyBorder="1" applyAlignment="1" applyProtection="1">
      <protection hidden="1"/>
    </xf>
    <xf numFmtId="0" fontId="34" fillId="2" borderId="0" xfId="4" applyFont="1" applyFill="1" applyBorder="1" applyAlignment="1" applyProtection="1">
      <alignment horizontal="center" vertical="top"/>
      <protection hidden="1"/>
    </xf>
    <xf numFmtId="0" fontId="23" fillId="2" borderId="0" xfId="4" applyFont="1" applyFill="1" applyBorder="1" applyAlignment="1" applyProtection="1">
      <protection hidden="1"/>
    </xf>
    <xf numFmtId="0" fontId="34" fillId="2" borderId="26" xfId="4" applyFont="1" applyFill="1" applyBorder="1" applyAlignment="1" applyProtection="1">
      <alignment horizontal="center" vertical="top"/>
      <protection hidden="1"/>
    </xf>
    <xf numFmtId="0" fontId="45" fillId="2" borderId="0" xfId="0" applyFont="1" applyFill="1" applyAlignment="1" applyProtection="1">
      <alignment vertical="top" wrapText="1"/>
    </xf>
    <xf numFmtId="0" fontId="45" fillId="2" borderId="0" xfId="0" applyFont="1" applyFill="1" applyAlignment="1" applyProtection="1">
      <alignment horizontal="left" vertical="top" wrapText="1"/>
    </xf>
    <xf numFmtId="0" fontId="45" fillId="2" borderId="0" xfId="0" applyFont="1" applyFill="1" applyAlignment="1" applyProtection="1">
      <alignment horizontal="left" vertical="center" wrapText="1"/>
    </xf>
    <xf numFmtId="0" fontId="45" fillId="2" borderId="0" xfId="0" applyNumberFormat="1" applyFont="1" applyFill="1" applyAlignment="1" applyProtection="1">
      <alignment horizontal="left" vertical="center" wrapText="1"/>
    </xf>
    <xf numFmtId="0" fontId="0" fillId="2" borderId="200" xfId="0" applyFont="1" applyFill="1" applyBorder="1" applyAlignment="1" applyProtection="1">
      <alignment vertical="center"/>
    </xf>
    <xf numFmtId="0" fontId="0" fillId="2" borderId="200" xfId="0" applyFill="1" applyBorder="1" applyAlignment="1" applyProtection="1">
      <alignment vertical="center"/>
    </xf>
    <xf numFmtId="0" fontId="5" fillId="2" borderId="0" xfId="0" quotePrefix="1" applyFont="1" applyFill="1" applyAlignment="1" applyProtection="1">
      <alignment horizontal="center"/>
    </xf>
    <xf numFmtId="0" fontId="145" fillId="2" borderId="0" xfId="0" applyFont="1" applyFill="1" applyAlignment="1"/>
    <xf numFmtId="0" fontId="146" fillId="2" borderId="0" xfId="0" applyFont="1" applyFill="1" applyAlignment="1">
      <alignment horizontal="right"/>
    </xf>
    <xf numFmtId="0" fontId="145" fillId="2" borderId="0" xfId="0" quotePrefix="1" applyFont="1" applyFill="1" applyAlignment="1">
      <alignment horizontal="center"/>
    </xf>
    <xf numFmtId="0" fontId="142" fillId="2" borderId="0" xfId="0" applyFont="1" applyFill="1" applyProtection="1"/>
    <xf numFmtId="0" fontId="147" fillId="2" borderId="0" xfId="0" applyFont="1" applyFill="1" applyProtection="1"/>
    <xf numFmtId="0" fontId="20" fillId="2" borderId="0" xfId="0" applyFont="1" applyFill="1" applyProtection="1"/>
    <xf numFmtId="0" fontId="148" fillId="2" borderId="0" xfId="0" applyFont="1" applyFill="1" applyProtection="1"/>
    <xf numFmtId="0" fontId="149" fillId="2" borderId="0" xfId="0" applyFont="1" applyFill="1" applyProtection="1"/>
    <xf numFmtId="0" fontId="150" fillId="2" borderId="0" xfId="0" applyFont="1" applyFill="1" applyProtection="1"/>
    <xf numFmtId="0" fontId="20" fillId="2" borderId="0" xfId="0" applyFont="1" applyFill="1" applyAlignment="1" applyProtection="1">
      <alignment horizontal="left"/>
    </xf>
    <xf numFmtId="0" fontId="151" fillId="2" borderId="0" xfId="0" applyFont="1" applyFill="1" applyProtection="1"/>
    <xf numFmtId="0" fontId="152" fillId="2" borderId="0" xfId="0" applyFont="1" applyFill="1" applyAlignment="1" applyProtection="1">
      <alignment vertical="top"/>
    </xf>
    <xf numFmtId="0" fontId="152" fillId="2" borderId="0" xfId="0" applyFont="1" applyFill="1" applyProtection="1"/>
    <xf numFmtId="0" fontId="9" fillId="0" borderId="0" xfId="0" applyFont="1" applyFill="1" applyBorder="1" applyAlignment="1" applyProtection="1">
      <alignment horizontal="right"/>
      <protection hidden="1"/>
    </xf>
    <xf numFmtId="0" fontId="153" fillId="0" borderId="0" xfId="0" applyNumberFormat="1" applyFont="1" applyFill="1" applyBorder="1" applyAlignment="1" applyProtection="1">
      <alignment horizontal="right" vertical="center"/>
      <protection hidden="1"/>
    </xf>
    <xf numFmtId="0" fontId="0" fillId="17" borderId="17" xfId="0" applyFill="1" applyBorder="1" applyProtection="1"/>
    <xf numFmtId="0" fontId="0" fillId="17" borderId="18" xfId="0" applyFill="1" applyBorder="1" applyProtection="1"/>
    <xf numFmtId="0" fontId="0" fillId="17" borderId="19" xfId="0" applyFill="1" applyBorder="1" applyProtection="1"/>
    <xf numFmtId="0" fontId="23" fillId="0" borderId="0" xfId="0" applyNumberFormat="1" applyFont="1" applyFill="1" applyBorder="1" applyAlignment="1" applyProtection="1">
      <alignment horizontal="right" vertical="center"/>
      <protection hidden="1"/>
    </xf>
    <xf numFmtId="0" fontId="45" fillId="17" borderId="0" xfId="0" applyFont="1" applyFill="1" applyAlignment="1" applyProtection="1">
      <alignment horizontal="left" vertical="top" wrapText="1"/>
    </xf>
    <xf numFmtId="4" fontId="27" fillId="5" borderId="40" xfId="4" applyNumberFormat="1" applyFont="1" applyFill="1" applyBorder="1" applyAlignment="1" applyProtection="1">
      <alignment horizontal="right" vertical="center"/>
      <protection locked="0"/>
    </xf>
    <xf numFmtId="0" fontId="34" fillId="2" borderId="173" xfId="4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top"/>
    </xf>
    <xf numFmtId="0" fontId="34" fillId="2" borderId="201" xfId="4" applyFont="1" applyFill="1" applyBorder="1" applyAlignment="1" applyProtection="1">
      <alignment horizontal="center" vertical="center"/>
      <protection hidden="1"/>
    </xf>
    <xf numFmtId="0" fontId="28" fillId="2" borderId="204" xfId="4" applyFont="1" applyFill="1" applyBorder="1" applyAlignment="1" applyProtection="1">
      <alignment vertical="center"/>
      <protection hidden="1"/>
    </xf>
    <xf numFmtId="0" fontId="34" fillId="2" borderId="204" xfId="4" applyFont="1" applyFill="1" applyBorder="1" applyAlignment="1" applyProtection="1">
      <alignment vertical="center"/>
      <protection hidden="1"/>
    </xf>
    <xf numFmtId="0" fontId="113" fillId="2" borderId="202" xfId="4" applyFont="1" applyFill="1" applyBorder="1" applyAlignment="1" applyProtection="1">
      <alignment horizontal="right" vertical="center"/>
      <protection hidden="1"/>
    </xf>
    <xf numFmtId="0" fontId="34" fillId="2" borderId="205" xfId="4" applyFont="1" applyFill="1" applyBorder="1" applyAlignment="1" applyProtection="1">
      <alignment horizontal="center" vertical="center"/>
      <protection hidden="1"/>
    </xf>
    <xf numFmtId="0" fontId="23" fillId="2" borderId="205" xfId="4" applyFont="1" applyFill="1" applyBorder="1" applyAlignment="1" applyProtection="1">
      <alignment vertical="center"/>
      <protection hidden="1"/>
    </xf>
    <xf numFmtId="0" fontId="34" fillId="2" borderId="206" xfId="4" applyFont="1" applyFill="1" applyBorder="1" applyAlignment="1" applyProtection="1">
      <alignment vertical="center"/>
      <protection hidden="1"/>
    </xf>
    <xf numFmtId="0" fontId="23" fillId="2" borderId="209" xfId="4" applyFont="1" applyFill="1" applyBorder="1" applyAlignment="1" applyProtection="1">
      <alignment vertical="center"/>
      <protection hidden="1"/>
    </xf>
    <xf numFmtId="0" fontId="23" fillId="2" borderId="44" xfId="4" applyFont="1" applyFill="1" applyBorder="1" applyAlignment="1" applyProtection="1">
      <alignment vertical="center"/>
      <protection hidden="1"/>
    </xf>
    <xf numFmtId="0" fontId="34" fillId="2" borderId="0" xfId="4" applyFont="1" applyFill="1" applyBorder="1" applyAlignment="1" applyProtection="1">
      <alignment horizontal="center" vertical="center"/>
      <protection hidden="1"/>
    </xf>
    <xf numFmtId="2" fontId="28" fillId="13" borderId="210" xfId="4" applyNumberFormat="1" applyFont="1" applyFill="1" applyBorder="1" applyAlignment="1" applyProtection="1">
      <alignment horizontal="center" vertical="center"/>
    </xf>
    <xf numFmtId="4" fontId="27" fillId="5" borderId="207" xfId="4" applyNumberFormat="1" applyFont="1" applyFill="1" applyBorder="1" applyAlignment="1" applyProtection="1">
      <alignment horizontal="right" vertical="center"/>
      <protection locked="0"/>
    </xf>
    <xf numFmtId="170" fontId="28" fillId="2" borderId="208" xfId="5" applyNumberFormat="1" applyFont="1" applyFill="1" applyBorder="1" applyAlignment="1" applyProtection="1">
      <alignment horizontal="right" vertical="center"/>
      <protection hidden="1"/>
    </xf>
    <xf numFmtId="2" fontId="2" fillId="2" borderId="0" xfId="4" applyNumberFormat="1" applyFill="1"/>
    <xf numFmtId="170" fontId="28" fillId="2" borderId="38" xfId="5" applyNumberFormat="1" applyFont="1" applyFill="1" applyBorder="1" applyAlignment="1" applyProtection="1">
      <alignment horizontal="right" vertical="center"/>
      <protection hidden="1"/>
    </xf>
    <xf numFmtId="0" fontId="23" fillId="2" borderId="153" xfId="4" applyFont="1" applyFill="1" applyBorder="1" applyAlignment="1" applyProtection="1">
      <alignment vertical="center"/>
      <protection hidden="1"/>
    </xf>
    <xf numFmtId="0" fontId="34" fillId="2" borderId="211" xfId="4" applyFont="1" applyFill="1" applyBorder="1" applyAlignment="1" applyProtection="1">
      <alignment horizontal="center" vertical="center"/>
      <protection hidden="1"/>
    </xf>
    <xf numFmtId="2" fontId="28" fillId="13" borderId="213" xfId="4" applyNumberFormat="1" applyFont="1" applyFill="1" applyBorder="1" applyAlignment="1" applyProtection="1">
      <alignment horizontal="center" vertical="center"/>
    </xf>
    <xf numFmtId="0" fontId="2" fillId="2" borderId="211" xfId="4" applyFill="1" applyBorder="1" applyAlignment="1">
      <alignment vertical="center"/>
    </xf>
    <xf numFmtId="0" fontId="53" fillId="2" borderId="0" xfId="4" applyFont="1" applyFill="1" applyAlignment="1" applyProtection="1">
      <alignment horizontal="right" vertical="top"/>
      <protection hidden="1"/>
    </xf>
    <xf numFmtId="0" fontId="26" fillId="2" borderId="0" xfId="4" applyFont="1" applyFill="1" applyAlignment="1" applyProtection="1">
      <alignment vertical="top"/>
      <protection hidden="1"/>
    </xf>
    <xf numFmtId="0" fontId="115" fillId="15" borderId="0" xfId="4" applyFont="1" applyFill="1" applyBorder="1" applyAlignment="1">
      <alignment horizontal="right"/>
    </xf>
    <xf numFmtId="0" fontId="23" fillId="5" borderId="17" xfId="0" applyNumberFormat="1" applyFont="1" applyFill="1" applyBorder="1" applyAlignment="1" applyProtection="1">
      <alignment horizontal="center" vertical="center"/>
      <protection hidden="1"/>
    </xf>
    <xf numFmtId="0" fontId="157" fillId="17" borderId="0" xfId="0" applyFont="1" applyFill="1" applyAlignment="1">
      <alignment horizontal="left"/>
    </xf>
    <xf numFmtId="0" fontId="157" fillId="17" borderId="0" xfId="0" applyNumberFormat="1" applyFont="1" applyFill="1" applyBorder="1" applyAlignment="1" applyProtection="1">
      <alignment horizontal="left" vertical="top" wrapText="1"/>
      <protection locked="0"/>
    </xf>
    <xf numFmtId="0" fontId="157" fillId="17" borderId="0" xfId="0" applyFont="1" applyFill="1" applyAlignment="1">
      <alignment horizontal="left" vertical="top" wrapText="1"/>
    </xf>
    <xf numFmtId="0" fontId="2" fillId="0" borderId="0" xfId="66" applyNumberFormat="1" applyFont="1" applyFill="1" applyBorder="1" applyAlignment="1" applyProtection="1">
      <alignment vertical="center"/>
    </xf>
    <xf numFmtId="0" fontId="2" fillId="0" borderId="0" xfId="66" applyNumberFormat="1" applyFont="1" applyFill="1" applyBorder="1" applyAlignment="1" applyProtection="1">
      <alignment vertical="center"/>
      <protection locked="0"/>
    </xf>
    <xf numFmtId="0" fontId="45" fillId="0" borderId="0" xfId="66" applyNumberFormat="1" applyFont="1" applyFill="1" applyBorder="1" applyAlignment="1" applyProtection="1">
      <alignment vertical="center"/>
    </xf>
    <xf numFmtId="0" fontId="160" fillId="0" borderId="0" xfId="66" applyNumberFormat="1" applyFont="1" applyFill="1" applyBorder="1" applyAlignment="1" applyProtection="1">
      <alignment vertical="center" wrapText="1"/>
    </xf>
    <xf numFmtId="0" fontId="45" fillId="0" borderId="0" xfId="66" applyNumberFormat="1" applyFont="1" applyFill="1" applyBorder="1" applyAlignment="1" applyProtection="1">
      <alignment vertical="center"/>
      <protection locked="0"/>
    </xf>
    <xf numFmtId="0" fontId="47" fillId="0" borderId="18" xfId="66" applyNumberFormat="1" applyFont="1" applyFill="1" applyBorder="1" applyAlignment="1" applyProtection="1">
      <alignment vertical="center"/>
      <protection locked="0"/>
    </xf>
    <xf numFmtId="0" fontId="161" fillId="2" borderId="0" xfId="0" applyNumberFormat="1" applyFont="1" applyFill="1" applyBorder="1" applyAlignment="1" applyProtection="1">
      <alignment horizontal="right" vertical="center"/>
      <protection hidden="1"/>
    </xf>
    <xf numFmtId="14" fontId="162" fillId="0" borderId="0" xfId="0" applyNumberFormat="1" applyFont="1" applyFill="1" applyBorder="1" applyAlignment="1" applyProtection="1">
      <alignment horizontal="left" vertical="center"/>
      <protection hidden="1"/>
    </xf>
    <xf numFmtId="0" fontId="47" fillId="0" borderId="19" xfId="66" applyNumberFormat="1" applyFont="1" applyFill="1" applyBorder="1" applyAlignment="1" applyProtection="1">
      <alignment vertical="center"/>
      <protection locked="0"/>
    </xf>
    <xf numFmtId="0" fontId="2" fillId="0" borderId="1" xfId="66" applyNumberFormat="1" applyFont="1" applyFill="1" applyBorder="1" applyAlignment="1" applyProtection="1">
      <alignment horizontal="center" vertical="center"/>
    </xf>
    <xf numFmtId="0" fontId="2" fillId="0" borderId="1" xfId="66" applyNumberFormat="1" applyFont="1" applyFill="1" applyBorder="1" applyAlignment="1" applyProtection="1">
      <alignment horizontal="left" vertical="center" indent="1"/>
    </xf>
    <xf numFmtId="0" fontId="2" fillId="0" borderId="53" xfId="66" applyNumberFormat="1" applyFont="1" applyFill="1" applyBorder="1" applyAlignment="1" applyProtection="1">
      <alignment horizontal="left" vertical="center" indent="1"/>
    </xf>
    <xf numFmtId="0" fontId="2" fillId="0" borderId="20" xfId="66" applyNumberFormat="1" applyFont="1" applyFill="1" applyBorder="1" applyAlignment="1" applyProtection="1">
      <alignment vertical="center"/>
    </xf>
    <xf numFmtId="0" fontId="91" fillId="0" borderId="20" xfId="66" applyNumberFormat="1" applyFont="1" applyFill="1" applyBorder="1" applyAlignment="1" applyProtection="1">
      <alignment vertical="center"/>
    </xf>
    <xf numFmtId="0" fontId="45" fillId="0" borderId="0" xfId="66" applyNumberFormat="1" applyFont="1" applyFill="1" applyBorder="1" applyAlignment="1" applyProtection="1">
      <alignment horizontal="centerContinuous" vertical="center"/>
      <protection locked="0"/>
    </xf>
    <xf numFmtId="0" fontId="2" fillId="0" borderId="1" xfId="66" applyNumberFormat="1" applyFont="1" applyFill="1" applyBorder="1" applyAlignment="1" applyProtection="1">
      <alignment horizontal="center" vertical="center"/>
      <protection locked="0"/>
    </xf>
    <xf numFmtId="0" fontId="51" fillId="0" borderId="0" xfId="66" applyNumberFormat="1" applyFont="1" applyFill="1" applyBorder="1" applyAlignment="1" applyProtection="1">
      <alignment vertical="center"/>
      <protection locked="0"/>
    </xf>
    <xf numFmtId="0" fontId="164" fillId="0" borderId="0" xfId="66" applyNumberFormat="1" applyFont="1" applyFill="1" applyBorder="1" applyAlignment="1" applyProtection="1">
      <alignment vertical="center"/>
      <protection locked="0"/>
    </xf>
    <xf numFmtId="0" fontId="165" fillId="0" borderId="53" xfId="66" applyNumberFormat="1" applyFont="1" applyFill="1" applyBorder="1" applyAlignment="1" applyProtection="1">
      <alignment horizontal="center" vertical="center" wrapText="1"/>
    </xf>
    <xf numFmtId="0" fontId="158" fillId="0" borderId="1" xfId="66" applyNumberFormat="1" applyFont="1" applyFill="1" applyBorder="1" applyAlignment="1" applyProtection="1">
      <alignment horizontal="center" vertical="center" wrapText="1"/>
    </xf>
    <xf numFmtId="0" fontId="19" fillId="14" borderId="1" xfId="66" applyNumberFormat="1" applyFont="1" applyFill="1" applyBorder="1" applyAlignment="1" applyProtection="1">
      <alignment horizontal="center" vertical="center"/>
      <protection locked="0"/>
    </xf>
    <xf numFmtId="166" fontId="167" fillId="14" borderId="53" xfId="66" applyNumberFormat="1" applyFont="1" applyFill="1" applyBorder="1" applyAlignment="1" applyProtection="1">
      <alignment vertical="center"/>
      <protection locked="0"/>
    </xf>
    <xf numFmtId="0" fontId="168" fillId="14" borderId="1" xfId="66" applyNumberFormat="1" applyFont="1" applyFill="1" applyBorder="1" applyAlignment="1" applyProtection="1">
      <alignment horizontal="left" vertical="center" indent="1"/>
      <protection locked="0"/>
    </xf>
    <xf numFmtId="0" fontId="12" fillId="14" borderId="1" xfId="66" applyNumberFormat="1" applyFont="1" applyFill="1" applyBorder="1" applyAlignment="1" applyProtection="1">
      <alignment horizontal="center" vertical="center"/>
      <protection locked="0"/>
    </xf>
    <xf numFmtId="166" fontId="169" fillId="14" borderId="53" xfId="66" applyNumberFormat="1" applyFont="1" applyFill="1" applyBorder="1" applyAlignment="1" applyProtection="1">
      <alignment vertical="center"/>
      <protection locked="0"/>
    </xf>
    <xf numFmtId="0" fontId="44" fillId="14" borderId="1" xfId="66" applyNumberFormat="1" applyFont="1" applyFill="1" applyBorder="1" applyAlignment="1" applyProtection="1">
      <alignment horizontal="center" vertical="center"/>
      <protection locked="0"/>
    </xf>
    <xf numFmtId="166" fontId="170" fillId="14" borderId="53" xfId="66" applyNumberFormat="1" applyFont="1" applyFill="1" applyBorder="1" applyAlignment="1" applyProtection="1">
      <alignment vertical="center"/>
      <protection locked="0"/>
    </xf>
    <xf numFmtId="166" fontId="171" fillId="14" borderId="53" xfId="66" quotePrefix="1" applyNumberFormat="1" applyFont="1" applyFill="1" applyBorder="1" applyAlignment="1" applyProtection="1">
      <alignment vertical="center"/>
      <protection locked="0"/>
    </xf>
    <xf numFmtId="166" fontId="171" fillId="14" borderId="53" xfId="66" applyNumberFormat="1" applyFont="1" applyFill="1" applyBorder="1" applyAlignment="1" applyProtection="1">
      <alignment vertical="center"/>
      <protection locked="0"/>
    </xf>
    <xf numFmtId="0" fontId="172" fillId="0" borderId="0" xfId="66" applyNumberFormat="1" applyFont="1" applyFill="1" applyBorder="1" applyAlignment="1" applyProtection="1">
      <alignment horizontal="right" vertical="center"/>
      <protection locked="0"/>
    </xf>
    <xf numFmtId="166" fontId="171" fillId="14" borderId="216" xfId="66" quotePrefix="1" applyNumberFormat="1" applyFont="1" applyFill="1" applyBorder="1" applyAlignment="1" applyProtection="1">
      <alignment vertical="center"/>
      <protection locked="0"/>
    </xf>
    <xf numFmtId="0" fontId="168" fillId="14" borderId="207" xfId="66" applyNumberFormat="1" applyFont="1" applyFill="1" applyBorder="1" applyAlignment="1" applyProtection="1">
      <alignment horizontal="left" vertical="center" indent="1"/>
      <protection locked="0"/>
    </xf>
    <xf numFmtId="0" fontId="173" fillId="0" borderId="0" xfId="66" applyNumberFormat="1" applyFont="1" applyFill="1" applyBorder="1" applyAlignment="1" applyProtection="1">
      <alignment vertical="center"/>
    </xf>
    <xf numFmtId="0" fontId="171" fillId="0" borderId="0" xfId="66" applyNumberFormat="1" applyFont="1" applyFill="1" applyBorder="1" applyAlignment="1" applyProtection="1">
      <alignment vertical="center"/>
    </xf>
    <xf numFmtId="0" fontId="166" fillId="0" borderId="0" xfId="66" applyNumberFormat="1" applyFont="1" applyFill="1" applyBorder="1" applyAlignment="1" applyProtection="1">
      <alignment horizontal="right" vertical="center"/>
    </xf>
    <xf numFmtId="166" fontId="63" fillId="0" borderId="217" xfId="66" applyNumberFormat="1" applyFont="1" applyFill="1" applyBorder="1" applyAlignment="1" applyProtection="1">
      <alignment horizontal="right" vertical="center"/>
    </xf>
    <xf numFmtId="0" fontId="81" fillId="0" borderId="217" xfId="66" applyNumberFormat="1" applyFont="1" applyFill="1" applyBorder="1" applyAlignment="1" applyProtection="1">
      <alignment horizontal="left" vertical="center"/>
      <protection locked="0"/>
    </xf>
    <xf numFmtId="166" fontId="98" fillId="0" borderId="0" xfId="66" quotePrefix="1" applyNumberFormat="1" applyFont="1" applyFill="1" applyBorder="1" applyAlignment="1" applyProtection="1">
      <alignment vertical="center"/>
    </xf>
    <xf numFmtId="0" fontId="63" fillId="0" borderId="0" xfId="66" applyNumberFormat="1" applyFont="1" applyFill="1" applyBorder="1" applyAlignment="1" applyProtection="1">
      <alignment horizontal="left" vertical="center"/>
      <protection locked="0"/>
    </xf>
    <xf numFmtId="0" fontId="174" fillId="0" borderId="0" xfId="66" applyNumberFormat="1" applyFont="1" applyFill="1" applyBorder="1" applyAlignment="1" applyProtection="1">
      <alignment horizontal="right" vertical="center"/>
      <protection locked="0"/>
    </xf>
    <xf numFmtId="0" fontId="169" fillId="0" borderId="0" xfId="66" applyNumberFormat="1" applyFont="1" applyFill="1" applyBorder="1" applyAlignment="1" applyProtection="1">
      <alignment vertical="center"/>
    </xf>
    <xf numFmtId="0" fontId="171" fillId="0" borderId="0" xfId="66" quotePrefix="1" applyNumberFormat="1" applyFont="1" applyFill="1" applyBorder="1" applyAlignment="1" applyProtection="1">
      <alignment horizontal="left" vertical="center"/>
      <protection locked="0"/>
    </xf>
    <xf numFmtId="0" fontId="45" fillId="0" borderId="0" xfId="66" applyNumberFormat="1" applyFont="1" applyFill="1" applyBorder="1" applyAlignment="1" applyProtection="1">
      <alignment horizontal="left" vertical="center"/>
      <protection locked="0"/>
    </xf>
    <xf numFmtId="0" fontId="66" fillId="0" borderId="0" xfId="66" applyNumberFormat="1" applyFont="1" applyFill="1" applyBorder="1" applyAlignment="1" applyProtection="1">
      <alignment vertical="center" wrapText="1"/>
      <protection locked="0"/>
    </xf>
    <xf numFmtId="0" fontId="165" fillId="0" borderId="1" xfId="66" applyNumberFormat="1" applyFont="1" applyFill="1" applyBorder="1" applyAlignment="1" applyProtection="1">
      <alignment horizontal="center" vertical="center" wrapText="1"/>
    </xf>
    <xf numFmtId="0" fontId="165" fillId="0" borderId="0" xfId="66" applyNumberFormat="1" applyFont="1" applyFill="1" applyBorder="1" applyAlignment="1" applyProtection="1">
      <alignment wrapText="1"/>
    </xf>
    <xf numFmtId="0" fontId="175" fillId="0" borderId="53" xfId="66" quotePrefix="1" applyNumberFormat="1" applyFont="1" applyFill="1" applyBorder="1" applyAlignment="1" applyProtection="1">
      <alignment horizontal="center" vertical="center"/>
    </xf>
    <xf numFmtId="172" fontId="175" fillId="0" borderId="1" xfId="66" applyNumberFormat="1" applyFont="1" applyFill="1" applyBorder="1" applyAlignment="1" applyProtection="1">
      <alignment horizontal="center" vertical="center" wrapText="1"/>
    </xf>
    <xf numFmtId="0" fontId="2" fillId="0" borderId="1" xfId="66" applyNumberFormat="1" applyFont="1" applyFill="1" applyBorder="1" applyAlignment="1" applyProtection="1">
      <alignment horizontal="center" vertical="center" wrapText="1"/>
    </xf>
    <xf numFmtId="0" fontId="0" fillId="14" borderId="53" xfId="66" applyNumberFormat="1" applyFont="1" applyFill="1" applyBorder="1" applyAlignment="1" applyProtection="1">
      <alignment horizontal="center" vertical="center"/>
      <protection locked="0"/>
    </xf>
    <xf numFmtId="0" fontId="2" fillId="14" borderId="1" xfId="66" applyNumberFormat="1" applyFont="1" applyFill="1" applyBorder="1" applyAlignment="1" applyProtection="1">
      <alignment horizontal="center" vertical="center"/>
      <protection locked="0"/>
    </xf>
    <xf numFmtId="14" fontId="0" fillId="14" borderId="1" xfId="66" applyNumberFormat="1" applyFont="1" applyFill="1" applyBorder="1" applyAlignment="1" applyProtection="1">
      <alignment horizontal="center" vertical="center" wrapText="1" shrinkToFit="1"/>
      <protection locked="0"/>
    </xf>
    <xf numFmtId="14" fontId="2" fillId="14" borderId="1" xfId="66" applyNumberFormat="1" applyFont="1" applyFill="1" applyBorder="1" applyAlignment="1" applyProtection="1">
      <alignment horizontal="center" vertical="center" wrapText="1" shrinkToFit="1"/>
      <protection locked="0"/>
    </xf>
    <xf numFmtId="14" fontId="2" fillId="14" borderId="1" xfId="66" applyNumberFormat="1" applyFont="1" applyFill="1" applyBorder="1" applyAlignment="1" applyProtection="1">
      <alignment horizontal="center" vertical="center"/>
      <protection locked="0"/>
    </xf>
    <xf numFmtId="0" fontId="0" fillId="14" borderId="1" xfId="66" applyNumberFormat="1" applyFont="1" applyFill="1" applyBorder="1" applyAlignment="1" applyProtection="1">
      <alignment horizontal="center" vertical="center" wrapText="1" shrinkToFit="1"/>
      <protection locked="0"/>
    </xf>
    <xf numFmtId="0" fontId="2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0" fillId="14" borderId="1" xfId="66" applyNumberFormat="1" applyFont="1" applyFill="1" applyBorder="1" applyAlignment="1" applyProtection="1">
      <alignment horizontal="center" vertical="center"/>
      <protection locked="0"/>
    </xf>
    <xf numFmtId="0" fontId="51" fillId="0" borderId="0" xfId="66" applyNumberFormat="1" applyFont="1" applyFill="1" applyBorder="1" applyAlignment="1" applyProtection="1">
      <alignment horizontal="right"/>
    </xf>
    <xf numFmtId="0" fontId="12" fillId="0" borderId="0" xfId="66" applyNumberFormat="1" applyFont="1" applyFill="1" applyBorder="1" applyAlignment="1" applyProtection="1">
      <alignment vertical="center"/>
    </xf>
    <xf numFmtId="0" fontId="98" fillId="0" borderId="0" xfId="66" applyNumberFormat="1" applyFont="1" applyFill="1" applyBorder="1" applyAlignment="1" applyProtection="1">
      <alignment horizontal="center" vertical="center"/>
    </xf>
    <xf numFmtId="0" fontId="21" fillId="0" borderId="0" xfId="66" applyNumberFormat="1" applyFont="1" applyFill="1" applyBorder="1" applyAlignment="1" applyProtection="1">
      <alignment vertical="center"/>
    </xf>
    <xf numFmtId="0" fontId="0" fillId="0" borderId="1" xfId="0" applyBorder="1" applyProtection="1">
      <protection hidden="1"/>
    </xf>
    <xf numFmtId="0" fontId="0" fillId="0" borderId="1" xfId="0" quotePrefix="1" applyBorder="1" applyProtection="1">
      <protection hidden="1"/>
    </xf>
    <xf numFmtId="1" fontId="7" fillId="2" borderId="0" xfId="0" applyNumberFormat="1" applyFont="1" applyFill="1" applyBorder="1" applyAlignment="1" applyProtection="1">
      <alignment vertical="center"/>
      <protection hidden="1"/>
    </xf>
    <xf numFmtId="1" fontId="49" fillId="2" borderId="41" xfId="0" applyNumberFormat="1" applyFont="1" applyFill="1" applyBorder="1" applyAlignment="1" applyProtection="1">
      <alignment vertical="center"/>
      <protection hidden="1"/>
    </xf>
    <xf numFmtId="1" fontId="113" fillId="2" borderId="0" xfId="0" applyNumberFormat="1" applyFont="1" applyFill="1" applyBorder="1" applyAlignment="1" applyProtection="1">
      <alignment horizontal="right" vertical="center"/>
      <protection hidden="1"/>
    </xf>
    <xf numFmtId="14" fontId="162" fillId="2" borderId="0" xfId="0" applyNumberFormat="1" applyFont="1" applyFill="1" applyAlignment="1" applyProtection="1">
      <alignment horizontal="left"/>
      <protection hidden="1"/>
    </xf>
    <xf numFmtId="49" fontId="63" fillId="2" borderId="0" xfId="4" applyNumberFormat="1" applyFont="1" applyFill="1" applyAlignment="1" applyProtection="1">
      <alignment vertical="top"/>
      <protection hidden="1"/>
    </xf>
    <xf numFmtId="1" fontId="161" fillId="2" borderId="0" xfId="0" applyNumberFormat="1" applyFont="1" applyFill="1" applyBorder="1" applyAlignment="1" applyProtection="1">
      <alignment horizontal="right" vertical="center"/>
      <protection hidden="1"/>
    </xf>
    <xf numFmtId="14" fontId="162" fillId="2" borderId="0" xfId="0" applyNumberFormat="1" applyFont="1" applyFill="1" applyAlignment="1" applyProtection="1">
      <alignment horizontal="left" vertical="center"/>
      <protection hidden="1"/>
    </xf>
    <xf numFmtId="0" fontId="23" fillId="14" borderId="19" xfId="0" applyNumberFormat="1" applyFont="1" applyFill="1" applyBorder="1" applyAlignment="1" applyProtection="1">
      <alignment horizontal="center" vertical="center"/>
    </xf>
    <xf numFmtId="14" fontId="142" fillId="0" borderId="0" xfId="0" quotePrefix="1" applyNumberFormat="1" applyFont="1" applyAlignment="1" applyProtection="1">
      <alignment horizontal="left" vertical="center"/>
      <protection locked="0"/>
    </xf>
    <xf numFmtId="0" fontId="143" fillId="14" borderId="0" xfId="0" applyFont="1" applyFill="1" applyAlignment="1">
      <alignment horizontal="left" vertical="center" wrapText="1"/>
    </xf>
    <xf numFmtId="0" fontId="52" fillId="14" borderId="0" xfId="0" applyFont="1" applyFill="1" applyAlignment="1">
      <alignment vertical="center"/>
    </xf>
    <xf numFmtId="0" fontId="51" fillId="14" borderId="0" xfId="0" applyFont="1" applyFill="1" applyAlignment="1">
      <alignment horizontal="left" vertical="center" wrapText="1"/>
    </xf>
    <xf numFmtId="166" fontId="167" fillId="0" borderId="53" xfId="66" applyNumberFormat="1" applyFont="1" applyFill="1" applyBorder="1" applyAlignment="1" applyProtection="1">
      <alignment vertical="center"/>
    </xf>
    <xf numFmtId="0" fontId="0" fillId="0" borderId="60" xfId="0" applyBorder="1" applyAlignment="1" applyProtection="1">
      <protection hidden="1"/>
    </xf>
    <xf numFmtId="0" fontId="0" fillId="0" borderId="60" xfId="0" applyBorder="1" applyAlignment="1" applyProtection="1">
      <alignment vertical="center"/>
      <protection hidden="1"/>
    </xf>
    <xf numFmtId="0" fontId="0" fillId="0" borderId="60" xfId="0" applyBorder="1" applyAlignment="1" applyProtection="1">
      <alignment vertical="center"/>
    </xf>
    <xf numFmtId="0" fontId="0" fillId="0" borderId="60" xfId="0" applyBorder="1" applyProtection="1"/>
    <xf numFmtId="0" fontId="0" fillId="0" borderId="60" xfId="0" applyFill="1" applyBorder="1" applyProtection="1"/>
    <xf numFmtId="0" fontId="0" fillId="41" borderId="60" xfId="0" applyFill="1" applyBorder="1" applyProtection="1">
      <protection locked="0"/>
    </xf>
    <xf numFmtId="0" fontId="0" fillId="41" borderId="40" xfId="0" applyFill="1" applyBorder="1" applyProtection="1">
      <protection locked="0"/>
    </xf>
    <xf numFmtId="14" fontId="162" fillId="2" borderId="0" xfId="0" applyNumberFormat="1" applyFont="1" applyFill="1" applyAlignment="1" applyProtection="1">
      <alignment horizontal="left" vertical="center"/>
      <protection hidden="1"/>
    </xf>
    <xf numFmtId="0" fontId="23" fillId="0" borderId="60" xfId="0" applyFont="1" applyFill="1" applyBorder="1" applyAlignment="1" applyProtection="1">
      <alignment horizontal="center" vertical="center" wrapText="1"/>
      <protection locked="0"/>
    </xf>
    <xf numFmtId="14" fontId="162" fillId="2" borderId="0" xfId="0" applyNumberFormat="1" applyFont="1" applyFill="1" applyAlignment="1" applyProtection="1">
      <alignment horizontal="left" vertical="center"/>
      <protection hidden="1"/>
    </xf>
    <xf numFmtId="0" fontId="51" fillId="0" borderId="19" xfId="0" applyNumberFormat="1" applyFont="1" applyFill="1" applyBorder="1" applyAlignment="1" applyProtection="1">
      <alignment horizontal="center" vertical="center"/>
      <protection hidden="1"/>
    </xf>
    <xf numFmtId="0" fontId="51" fillId="0" borderId="40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locked="0" hidden="1"/>
    </xf>
    <xf numFmtId="0" fontId="0" fillId="14" borderId="53" xfId="0" applyFont="1" applyFill="1" applyBorder="1" applyAlignment="1" applyProtection="1">
      <alignment horizontal="center" vertical="center"/>
      <protection hidden="1"/>
    </xf>
    <xf numFmtId="0" fontId="0" fillId="14" borderId="1" xfId="0" applyFont="1" applyFill="1" applyBorder="1" applyAlignment="1" applyProtection="1">
      <alignment horizontal="center" vertical="center"/>
      <protection hidden="1"/>
    </xf>
    <xf numFmtId="0" fontId="0" fillId="12" borderId="16" xfId="0" applyFill="1" applyBorder="1" applyAlignment="1" applyProtection="1">
      <alignment vertical="center"/>
      <protection hidden="1"/>
    </xf>
    <xf numFmtId="0" fontId="19" fillId="12" borderId="20" xfId="0" applyFont="1" applyFill="1" applyBorder="1" applyAlignment="1" applyProtection="1">
      <alignment horizontal="right" vertical="center" indent="1"/>
      <protection hidden="1"/>
    </xf>
    <xf numFmtId="0" fontId="19" fillId="5" borderId="1" xfId="0" applyFont="1" applyFill="1" applyBorder="1" applyAlignment="1" applyProtection="1">
      <alignment horizontal="left" vertical="center" indent="1"/>
      <protection hidden="1"/>
    </xf>
    <xf numFmtId="0" fontId="0" fillId="0" borderId="53" xfId="0" applyFont="1" applyFill="1" applyBorder="1" applyAlignment="1" applyProtection="1">
      <alignment horizontal="center" vertical="center"/>
      <protection locked="0" hidden="1"/>
    </xf>
    <xf numFmtId="0" fontId="0" fillId="5" borderId="9" xfId="0" applyFill="1" applyBorder="1" applyAlignment="1" applyProtection="1">
      <alignment horizontal="center" vertical="center"/>
      <protection hidden="1"/>
    </xf>
    <xf numFmtId="0" fontId="0" fillId="42" borderId="0" xfId="0" applyFill="1" applyAlignment="1">
      <alignment horizontal="center" vertical="center" textRotation="90"/>
    </xf>
    <xf numFmtId="0" fontId="169" fillId="0" borderId="0" xfId="0" applyNumberFormat="1" applyFont="1" applyFill="1" applyBorder="1" applyAlignment="1" applyProtection="1">
      <alignment horizontal="right"/>
      <protection hidden="1"/>
    </xf>
    <xf numFmtId="14" fontId="162" fillId="0" borderId="0" xfId="0" applyNumberFormat="1" applyFont="1" applyFill="1" applyBorder="1" applyAlignment="1" applyProtection="1">
      <alignment horizontal="left" wrapText="1"/>
      <protection locked="0" hidden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0" fontId="175" fillId="0" borderId="1" xfId="0" applyFont="1" applyBorder="1" applyAlignment="1" applyProtection="1">
      <alignment horizontal="center" vertical="center"/>
      <protection locked="0"/>
    </xf>
    <xf numFmtId="0" fontId="175" fillId="43" borderId="1" xfId="0" applyFont="1" applyFill="1" applyBorder="1" applyAlignment="1" applyProtection="1">
      <alignment horizontal="left" vertical="center" wrapText="1"/>
      <protection locked="0"/>
    </xf>
    <xf numFmtId="0" fontId="175" fillId="0" borderId="1" xfId="0" applyFont="1" applyBorder="1" applyAlignment="1" applyProtection="1">
      <alignment horizontal="left" vertical="center" wrapText="1" indent="1"/>
      <protection locked="0"/>
    </xf>
    <xf numFmtId="0" fontId="0" fillId="0" borderId="0" xfId="0" applyProtection="1">
      <protection locked="0"/>
    </xf>
    <xf numFmtId="0" fontId="175" fillId="43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20" fillId="0" borderId="79" xfId="0" applyFont="1" applyFill="1" applyBorder="1" applyAlignment="1" applyProtection="1">
      <alignment horizontal="right" vertical="center" wrapText="1"/>
      <protection hidden="1"/>
    </xf>
    <xf numFmtId="0" fontId="20" fillId="0" borderId="211" xfId="0" applyFont="1" applyFill="1" applyBorder="1" applyAlignment="1" applyProtection="1">
      <alignment vertical="center" wrapText="1"/>
      <protection hidden="1"/>
    </xf>
    <xf numFmtId="0" fontId="20" fillId="0" borderId="218" xfId="0" applyFont="1" applyFill="1" applyBorder="1" applyAlignment="1" applyProtection="1">
      <alignment horizontal="right" vertical="center" wrapText="1"/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0" fontId="175" fillId="0" borderId="121" xfId="0" applyFont="1" applyFill="1" applyBorder="1" applyAlignment="1" applyProtection="1">
      <alignment horizontal="center" vertical="center" wrapText="1"/>
      <protection locked="0" hidden="1"/>
    </xf>
    <xf numFmtId="0" fontId="24" fillId="3" borderId="215" xfId="0" applyFont="1" applyFill="1" applyBorder="1" applyAlignment="1" applyProtection="1">
      <alignment horizontal="center" vertical="center" wrapText="1"/>
      <protection hidden="1"/>
    </xf>
    <xf numFmtId="0" fontId="28" fillId="3" borderId="215" xfId="0" applyFont="1" applyFill="1" applyBorder="1" applyAlignment="1" applyProtection="1">
      <alignment horizontal="center" vertical="center" textRotation="90" wrapText="1"/>
      <protection hidden="1"/>
    </xf>
    <xf numFmtId="0" fontId="175" fillId="0" borderId="1" xfId="0" applyFont="1" applyBorder="1" applyAlignment="1" applyProtection="1">
      <alignment horizontal="center" vertical="center" wrapText="1"/>
      <protection locked="0"/>
    </xf>
    <xf numFmtId="0" fontId="175" fillId="0" borderId="1" xfId="0" applyFont="1" applyBorder="1" applyAlignment="1" applyProtection="1">
      <alignment horizontal="left" vertical="center" wrapText="1"/>
      <protection locked="0"/>
    </xf>
    <xf numFmtId="0" fontId="51" fillId="0" borderId="1" xfId="0" applyFont="1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03" fillId="0" borderId="0" xfId="0" applyFont="1" applyFill="1" applyBorder="1" applyAlignment="1" applyProtection="1">
      <alignment vertical="center"/>
      <protection hidden="1"/>
    </xf>
    <xf numFmtId="0" fontId="103" fillId="0" borderId="0" xfId="0" applyFont="1" applyFill="1" applyBorder="1" applyAlignment="1" applyProtection="1">
      <alignment horizontal="right" vertical="center"/>
      <protection hidden="1"/>
    </xf>
    <xf numFmtId="0" fontId="103" fillId="44" borderId="0" xfId="0" applyFont="1" applyFill="1" applyBorder="1" applyAlignment="1" applyProtection="1">
      <alignment horizontal="left" vertical="center"/>
      <protection locked="0" hidden="1"/>
    </xf>
    <xf numFmtId="0" fontId="30" fillId="0" borderId="80" xfId="0" applyNumberFormat="1" applyFont="1" applyFill="1" applyBorder="1" applyAlignment="1" applyProtection="1">
      <alignment horizontal="left" vertical="center" indent="1"/>
    </xf>
    <xf numFmtId="0" fontId="23" fillId="0" borderId="83" xfId="0" applyNumberFormat="1" applyFont="1" applyFill="1" applyBorder="1" applyAlignment="1" applyProtection="1">
      <alignment vertical="center"/>
      <protection hidden="1"/>
    </xf>
    <xf numFmtId="0" fontId="30" fillId="0" borderId="80" xfId="0" applyNumberFormat="1" applyFont="1" applyFill="1" applyBorder="1" applyAlignment="1" applyProtection="1">
      <alignment horizontal="left" vertical="center" indent="1"/>
      <protection hidden="1"/>
    </xf>
    <xf numFmtId="0" fontId="20" fillId="8" borderId="207" xfId="0" applyFont="1" applyFill="1" applyBorder="1" applyAlignment="1" applyProtection="1">
      <alignment vertical="center" wrapText="1"/>
      <protection hidden="1"/>
    </xf>
    <xf numFmtId="0" fontId="0" fillId="0" borderId="60" xfId="0" applyBorder="1" applyProtection="1">
      <protection hidden="1"/>
    </xf>
    <xf numFmtId="0" fontId="0" fillId="0" borderId="60" xfId="0" applyFill="1" applyBorder="1" applyAlignment="1" applyProtection="1">
      <alignment horizontal="left" vertical="center" indent="1"/>
      <protection hidden="1"/>
    </xf>
    <xf numFmtId="0" fontId="0" fillId="0" borderId="60" xfId="0" applyBorder="1" applyAlignment="1" applyProtection="1">
      <alignment horizontal="left" vertical="center" indent="1"/>
      <protection hidden="1"/>
    </xf>
    <xf numFmtId="0" fontId="0" fillId="0" borderId="60" xfId="0" applyBorder="1" applyAlignment="1" applyProtection="1">
      <alignment horizontal="left" indent="1"/>
      <protection hidden="1"/>
    </xf>
    <xf numFmtId="0" fontId="0" fillId="0" borderId="40" xfId="0" applyBorder="1" applyAlignment="1" applyProtection="1">
      <alignment horizontal="left" indent="1"/>
      <protection hidden="1"/>
    </xf>
    <xf numFmtId="0" fontId="47" fillId="5" borderId="11" xfId="0" applyFont="1" applyFill="1" applyBorder="1" applyAlignment="1" applyProtection="1">
      <alignment horizontal="right" vertical="center"/>
      <protection hidden="1"/>
    </xf>
    <xf numFmtId="0" fontId="47" fillId="5" borderId="121" xfId="0" applyFont="1" applyFill="1" applyBorder="1" applyAlignment="1" applyProtection="1">
      <alignment horizontal="right" vertical="center"/>
      <protection hidden="1"/>
    </xf>
    <xf numFmtId="0" fontId="47" fillId="5" borderId="9" xfId="0" applyFont="1" applyFill="1" applyBorder="1" applyAlignment="1" applyProtection="1">
      <alignment horizontal="right" vertical="center"/>
      <protection hidden="1"/>
    </xf>
    <xf numFmtId="0" fontId="47" fillId="5" borderId="63" xfId="0" applyFont="1" applyFill="1" applyBorder="1" applyAlignment="1" applyProtection="1">
      <alignment horizontal="right" vertical="center"/>
      <protection hidden="1"/>
    </xf>
    <xf numFmtId="0" fontId="47" fillId="5" borderId="12" xfId="0" applyFont="1" applyFill="1" applyBorder="1" applyAlignment="1" applyProtection="1">
      <alignment horizontal="right" vertical="center"/>
      <protection hidden="1"/>
    </xf>
    <xf numFmtId="0" fontId="140" fillId="2" borderId="0" xfId="0" applyFont="1" applyFill="1" applyAlignment="1" applyProtection="1">
      <alignment horizontal="center" vertical="center"/>
    </xf>
    <xf numFmtId="0" fontId="141" fillId="2" borderId="0" xfId="0" applyFont="1" applyFill="1" applyAlignment="1" applyProtection="1">
      <alignment horizontal="left" vertical="center" wrapText="1"/>
    </xf>
    <xf numFmtId="0" fontId="19" fillId="8" borderId="51" xfId="0" applyFont="1" applyFill="1" applyBorder="1" applyAlignment="1" applyProtection="1">
      <alignment horizontal="center"/>
      <protection hidden="1"/>
    </xf>
    <xf numFmtId="0" fontId="19" fillId="8" borderId="22" xfId="0" applyFont="1" applyFill="1" applyBorder="1" applyAlignment="1" applyProtection="1">
      <alignment horizontal="center"/>
      <protection hidden="1"/>
    </xf>
    <xf numFmtId="0" fontId="20" fillId="8" borderId="216" xfId="0" applyFont="1" applyFill="1" applyBorder="1" applyAlignment="1" applyProtection="1">
      <alignment horizontal="center" vertical="center" wrapText="1"/>
      <protection hidden="1"/>
    </xf>
    <xf numFmtId="0" fontId="20" fillId="8" borderId="206" xfId="0" applyFont="1" applyFill="1" applyBorder="1" applyAlignment="1" applyProtection="1">
      <alignment horizontal="center" vertical="center" wrapText="1"/>
      <protection hidden="1"/>
    </xf>
    <xf numFmtId="0" fontId="20" fillId="8" borderId="51" xfId="0" applyFont="1" applyFill="1" applyBorder="1" applyAlignment="1" applyProtection="1">
      <alignment horizontal="center" vertical="center" wrapText="1"/>
      <protection hidden="1"/>
    </xf>
    <xf numFmtId="0" fontId="20" fillId="8" borderId="22" xfId="0" applyFont="1" applyFill="1" applyBorder="1" applyAlignment="1" applyProtection="1">
      <alignment horizontal="center" vertical="center" wrapText="1"/>
      <protection hidden="1"/>
    </xf>
    <xf numFmtId="0" fontId="19" fillId="8" borderId="51" xfId="0" applyFont="1" applyFill="1" applyBorder="1" applyAlignment="1" applyProtection="1">
      <alignment horizontal="center" vertical="center" wrapText="1"/>
      <protection hidden="1"/>
    </xf>
    <xf numFmtId="0" fontId="19" fillId="8" borderId="22" xfId="0" applyFont="1" applyFill="1" applyBorder="1" applyAlignment="1" applyProtection="1">
      <alignment horizontal="center" vertical="center" wrapText="1"/>
      <protection hidden="1"/>
    </xf>
    <xf numFmtId="0" fontId="20" fillId="16" borderId="51" xfId="0" applyFont="1" applyFill="1" applyBorder="1" applyAlignment="1" applyProtection="1">
      <alignment horizontal="center" vertical="center"/>
    </xf>
    <xf numFmtId="0" fontId="20" fillId="16" borderId="21" xfId="0" applyFont="1" applyFill="1" applyBorder="1" applyAlignment="1" applyProtection="1">
      <alignment horizontal="center" vertical="center"/>
    </xf>
    <xf numFmtId="0" fontId="20" fillId="16" borderId="22" xfId="0" applyFont="1" applyFill="1" applyBorder="1" applyAlignment="1" applyProtection="1">
      <alignment horizontal="center" vertical="center"/>
    </xf>
    <xf numFmtId="0" fontId="20" fillId="16" borderId="80" xfId="0" applyFont="1" applyFill="1" applyBorder="1" applyAlignment="1" applyProtection="1">
      <alignment horizontal="center" vertical="center"/>
    </xf>
    <xf numFmtId="0" fontId="20" fillId="16" borderId="0" xfId="0" applyFont="1" applyFill="1" applyBorder="1" applyAlignment="1" applyProtection="1">
      <alignment horizontal="center" vertical="center"/>
    </xf>
    <xf numFmtId="0" fontId="20" fillId="16" borderId="83" xfId="0" applyFont="1" applyFill="1" applyBorder="1" applyAlignment="1" applyProtection="1">
      <alignment horizontal="center" vertical="center"/>
    </xf>
    <xf numFmtId="0" fontId="0" fillId="16" borderId="51" xfId="0" applyFill="1" applyBorder="1" applyAlignment="1" applyProtection="1">
      <alignment horizontal="center"/>
      <protection hidden="1"/>
    </xf>
    <xf numFmtId="0" fontId="0" fillId="16" borderId="21" xfId="0" applyFill="1" applyBorder="1" applyAlignment="1" applyProtection="1">
      <alignment horizontal="center"/>
      <protection hidden="1"/>
    </xf>
    <xf numFmtId="0" fontId="0" fillId="16" borderId="22" xfId="0" applyFill="1" applyBorder="1" applyAlignment="1" applyProtection="1">
      <alignment horizontal="center"/>
      <protection hidden="1"/>
    </xf>
    <xf numFmtId="0" fontId="0" fillId="16" borderId="80" xfId="0" applyFill="1" applyBorder="1" applyAlignment="1" applyProtection="1">
      <alignment horizontal="center"/>
      <protection hidden="1"/>
    </xf>
    <xf numFmtId="0" fontId="0" fillId="16" borderId="0" xfId="0" applyFill="1" applyBorder="1" applyAlignment="1" applyProtection="1">
      <alignment horizontal="center"/>
      <protection hidden="1"/>
    </xf>
    <xf numFmtId="0" fontId="0" fillId="16" borderId="83" xfId="0" applyFill="1" applyBorder="1" applyAlignment="1" applyProtection="1">
      <alignment horizontal="center"/>
      <protection hidden="1"/>
    </xf>
    <xf numFmtId="0" fontId="20" fillId="16" borderId="217" xfId="0" applyFont="1" applyFill="1" applyBorder="1" applyAlignment="1" applyProtection="1">
      <alignment horizontal="center" vertical="center"/>
      <protection hidden="1"/>
    </xf>
    <xf numFmtId="0" fontId="20" fillId="16" borderId="21" xfId="0" applyFont="1" applyFill="1" applyBorder="1" applyAlignment="1" applyProtection="1">
      <alignment horizontal="center" vertical="center"/>
      <protection hidden="1"/>
    </xf>
    <xf numFmtId="0" fontId="20" fillId="16" borderId="22" xfId="0" applyFont="1" applyFill="1" applyBorder="1" applyAlignment="1" applyProtection="1">
      <alignment horizontal="center" vertical="center"/>
      <protection hidden="1"/>
    </xf>
    <xf numFmtId="0" fontId="20" fillId="16" borderId="0" xfId="0" applyFont="1" applyFill="1" applyBorder="1" applyAlignment="1" applyProtection="1">
      <alignment horizontal="center" vertical="center"/>
      <protection hidden="1"/>
    </xf>
    <xf numFmtId="0" fontId="20" fillId="16" borderId="83" xfId="0" applyFont="1" applyFill="1" applyBorder="1" applyAlignment="1" applyProtection="1">
      <alignment horizontal="center" vertical="center"/>
      <protection hidden="1"/>
    </xf>
    <xf numFmtId="0" fontId="19" fillId="16" borderId="207" xfId="0" applyFont="1" applyFill="1" applyBorder="1" applyAlignment="1" applyProtection="1">
      <alignment horizontal="center" vertical="center" wrapText="1"/>
      <protection hidden="1"/>
    </xf>
    <xf numFmtId="0" fontId="19" fillId="16" borderId="60" xfId="0" applyFont="1" applyFill="1" applyBorder="1" applyAlignment="1" applyProtection="1">
      <alignment horizontal="center" vertical="center" wrapText="1"/>
      <protection hidden="1"/>
    </xf>
    <xf numFmtId="0" fontId="20" fillId="16" borderId="51" xfId="0" applyFont="1" applyFill="1" applyBorder="1" applyAlignment="1" applyProtection="1">
      <alignment horizontal="center" vertical="center"/>
      <protection hidden="1"/>
    </xf>
    <xf numFmtId="0" fontId="20" fillId="16" borderId="80" xfId="0" applyFont="1" applyFill="1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left" vertical="center"/>
      <protection hidden="1"/>
    </xf>
    <xf numFmtId="0" fontId="0" fillId="0" borderId="83" xfId="0" applyBorder="1" applyAlignment="1" applyProtection="1">
      <alignment horizontal="left" vertical="center"/>
      <protection hidden="1"/>
    </xf>
    <xf numFmtId="0" fontId="0" fillId="0" borderId="46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8" borderId="51" xfId="0" applyFill="1" applyBorder="1" applyAlignment="1" applyProtection="1">
      <alignment horizontal="center"/>
      <protection hidden="1"/>
    </xf>
    <xf numFmtId="0" fontId="0" fillId="8" borderId="22" xfId="0" applyFill="1" applyBorder="1" applyAlignment="1" applyProtection="1">
      <alignment horizontal="center"/>
      <protection hidden="1"/>
    </xf>
    <xf numFmtId="169" fontId="51" fillId="0" borderId="46" xfId="0" applyNumberFormat="1" applyFont="1" applyFill="1" applyBorder="1" applyAlignment="1" applyProtection="1">
      <alignment horizontal="center" vertical="center"/>
      <protection locked="0"/>
    </xf>
    <xf numFmtId="169" fontId="51" fillId="0" borderId="19" xfId="0" applyNumberFormat="1" applyFont="1" applyFill="1" applyBorder="1" applyAlignment="1" applyProtection="1">
      <alignment horizontal="center" vertical="center"/>
      <protection locked="0"/>
    </xf>
    <xf numFmtId="3" fontId="51" fillId="0" borderId="18" xfId="0" applyNumberFormat="1" applyFont="1" applyFill="1" applyBorder="1" applyAlignment="1" applyProtection="1">
      <alignment horizontal="center" vertical="center"/>
      <protection locked="0"/>
    </xf>
    <xf numFmtId="3" fontId="51" fillId="0" borderId="19" xfId="0" applyNumberFormat="1" applyFont="1" applyFill="1" applyBorder="1" applyAlignment="1" applyProtection="1">
      <alignment horizontal="center" vertical="center"/>
      <protection locked="0"/>
    </xf>
    <xf numFmtId="0" fontId="177" fillId="0" borderId="0" xfId="0" applyFont="1" applyBorder="1" applyAlignment="1" applyProtection="1">
      <alignment horizontal="right" vertical="center"/>
      <protection locked="0"/>
    </xf>
    <xf numFmtId="0" fontId="142" fillId="0" borderId="0" xfId="0" applyFont="1" applyBorder="1" applyAlignment="1" applyProtection="1">
      <alignment horizontal="right" vertical="center"/>
      <protection locked="0"/>
    </xf>
    <xf numFmtId="49" fontId="107" fillId="0" borderId="0" xfId="0" applyNumberFormat="1" applyFont="1" applyFill="1" applyBorder="1" applyAlignment="1" applyProtection="1">
      <alignment horizontal="left"/>
      <protection locked="0" hidden="1"/>
    </xf>
    <xf numFmtId="1" fontId="7" fillId="2" borderId="0" xfId="0" applyNumberFormat="1" applyFont="1" applyFill="1" applyBorder="1" applyAlignment="1" applyProtection="1">
      <alignment horizontal="center" vertical="center" wrapText="1"/>
      <protection hidden="1"/>
    </xf>
    <xf numFmtId="1" fontId="108" fillId="2" borderId="0" xfId="0" applyNumberFormat="1" applyFont="1" applyFill="1" applyBorder="1" applyAlignment="1" applyProtection="1">
      <alignment horizontal="center" vertical="center"/>
      <protection hidden="1"/>
    </xf>
    <xf numFmtId="1" fontId="109" fillId="0" borderId="0" xfId="0" applyNumberFormat="1" applyFont="1" applyFill="1" applyBorder="1" applyAlignment="1" applyProtection="1">
      <alignment horizontal="center" vertical="center"/>
      <protection locked="0"/>
    </xf>
    <xf numFmtId="0" fontId="110" fillId="0" borderId="0" xfId="0" applyFont="1" applyFill="1" applyAlignment="1" applyProtection="1">
      <protection locked="0"/>
    </xf>
    <xf numFmtId="49" fontId="111" fillId="0" borderId="18" xfId="0" applyNumberFormat="1" applyFont="1" applyFill="1" applyBorder="1" applyAlignment="1" applyProtection="1">
      <alignment horizontal="center" vertical="center"/>
      <protection locked="0"/>
    </xf>
    <xf numFmtId="1" fontId="20" fillId="12" borderId="53" xfId="0" applyNumberFormat="1" applyFont="1" applyFill="1" applyBorder="1" applyAlignment="1" applyProtection="1">
      <alignment horizontal="left" vertical="center"/>
    </xf>
    <xf numFmtId="1" fontId="20" fillId="12" borderId="17" xfId="0" applyNumberFormat="1" applyFont="1" applyFill="1" applyBorder="1" applyAlignment="1" applyProtection="1">
      <alignment horizontal="left" vertical="center"/>
    </xf>
    <xf numFmtId="1" fontId="20" fillId="12" borderId="20" xfId="0" applyNumberFormat="1" applyFont="1" applyFill="1" applyBorder="1" applyAlignment="1" applyProtection="1">
      <alignment horizontal="left" vertical="center"/>
    </xf>
    <xf numFmtId="1" fontId="20" fillId="0" borderId="46" xfId="0" applyNumberFormat="1" applyFont="1" applyFill="1" applyBorder="1" applyAlignment="1" applyProtection="1">
      <alignment horizontal="center" vertical="center"/>
      <protection locked="0"/>
    </xf>
    <xf numFmtId="1" fontId="20" fillId="0" borderId="19" xfId="0" applyNumberFormat="1" applyFont="1" applyFill="1" applyBorder="1" applyAlignment="1" applyProtection="1">
      <alignment horizontal="center" vertical="center"/>
      <protection locked="0"/>
    </xf>
    <xf numFmtId="1" fontId="20" fillId="0" borderId="46" xfId="0" applyNumberFormat="1" applyFont="1" applyFill="1" applyBorder="1" applyAlignment="1" applyProtection="1">
      <alignment horizontal="left" vertical="center" indent="2"/>
      <protection locked="0"/>
    </xf>
    <xf numFmtId="1" fontId="20" fillId="0" borderId="18" xfId="0" applyNumberFormat="1" applyFont="1" applyFill="1" applyBorder="1" applyAlignment="1" applyProtection="1">
      <alignment horizontal="left" vertical="center" indent="2"/>
      <protection locked="0"/>
    </xf>
    <xf numFmtId="49" fontId="51" fillId="0" borderId="46" xfId="0" applyNumberFormat="1" applyFont="1" applyFill="1" applyBorder="1" applyAlignment="1" applyProtection="1">
      <alignment horizontal="left" vertical="center" indent="1"/>
      <protection locked="0"/>
    </xf>
    <xf numFmtId="49" fontId="51" fillId="0" borderId="18" xfId="0" applyNumberFormat="1" applyFont="1" applyFill="1" applyBorder="1" applyAlignment="1" applyProtection="1">
      <alignment horizontal="left" vertical="center" indent="1"/>
      <protection locked="0"/>
    </xf>
    <xf numFmtId="49" fontId="51" fillId="0" borderId="19" xfId="0" applyNumberFormat="1" applyFont="1" applyFill="1" applyBorder="1" applyAlignment="1" applyProtection="1">
      <alignment horizontal="left" vertical="center" indent="1"/>
      <protection locked="0"/>
    </xf>
    <xf numFmtId="0" fontId="71" fillId="0" borderId="46" xfId="0" applyFont="1" applyFill="1" applyBorder="1" applyAlignment="1" applyProtection="1">
      <protection locked="0" hidden="1"/>
    </xf>
    <xf numFmtId="0" fontId="71" fillId="0" borderId="18" xfId="0" applyFont="1" applyFill="1" applyBorder="1" applyAlignment="1" applyProtection="1">
      <protection locked="0" hidden="1"/>
    </xf>
    <xf numFmtId="0" fontId="71" fillId="0" borderId="19" xfId="0" applyFont="1" applyFill="1" applyBorder="1" applyAlignment="1" applyProtection="1">
      <protection locked="0" hidden="1"/>
    </xf>
    <xf numFmtId="0" fontId="45" fillId="0" borderId="46" xfId="0" applyFont="1" applyBorder="1" applyAlignment="1" applyProtection="1">
      <alignment horizontal="left" indent="1"/>
      <protection locked="0"/>
    </xf>
    <xf numFmtId="0" fontId="45" fillId="0" borderId="18" xfId="0" applyFont="1" applyBorder="1" applyAlignment="1" applyProtection="1">
      <alignment horizontal="left" indent="1"/>
      <protection locked="0"/>
    </xf>
    <xf numFmtId="0" fontId="45" fillId="0" borderId="19" xfId="0" applyFont="1" applyBorder="1" applyAlignment="1" applyProtection="1">
      <alignment horizontal="left" indent="1"/>
      <protection locked="0"/>
    </xf>
    <xf numFmtId="0" fontId="0" fillId="12" borderId="1" xfId="0" applyFill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51" fillId="0" borderId="67" xfId="0" applyFont="1" applyBorder="1" applyAlignment="1" applyProtection="1">
      <alignment horizontal="left" vertical="center" indent="1"/>
      <protection locked="0"/>
    </xf>
    <xf numFmtId="49" fontId="51" fillId="0" borderId="67" xfId="0" applyNumberFormat="1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>
      <alignment horizontal="left" vertical="top"/>
    </xf>
    <xf numFmtId="0" fontId="21" fillId="0" borderId="21" xfId="0" applyFont="1" applyBorder="1" applyAlignment="1">
      <alignment horizontal="left" vertical="top"/>
    </xf>
    <xf numFmtId="0" fontId="21" fillId="0" borderId="22" xfId="0" applyFont="1" applyBorder="1" applyAlignment="1">
      <alignment horizontal="left" vertical="top"/>
    </xf>
    <xf numFmtId="0" fontId="47" fillId="12" borderId="17" xfId="0" applyFont="1" applyFill="1" applyBorder="1" applyAlignment="1" applyProtection="1">
      <alignment horizontal="left" vertical="center" indent="1"/>
    </xf>
    <xf numFmtId="0" fontId="51" fillId="0" borderId="64" xfId="0" applyFont="1" applyBorder="1" applyAlignment="1" applyProtection="1">
      <alignment horizontal="left" vertical="center" indent="1"/>
      <protection locked="0"/>
    </xf>
    <xf numFmtId="49" fontId="51" fillId="0" borderId="64" xfId="0" applyNumberFormat="1" applyFont="1" applyBorder="1" applyAlignment="1" applyProtection="1">
      <alignment horizontal="center" vertical="center"/>
      <protection locked="0"/>
    </xf>
    <xf numFmtId="0" fontId="51" fillId="0" borderId="93" xfId="0" applyFont="1" applyBorder="1" applyAlignment="1" applyProtection="1">
      <alignment horizontal="left" vertical="center" indent="1"/>
      <protection locked="0"/>
    </xf>
    <xf numFmtId="49" fontId="51" fillId="0" borderId="93" xfId="0" applyNumberFormat="1" applyFont="1" applyBorder="1" applyAlignment="1" applyProtection="1">
      <alignment horizontal="center" vertical="center"/>
      <protection locked="0"/>
    </xf>
    <xf numFmtId="0" fontId="20" fillId="12" borderId="53" xfId="0" applyFont="1" applyFill="1" applyBorder="1" applyAlignment="1">
      <alignment horizontal="left" vertical="center"/>
    </xf>
    <xf numFmtId="0" fontId="20" fillId="12" borderId="17" xfId="0" applyFont="1" applyFill="1" applyBorder="1" applyAlignment="1">
      <alignment horizontal="left" vertical="center"/>
    </xf>
    <xf numFmtId="0" fontId="20" fillId="12" borderId="20" xfId="0" applyFont="1" applyFill="1" applyBorder="1" applyAlignment="1">
      <alignment horizontal="left" vertical="center"/>
    </xf>
    <xf numFmtId="0" fontId="45" fillId="0" borderId="46" xfId="0" applyFont="1" applyBorder="1" applyAlignment="1" applyProtection="1">
      <alignment horizontal="left" vertical="center"/>
      <protection locked="0"/>
    </xf>
    <xf numFmtId="0" fontId="45" fillId="0" borderId="18" xfId="0" applyFont="1" applyBorder="1" applyAlignment="1" applyProtection="1">
      <alignment horizontal="left" vertical="center"/>
      <protection locked="0"/>
    </xf>
    <xf numFmtId="0" fontId="45" fillId="0" borderId="19" xfId="0" applyFont="1" applyBorder="1" applyAlignment="1" applyProtection="1">
      <alignment horizontal="left" vertical="center"/>
      <protection locked="0"/>
    </xf>
    <xf numFmtId="0" fontId="112" fillId="0" borderId="46" xfId="3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45" fillId="0" borderId="99" xfId="0" applyFont="1" applyBorder="1" applyAlignment="1" applyProtection="1">
      <alignment horizontal="left" vertical="center" indent="1"/>
      <protection locked="0"/>
    </xf>
    <xf numFmtId="0" fontId="45" fillId="0" borderId="32" xfId="0" applyFont="1" applyBorder="1" applyAlignment="1" applyProtection="1">
      <alignment horizontal="left" vertical="center" indent="1"/>
      <protection locked="0"/>
    </xf>
    <xf numFmtId="0" fontId="45" fillId="0" borderId="159" xfId="0" applyFont="1" applyBorder="1" applyAlignment="1" applyProtection="1">
      <alignment horizontal="left" vertical="center" indent="1"/>
      <protection locked="0"/>
    </xf>
    <xf numFmtId="0" fontId="26" fillId="0" borderId="21" xfId="0" applyFont="1" applyFill="1" applyBorder="1" applyAlignment="1">
      <alignment horizontal="left" vertical="top" wrapText="1"/>
    </xf>
    <xf numFmtId="0" fontId="26" fillId="0" borderId="22" xfId="0" applyFont="1" applyFill="1" applyBorder="1" applyAlignment="1">
      <alignment horizontal="left" vertical="top" wrapText="1"/>
    </xf>
    <xf numFmtId="0" fontId="45" fillId="0" borderId="65" xfId="0" applyFont="1" applyBorder="1" applyAlignment="1" applyProtection="1">
      <alignment horizontal="left" vertical="center" indent="1"/>
      <protection locked="0"/>
    </xf>
    <xf numFmtId="0" fontId="45" fillId="0" borderId="160" xfId="0" applyFont="1" applyBorder="1" applyAlignment="1" applyProtection="1">
      <alignment horizontal="left" vertical="center" indent="1"/>
      <protection locked="0"/>
    </xf>
    <xf numFmtId="0" fontId="45" fillId="0" borderId="161" xfId="0" applyFont="1" applyBorder="1" applyAlignment="1" applyProtection="1">
      <alignment horizontal="left" vertical="center" indent="1"/>
      <protection locked="0"/>
    </xf>
    <xf numFmtId="0" fontId="0" fillId="0" borderId="21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0" fontId="45" fillId="0" borderId="162" xfId="0" applyFont="1" applyBorder="1" applyAlignment="1" applyProtection="1">
      <alignment horizontal="left" vertical="center"/>
      <protection locked="0"/>
    </xf>
    <xf numFmtId="0" fontId="45" fillId="0" borderId="163" xfId="0" applyFont="1" applyBorder="1" applyAlignment="1" applyProtection="1">
      <alignment horizontal="left" vertical="center"/>
      <protection locked="0"/>
    </xf>
    <xf numFmtId="0" fontId="45" fillId="0" borderId="160" xfId="0" applyFont="1" applyBorder="1" applyAlignment="1" applyProtection="1">
      <alignment horizontal="left" vertical="center"/>
      <protection locked="0"/>
    </xf>
    <xf numFmtId="0" fontId="45" fillId="0" borderId="161" xfId="0" applyFont="1" applyBorder="1" applyAlignment="1" applyProtection="1">
      <alignment horizontal="left" vertical="center"/>
      <protection locked="0"/>
    </xf>
    <xf numFmtId="0" fontId="45" fillId="0" borderId="111" xfId="0" applyFont="1" applyBorder="1" applyAlignment="1" applyProtection="1">
      <alignment horizontal="left" vertical="center" indent="1"/>
      <protection locked="0"/>
    </xf>
    <xf numFmtId="0" fontId="45" fillId="0" borderId="109" xfId="0" applyFont="1" applyBorder="1" applyAlignment="1" applyProtection="1">
      <alignment horizontal="left" vertical="center" indent="1"/>
      <protection locked="0"/>
    </xf>
    <xf numFmtId="0" fontId="45" fillId="0" borderId="94" xfId="0" applyFont="1" applyBorder="1" applyAlignment="1" applyProtection="1">
      <alignment horizontal="left" vertical="center" indent="1"/>
      <protection locked="0"/>
    </xf>
    <xf numFmtId="0" fontId="45" fillId="0" borderId="109" xfId="0" applyFont="1" applyBorder="1" applyAlignment="1" applyProtection="1">
      <alignment horizontal="left" vertical="center"/>
      <protection locked="0"/>
    </xf>
    <xf numFmtId="0" fontId="45" fillId="0" borderId="94" xfId="0" applyFont="1" applyBorder="1" applyAlignment="1" applyProtection="1">
      <alignment horizontal="left" vertical="center"/>
      <protection locked="0"/>
    </xf>
    <xf numFmtId="0" fontId="51" fillId="0" borderId="170" xfId="0" applyFont="1" applyBorder="1" applyAlignment="1">
      <alignment horizontal="right" vertical="center" indent="1"/>
    </xf>
    <xf numFmtId="0" fontId="51" fillId="0" borderId="171" xfId="0" applyFont="1" applyBorder="1" applyAlignment="1">
      <alignment horizontal="right" vertical="center" indent="1"/>
    </xf>
    <xf numFmtId="167" fontId="51" fillId="0" borderId="171" xfId="0" applyNumberFormat="1" applyFont="1" applyBorder="1" applyAlignment="1" applyProtection="1">
      <alignment horizontal="left" vertical="center"/>
      <protection locked="0"/>
    </xf>
    <xf numFmtId="167" fontId="51" fillId="0" borderId="172" xfId="0" applyNumberFormat="1" applyFont="1" applyBorder="1" applyAlignment="1" applyProtection="1">
      <alignment horizontal="left" vertical="center"/>
      <protection locked="0"/>
    </xf>
    <xf numFmtId="0" fontId="21" fillId="0" borderId="51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0" fillId="0" borderId="99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0" fontId="0" fillId="0" borderId="159" xfId="0" applyBorder="1" applyAlignment="1" applyProtection="1">
      <alignment horizontal="left" vertical="center" indent="1"/>
      <protection locked="0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83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left" vertical="center" indent="1"/>
      <protection locked="0"/>
    </xf>
    <xf numFmtId="0" fontId="0" fillId="0" borderId="160" xfId="0" applyBorder="1" applyAlignment="1" applyProtection="1">
      <alignment horizontal="left" vertical="center" indent="1"/>
      <protection locked="0"/>
    </xf>
    <xf numFmtId="0" fontId="0" fillId="0" borderId="161" xfId="0" applyBorder="1" applyAlignment="1" applyProtection="1">
      <alignment horizontal="left" vertical="center" indent="1"/>
      <protection locked="0"/>
    </xf>
    <xf numFmtId="0" fontId="0" fillId="0" borderId="111" xfId="0" applyBorder="1" applyAlignment="1" applyProtection="1">
      <alignment horizontal="left" vertical="center" indent="1"/>
      <protection locked="0"/>
    </xf>
    <xf numFmtId="0" fontId="0" fillId="0" borderId="109" xfId="0" applyBorder="1" applyAlignment="1" applyProtection="1">
      <alignment horizontal="left" vertical="center" indent="1"/>
      <protection locked="0"/>
    </xf>
    <xf numFmtId="0" fontId="0" fillId="0" borderId="94" xfId="0" applyBorder="1" applyAlignment="1" applyProtection="1">
      <alignment horizontal="left" vertical="center" indent="1"/>
      <protection locked="0"/>
    </xf>
    <xf numFmtId="0" fontId="21" fillId="0" borderId="165" xfId="0" applyFont="1" applyFill="1" applyBorder="1" applyAlignment="1">
      <alignment horizontal="center" vertical="top"/>
    </xf>
    <xf numFmtId="0" fontId="21" fillId="0" borderId="166" xfId="0" applyFont="1" applyFill="1" applyBorder="1" applyAlignment="1">
      <alignment horizontal="center" vertical="top"/>
    </xf>
    <xf numFmtId="0" fontId="51" fillId="0" borderId="167" xfId="0" applyFont="1" applyBorder="1" applyAlignment="1">
      <alignment horizontal="right" vertical="center" indent="1"/>
    </xf>
    <xf numFmtId="0" fontId="51" fillId="0" borderId="0" xfId="0" applyFont="1" applyBorder="1" applyAlignment="1">
      <alignment horizontal="right" vertical="center" indent="1"/>
    </xf>
    <xf numFmtId="167" fontId="51" fillId="0" borderId="32" xfId="0" applyNumberFormat="1" applyFont="1" applyBorder="1" applyAlignment="1" applyProtection="1">
      <alignment horizontal="left" vertical="center"/>
      <protection locked="0"/>
    </xf>
    <xf numFmtId="167" fontId="51" fillId="0" borderId="168" xfId="0" applyNumberFormat="1" applyFont="1" applyBorder="1" applyAlignment="1" applyProtection="1">
      <alignment horizontal="left" vertical="center"/>
      <protection locked="0"/>
    </xf>
    <xf numFmtId="167" fontId="51" fillId="0" borderId="160" xfId="0" applyNumberFormat="1" applyFont="1" applyBorder="1" applyAlignment="1" applyProtection="1">
      <alignment horizontal="left" vertical="center"/>
      <protection locked="0"/>
    </xf>
    <xf numFmtId="167" fontId="51" fillId="0" borderId="169" xfId="0" applyNumberFormat="1" applyFont="1" applyBorder="1" applyAlignment="1" applyProtection="1">
      <alignment horizontal="left" vertical="center"/>
      <protection locked="0"/>
    </xf>
    <xf numFmtId="0" fontId="7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219" xfId="0" applyNumberFormat="1" applyFont="1" applyFill="1" applyBorder="1" applyAlignment="1" applyProtection="1">
      <alignment horizontal="center" vertical="center"/>
      <protection hidden="1"/>
    </xf>
    <xf numFmtId="0" fontId="20" fillId="2" borderId="220" xfId="0" applyNumberFormat="1" applyFont="1" applyFill="1" applyBorder="1" applyAlignment="1" applyProtection="1">
      <alignment horizontal="center" vertical="center"/>
      <protection hidden="1"/>
    </xf>
    <xf numFmtId="2" fontId="20" fillId="0" borderId="23" xfId="0" applyNumberFormat="1" applyFont="1" applyBorder="1" applyAlignment="1" applyProtection="1">
      <alignment horizontal="center" vertical="center"/>
      <protection hidden="1"/>
    </xf>
    <xf numFmtId="0" fontId="20" fillId="0" borderId="141" xfId="0" applyFont="1" applyBorder="1" applyAlignment="1" applyProtection="1">
      <alignment horizontal="center" vertical="center"/>
      <protection hidden="1"/>
    </xf>
    <xf numFmtId="0" fontId="20" fillId="2" borderId="23" xfId="0" applyFont="1" applyFill="1" applyBorder="1" applyAlignment="1" applyProtection="1">
      <alignment horizontal="center" vertical="center"/>
      <protection hidden="1"/>
    </xf>
    <xf numFmtId="0" fontId="20" fillId="2" borderId="141" xfId="0" applyFont="1" applyFill="1" applyBorder="1" applyAlignment="1" applyProtection="1">
      <alignment horizontal="center" vertical="center"/>
      <protection hidden="1"/>
    </xf>
    <xf numFmtId="0" fontId="116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Fill="1" applyBorder="1" applyAlignment="1" applyProtection="1">
      <alignment horizontal="right" wrapText="1"/>
      <protection hidden="1"/>
    </xf>
    <xf numFmtId="49" fontId="68" fillId="0" borderId="0" xfId="0" applyNumberFormat="1" applyFont="1" applyFill="1" applyBorder="1" applyAlignment="1" applyProtection="1">
      <alignment horizontal="center"/>
      <protection locked="0"/>
    </xf>
    <xf numFmtId="0" fontId="68" fillId="0" borderId="0" xfId="0" applyNumberFormat="1" applyFont="1" applyFill="1" applyBorder="1" applyAlignment="1" applyProtection="1">
      <alignment horizontal="center"/>
      <protection locked="0"/>
    </xf>
    <xf numFmtId="0" fontId="46" fillId="0" borderId="5" xfId="0" applyFont="1" applyBorder="1" applyAlignment="1" applyProtection="1">
      <alignment horizontal="center" vertical="center" wrapText="1"/>
      <protection hidden="1"/>
    </xf>
    <xf numFmtId="0" fontId="46" fillId="0" borderId="131" xfId="0" applyFont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wrapText="1"/>
      <protection hidden="1"/>
    </xf>
    <xf numFmtId="1" fontId="49" fillId="2" borderId="211" xfId="0" applyNumberFormat="1" applyFont="1" applyFill="1" applyBorder="1" applyAlignment="1" applyProtection="1">
      <alignment horizontal="right" vertical="center"/>
      <protection hidden="1"/>
    </xf>
    <xf numFmtId="0" fontId="21" fillId="2" borderId="138" xfId="0" applyFont="1" applyFill="1" applyBorder="1" applyAlignment="1" applyProtection="1">
      <alignment horizontal="right"/>
      <protection hidden="1"/>
    </xf>
    <xf numFmtId="0" fontId="0" fillId="0" borderId="22" xfId="0" applyBorder="1" applyProtection="1">
      <protection hidden="1"/>
    </xf>
    <xf numFmtId="0" fontId="19" fillId="5" borderId="139" xfId="0" applyFont="1" applyFill="1" applyBorder="1" applyAlignment="1" applyProtection="1">
      <alignment horizontal="left" vertical="top" indent="2"/>
      <protection locked="0" hidden="1"/>
    </xf>
    <xf numFmtId="0" fontId="0" fillId="0" borderId="140" xfId="0" applyBorder="1" applyProtection="1">
      <protection locked="0" hidden="1"/>
    </xf>
    <xf numFmtId="0" fontId="0" fillId="0" borderId="135" xfId="0" applyBorder="1" applyProtection="1">
      <protection locked="0" hidden="1"/>
    </xf>
    <xf numFmtId="0" fontId="0" fillId="0" borderId="83" xfId="0" applyBorder="1" applyProtection="1">
      <protection locked="0" hidden="1"/>
    </xf>
    <xf numFmtId="0" fontId="75" fillId="2" borderId="136" xfId="0" applyNumberFormat="1" applyFont="1" applyFill="1" applyBorder="1" applyAlignment="1" applyProtection="1">
      <alignment horizontal="center" vertical="center"/>
      <protection hidden="1"/>
    </xf>
    <xf numFmtId="0" fontId="75" fillId="2" borderId="137" xfId="0" applyNumberFormat="1" applyFont="1" applyFill="1" applyBorder="1" applyAlignment="1" applyProtection="1">
      <alignment horizontal="center" vertical="center"/>
      <protection hidden="1"/>
    </xf>
    <xf numFmtId="0" fontId="21" fillId="5" borderId="142" xfId="0" applyFont="1" applyFill="1" applyBorder="1" applyAlignment="1" applyProtection="1">
      <alignment horizontal="left" vertical="top"/>
      <protection hidden="1"/>
    </xf>
    <xf numFmtId="0" fontId="0" fillId="0" borderId="19" xfId="0" applyBorder="1" applyProtection="1">
      <protection hidden="1"/>
    </xf>
    <xf numFmtId="166" fontId="44" fillId="2" borderId="5" xfId="0" applyNumberFormat="1" applyFont="1" applyFill="1" applyBorder="1" applyAlignment="1" applyProtection="1">
      <alignment horizontal="center" vertical="center" wrapText="1"/>
      <protection hidden="1"/>
    </xf>
    <xf numFmtId="166" fontId="44" fillId="2" borderId="53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11" xfId="0" applyFont="1" applyFill="1" applyBorder="1" applyAlignment="1" applyProtection="1">
      <alignment horizontal="left" vertical="center" wrapText="1" indent="2"/>
      <protection hidden="1"/>
    </xf>
    <xf numFmtId="0" fontId="20" fillId="2" borderId="9" xfId="0" applyFont="1" applyFill="1" applyBorder="1" applyAlignment="1" applyProtection="1">
      <alignment horizontal="left" indent="2"/>
      <protection hidden="1"/>
    </xf>
    <xf numFmtId="0" fontId="114" fillId="2" borderId="1" xfId="4" applyFont="1" applyFill="1" applyBorder="1" applyAlignment="1" applyProtection="1">
      <alignment horizontal="left" vertical="center" indent="2"/>
      <protection hidden="1"/>
    </xf>
    <xf numFmtId="2" fontId="156" fillId="2" borderId="1" xfId="4" applyNumberFormat="1" applyFont="1" applyFill="1" applyBorder="1" applyAlignment="1" applyProtection="1">
      <alignment horizontal="center" vertical="center"/>
      <protection hidden="1"/>
    </xf>
    <xf numFmtId="2" fontId="156" fillId="2" borderId="53" xfId="4" applyNumberFormat="1" applyFont="1" applyFill="1" applyBorder="1" applyAlignment="1" applyProtection="1">
      <alignment horizontal="center" vertical="center"/>
      <protection hidden="1"/>
    </xf>
    <xf numFmtId="2" fontId="156" fillId="2" borderId="20" xfId="4" applyNumberFormat="1" applyFont="1" applyFill="1" applyBorder="1" applyAlignment="1" applyProtection="1">
      <alignment horizontal="center" vertical="center"/>
      <protection hidden="1"/>
    </xf>
    <xf numFmtId="0" fontId="179" fillId="15" borderId="188" xfId="4" applyFont="1" applyFill="1" applyBorder="1" applyAlignment="1">
      <alignment horizontal="left" vertical="center" wrapText="1"/>
    </xf>
    <xf numFmtId="0" fontId="179" fillId="15" borderId="189" xfId="4" applyFont="1" applyFill="1" applyBorder="1" applyAlignment="1">
      <alignment horizontal="left" vertical="center" wrapText="1"/>
    </xf>
    <xf numFmtId="0" fontId="179" fillId="15" borderId="174" xfId="4" applyFont="1" applyFill="1" applyBorder="1" applyAlignment="1">
      <alignment horizontal="left" vertical="center" wrapText="1"/>
    </xf>
    <xf numFmtId="0" fontId="23" fillId="2" borderId="25" xfId="4" applyFont="1" applyFill="1" applyBorder="1" applyAlignment="1" applyProtection="1">
      <alignment horizontal="center"/>
      <protection locked="0"/>
    </xf>
    <xf numFmtId="0" fontId="43" fillId="2" borderId="1" xfId="4" applyFont="1" applyFill="1" applyBorder="1" applyAlignment="1" applyProtection="1">
      <alignment horizontal="center" vertical="center"/>
      <protection hidden="1"/>
    </xf>
    <xf numFmtId="0" fontId="24" fillId="2" borderId="1" xfId="4" applyFont="1" applyFill="1" applyBorder="1" applyAlignment="1" applyProtection="1">
      <alignment horizontal="center" vertical="center"/>
      <protection hidden="1"/>
    </xf>
    <xf numFmtId="0" fontId="24" fillId="2" borderId="53" xfId="4" applyFont="1" applyFill="1" applyBorder="1" applyAlignment="1" applyProtection="1">
      <alignment horizontal="center" vertical="center"/>
      <protection hidden="1"/>
    </xf>
    <xf numFmtId="0" fontId="24" fillId="2" borderId="20" xfId="4" applyFont="1" applyFill="1" applyBorder="1" applyAlignment="1" applyProtection="1">
      <alignment horizontal="center" vertical="center"/>
      <protection hidden="1"/>
    </xf>
    <xf numFmtId="0" fontId="23" fillId="2" borderId="1" xfId="4" applyFont="1" applyFill="1" applyBorder="1" applyAlignment="1" applyProtection="1">
      <alignment horizontal="left" vertical="center" indent="2"/>
      <protection hidden="1"/>
    </xf>
    <xf numFmtId="0" fontId="42" fillId="14" borderId="1" xfId="4" applyFont="1" applyFill="1" applyBorder="1" applyAlignment="1" applyProtection="1">
      <alignment horizontal="center" vertical="center"/>
      <protection locked="0" hidden="1"/>
    </xf>
    <xf numFmtId="0" fontId="42" fillId="14" borderId="53" xfId="4" applyFont="1" applyFill="1" applyBorder="1" applyAlignment="1" applyProtection="1">
      <alignment horizontal="center" vertical="center"/>
      <protection locked="0" hidden="1"/>
    </xf>
    <xf numFmtId="0" fontId="42" fillId="14" borderId="20" xfId="4" applyFont="1" applyFill="1" applyBorder="1" applyAlignment="1" applyProtection="1">
      <alignment horizontal="center" vertical="center"/>
      <protection locked="0" hidden="1"/>
    </xf>
    <xf numFmtId="0" fontId="29" fillId="13" borderId="18" xfId="4" applyNumberFormat="1" applyFont="1" applyFill="1" applyBorder="1" applyAlignment="1" applyProtection="1">
      <alignment horizontal="right" vertical="center" wrapText="1"/>
      <protection hidden="1"/>
    </xf>
    <xf numFmtId="0" fontId="29" fillId="13" borderId="187" xfId="4" applyNumberFormat="1" applyFont="1" applyFill="1" applyBorder="1" applyAlignment="1" applyProtection="1">
      <alignment horizontal="right" vertical="center" wrapText="1"/>
      <protection hidden="1"/>
    </xf>
    <xf numFmtId="0" fontId="34" fillId="2" borderId="21" xfId="4" applyFont="1" applyFill="1" applyBorder="1" applyAlignment="1" applyProtection="1">
      <alignment vertical="center" wrapText="1"/>
      <protection hidden="1"/>
    </xf>
    <xf numFmtId="0" fontId="34" fillId="2" borderId="206" xfId="4" applyFont="1" applyFill="1" applyBorder="1" applyAlignment="1" applyProtection="1">
      <alignment vertical="center" wrapText="1"/>
      <protection hidden="1"/>
    </xf>
    <xf numFmtId="4" fontId="27" fillId="5" borderId="206" xfId="4" applyNumberFormat="1" applyFont="1" applyFill="1" applyBorder="1" applyAlignment="1" applyProtection="1">
      <alignment horizontal="right" vertical="center"/>
      <protection locked="0"/>
    </xf>
    <xf numFmtId="4" fontId="27" fillId="5" borderId="214" xfId="4" applyNumberFormat="1" applyFont="1" applyFill="1" applyBorder="1" applyAlignment="1" applyProtection="1">
      <alignment horizontal="right" vertical="center"/>
      <protection locked="0"/>
    </xf>
    <xf numFmtId="4" fontId="27" fillId="5" borderId="207" xfId="4" applyNumberFormat="1" applyFont="1" applyFill="1" applyBorder="1" applyAlignment="1" applyProtection="1">
      <alignment horizontal="right" vertical="center"/>
      <protection locked="0"/>
    </xf>
    <xf numFmtId="4" fontId="27" fillId="5" borderId="85" xfId="4" applyNumberFormat="1" applyFont="1" applyFill="1" applyBorder="1" applyAlignment="1" applyProtection="1">
      <alignment horizontal="right" vertical="center"/>
      <protection locked="0"/>
    </xf>
    <xf numFmtId="170" fontId="28" fillId="2" borderId="208" xfId="5" applyNumberFormat="1" applyFont="1" applyFill="1" applyBorder="1" applyAlignment="1" applyProtection="1">
      <alignment horizontal="right" vertical="center"/>
      <protection hidden="1"/>
    </xf>
    <xf numFmtId="170" fontId="28" fillId="2" borderId="58" xfId="5" applyNumberFormat="1" applyFont="1" applyFill="1" applyBorder="1" applyAlignment="1" applyProtection="1">
      <alignment horizontal="right" vertical="center"/>
      <protection hidden="1"/>
    </xf>
    <xf numFmtId="0" fontId="34" fillId="2" borderId="211" xfId="4" applyFont="1" applyFill="1" applyBorder="1" applyAlignment="1" applyProtection="1">
      <alignment horizontal="right" vertical="center" wrapText="1"/>
      <protection hidden="1"/>
    </xf>
    <xf numFmtId="0" fontId="34" fillId="2" borderId="212" xfId="4" applyFont="1" applyFill="1" applyBorder="1" applyAlignment="1" applyProtection="1">
      <alignment horizontal="right" vertical="center" wrapText="1"/>
      <protection hidden="1"/>
    </xf>
    <xf numFmtId="4" fontId="27" fillId="5" borderId="40" xfId="4" applyNumberFormat="1" applyFont="1" applyFill="1" applyBorder="1" applyAlignment="1" applyProtection="1">
      <alignment horizontal="right" vertical="center"/>
      <protection locked="0"/>
    </xf>
    <xf numFmtId="170" fontId="28" fillId="2" borderId="208" xfId="5" applyNumberFormat="1" applyFont="1" applyFill="1" applyBorder="1" applyAlignment="1" applyProtection="1">
      <alignment vertical="center"/>
      <protection hidden="1"/>
    </xf>
    <xf numFmtId="170" fontId="28" fillId="2" borderId="42" xfId="5" applyNumberFormat="1" applyFont="1" applyFill="1" applyBorder="1" applyAlignment="1" applyProtection="1">
      <alignment vertical="center"/>
      <protection hidden="1"/>
    </xf>
    <xf numFmtId="0" fontId="34" fillId="2" borderId="44" xfId="4" applyFont="1" applyFill="1" applyBorder="1" applyAlignment="1" applyProtection="1">
      <alignment horizontal="center" vertical="center"/>
      <protection hidden="1"/>
    </xf>
    <xf numFmtId="0" fontId="34" fillId="2" borderId="173" xfId="4" applyFont="1" applyFill="1" applyBorder="1" applyAlignment="1" applyProtection="1">
      <alignment horizontal="center" vertical="center"/>
      <protection hidden="1"/>
    </xf>
    <xf numFmtId="0" fontId="28" fillId="2" borderId="0" xfId="4" applyFont="1" applyFill="1" applyBorder="1" applyAlignment="1" applyProtection="1">
      <protection hidden="1"/>
    </xf>
    <xf numFmtId="0" fontId="28" fillId="2" borderId="83" xfId="4" applyFont="1" applyFill="1" applyBorder="1" applyAlignment="1" applyProtection="1">
      <protection hidden="1"/>
    </xf>
    <xf numFmtId="4" fontId="24" fillId="2" borderId="215" xfId="4" applyNumberFormat="1" applyFont="1" applyFill="1" applyBorder="1" applyAlignment="1" applyProtection="1">
      <alignment horizontal="right" vertical="center"/>
      <protection hidden="1"/>
    </xf>
    <xf numFmtId="4" fontId="24" fillId="2" borderId="40" xfId="4" applyNumberFormat="1" applyFont="1" applyFill="1" applyBorder="1" applyAlignment="1" applyProtection="1">
      <alignment horizontal="right" vertical="center"/>
      <protection hidden="1"/>
    </xf>
    <xf numFmtId="170" fontId="24" fillId="2" borderId="203" xfId="5" applyNumberFormat="1" applyFont="1" applyFill="1" applyBorder="1" applyAlignment="1" applyProtection="1">
      <alignment vertical="center"/>
      <protection hidden="1"/>
    </xf>
    <xf numFmtId="170" fontId="24" fillId="2" borderId="42" xfId="5" applyNumberFormat="1" applyFont="1" applyFill="1" applyBorder="1" applyAlignment="1" applyProtection="1">
      <alignment vertical="center"/>
      <protection hidden="1"/>
    </xf>
    <xf numFmtId="0" fontId="34" fillId="2" borderId="18" xfId="4" applyFont="1" applyFill="1" applyBorder="1" applyAlignment="1" applyProtection="1">
      <alignment horizontal="left" vertical="center" wrapText="1"/>
      <protection hidden="1"/>
    </xf>
    <xf numFmtId="0" fontId="29" fillId="2" borderId="18" xfId="4" applyFont="1" applyFill="1" applyBorder="1" applyAlignment="1" applyProtection="1">
      <alignment horizontal="left" vertical="center" wrapText="1"/>
      <protection hidden="1"/>
    </xf>
    <xf numFmtId="0" fontId="29" fillId="2" borderId="19" xfId="4" applyFont="1" applyFill="1" applyBorder="1" applyAlignment="1" applyProtection="1">
      <alignment horizontal="left" vertical="center" wrapText="1"/>
      <protection hidden="1"/>
    </xf>
    <xf numFmtId="170" fontId="28" fillId="2" borderId="42" xfId="5" applyNumberFormat="1" applyFont="1" applyFill="1" applyBorder="1" applyAlignment="1" applyProtection="1">
      <alignment horizontal="right" vertical="center"/>
      <protection hidden="1"/>
    </xf>
    <xf numFmtId="4" fontId="27" fillId="5" borderId="206" xfId="4" applyNumberFormat="1" applyFont="1" applyFill="1" applyBorder="1" applyAlignment="1" applyProtection="1">
      <alignment horizontal="center" vertical="center"/>
      <protection locked="0"/>
    </xf>
    <xf numFmtId="4" fontId="27" fillId="5" borderId="19" xfId="4" applyNumberFormat="1" applyFont="1" applyFill="1" applyBorder="1" applyAlignment="1" applyProtection="1">
      <alignment horizontal="center" vertical="center"/>
      <protection locked="0"/>
    </xf>
    <xf numFmtId="4" fontId="27" fillId="5" borderId="207" xfId="4" applyNumberFormat="1" applyFont="1" applyFill="1" applyBorder="1" applyAlignment="1" applyProtection="1">
      <alignment horizontal="center" vertical="center"/>
      <protection locked="0"/>
    </xf>
    <xf numFmtId="4" fontId="27" fillId="5" borderId="40" xfId="4" applyNumberFormat="1" applyFont="1" applyFill="1" applyBorder="1" applyAlignment="1" applyProtection="1">
      <alignment horizontal="center" vertical="center"/>
      <protection locked="0"/>
    </xf>
    <xf numFmtId="0" fontId="34" fillId="2" borderId="17" xfId="4" applyFont="1" applyFill="1" applyBorder="1" applyAlignment="1" applyProtection="1">
      <alignment vertical="center" wrapText="1"/>
      <protection hidden="1"/>
    </xf>
    <xf numFmtId="0" fontId="34" fillId="2" borderId="20" xfId="4" applyFont="1" applyFill="1" applyBorder="1" applyAlignment="1" applyProtection="1">
      <alignment vertical="center" wrapText="1"/>
      <protection hidden="1"/>
    </xf>
    <xf numFmtId="0" fontId="34" fillId="2" borderId="201" xfId="4" applyFont="1" applyFill="1" applyBorder="1" applyAlignment="1" applyProtection="1">
      <alignment horizontal="center" vertical="center" wrapText="1"/>
      <protection hidden="1"/>
    </xf>
    <xf numFmtId="0" fontId="34" fillId="2" borderId="202" xfId="4" applyFont="1" applyFill="1" applyBorder="1" applyAlignment="1" applyProtection="1">
      <alignment horizontal="center" vertical="center" wrapText="1"/>
      <protection hidden="1"/>
    </xf>
    <xf numFmtId="0" fontId="24" fillId="2" borderId="203" xfId="4" applyFont="1" applyFill="1" applyBorder="1" applyAlignment="1" applyProtection="1">
      <alignment horizontal="center" vertical="center" wrapText="1"/>
      <protection hidden="1"/>
    </xf>
    <xf numFmtId="0" fontId="24" fillId="2" borderId="42" xfId="4" applyFont="1" applyFill="1" applyBorder="1" applyAlignment="1" applyProtection="1">
      <alignment horizontal="center" vertical="center" wrapText="1"/>
      <protection hidden="1"/>
    </xf>
    <xf numFmtId="0" fontId="28" fillId="2" borderId="21" xfId="4" applyFont="1" applyFill="1" applyBorder="1" applyAlignment="1" applyProtection="1">
      <alignment vertical="center"/>
      <protection hidden="1"/>
    </xf>
    <xf numFmtId="0" fontId="28" fillId="2" borderId="206" xfId="4" applyFont="1" applyFill="1" applyBorder="1" applyAlignment="1" applyProtection="1">
      <alignment vertical="center"/>
      <protection hidden="1"/>
    </xf>
    <xf numFmtId="4" fontId="24" fillId="0" borderId="207" xfId="4" applyNumberFormat="1" applyFont="1" applyFill="1" applyBorder="1" applyAlignment="1" applyProtection="1">
      <alignment horizontal="right" vertical="center"/>
    </xf>
    <xf numFmtId="4" fontId="24" fillId="0" borderId="40" xfId="4" applyNumberFormat="1" applyFont="1" applyFill="1" applyBorder="1" applyAlignment="1" applyProtection="1">
      <alignment horizontal="right" vertical="center"/>
    </xf>
    <xf numFmtId="170" fontId="24" fillId="2" borderId="208" xfId="5" applyNumberFormat="1" applyFont="1" applyFill="1" applyBorder="1" applyAlignment="1" applyProtection="1">
      <alignment horizontal="right" vertical="center"/>
      <protection hidden="1"/>
    </xf>
    <xf numFmtId="170" fontId="24" fillId="2" borderId="42" xfId="5" applyNumberFormat="1" applyFont="1" applyFill="1" applyBorder="1" applyAlignment="1" applyProtection="1">
      <alignment horizontal="right" vertical="center"/>
      <protection hidden="1"/>
    </xf>
    <xf numFmtId="0" fontId="5" fillId="2" borderId="0" xfId="4" applyFont="1" applyFill="1" applyAlignment="1" applyProtection="1">
      <alignment horizontal="left" vertical="center" wrapText="1" indent="1"/>
      <protection hidden="1"/>
    </xf>
    <xf numFmtId="1" fontId="119" fillId="2" borderId="0" xfId="4" applyNumberFormat="1" applyFont="1" applyFill="1" applyAlignment="1" applyProtection="1">
      <alignment horizontal="center" vertical="center"/>
      <protection hidden="1"/>
    </xf>
    <xf numFmtId="0" fontId="119" fillId="2" borderId="0" xfId="4" applyNumberFormat="1" applyFont="1" applyFill="1" applyAlignment="1" applyProtection="1">
      <alignment horizontal="center" vertical="center"/>
      <protection hidden="1"/>
    </xf>
    <xf numFmtId="0" fontId="10" fillId="2" borderId="0" xfId="4" applyFont="1" applyFill="1" applyAlignment="1" applyProtection="1">
      <alignment horizontal="center"/>
      <protection hidden="1"/>
    </xf>
    <xf numFmtId="0" fontId="10" fillId="2" borderId="0" xfId="4" applyFont="1" applyFill="1" applyAlignment="1" applyProtection="1">
      <alignment horizontal="right"/>
      <protection hidden="1"/>
    </xf>
    <xf numFmtId="0" fontId="67" fillId="2" borderId="0" xfId="4" applyFont="1" applyFill="1" applyAlignment="1" applyProtection="1">
      <alignment horizontal="center"/>
      <protection hidden="1"/>
    </xf>
    <xf numFmtId="0" fontId="2" fillId="0" borderId="53" xfId="66" applyNumberFormat="1" applyFont="1" applyFill="1" applyBorder="1" applyAlignment="1" applyProtection="1">
      <alignment horizontal="left" vertical="center" indent="1"/>
      <protection locked="0"/>
    </xf>
    <xf numFmtId="0" fontId="2" fillId="0" borderId="17" xfId="66" applyNumberFormat="1" applyFont="1" applyFill="1" applyBorder="1" applyAlignment="1" applyProtection="1">
      <alignment horizontal="left" vertical="center" indent="1"/>
      <protection locked="0"/>
    </xf>
    <xf numFmtId="0" fontId="2" fillId="0" borderId="20" xfId="66" applyNumberFormat="1" applyFont="1" applyFill="1" applyBorder="1" applyAlignment="1" applyProtection="1">
      <alignment horizontal="left" vertical="center" indent="1"/>
      <protection locked="0"/>
    </xf>
    <xf numFmtId="0" fontId="0" fillId="14" borderId="1" xfId="66" applyNumberFormat="1" applyFont="1" applyFill="1" applyBorder="1" applyAlignment="1" applyProtection="1">
      <alignment horizontal="left" vertical="center" indent="1"/>
      <protection locked="0"/>
    </xf>
    <xf numFmtId="0" fontId="2" fillId="14" borderId="1" xfId="66" applyNumberFormat="1" applyFont="1" applyFill="1" applyBorder="1" applyAlignment="1" applyProtection="1">
      <alignment horizontal="left" vertical="center" indent="1"/>
      <protection locked="0"/>
    </xf>
    <xf numFmtId="1" fontId="158" fillId="0" borderId="0" xfId="66" applyNumberFormat="1" applyFont="1" applyFill="1" applyBorder="1" applyAlignment="1" applyProtection="1">
      <alignment horizontal="center"/>
    </xf>
    <xf numFmtId="0" fontId="159" fillId="0" borderId="0" xfId="66" applyNumberFormat="1" applyFont="1" applyFill="1" applyBorder="1" applyAlignment="1" applyProtection="1">
      <alignment horizontal="right" vertical="center"/>
    </xf>
    <xf numFmtId="0" fontId="19" fillId="0" borderId="1" xfId="66" applyNumberFormat="1" applyFont="1" applyFill="1" applyBorder="1" applyAlignment="1" applyProtection="1">
      <alignment horizontal="center" vertical="center"/>
      <protection locked="0"/>
    </xf>
    <xf numFmtId="0" fontId="2" fillId="0" borderId="207" xfId="66" applyNumberFormat="1" applyFont="1" applyFill="1" applyBorder="1" applyAlignment="1" applyProtection="1">
      <alignment horizontal="center" vertical="center"/>
    </xf>
    <xf numFmtId="0" fontId="2" fillId="0" borderId="40" xfId="66" applyNumberFormat="1" applyFont="1" applyFill="1" applyBorder="1" applyAlignment="1" applyProtection="1">
      <alignment horizontal="center" vertical="center"/>
    </xf>
    <xf numFmtId="0" fontId="2" fillId="0" borderId="216" xfId="66" applyNumberFormat="1" applyFont="1" applyFill="1" applyBorder="1" applyAlignment="1" applyProtection="1">
      <alignment horizontal="left" vertical="center" indent="1"/>
    </xf>
    <xf numFmtId="0" fontId="2" fillId="0" borderId="217" xfId="66" applyNumberFormat="1" applyFont="1" applyFill="1" applyBorder="1" applyAlignment="1" applyProtection="1">
      <alignment horizontal="left" vertical="center" indent="1"/>
    </xf>
    <xf numFmtId="0" fontId="2" fillId="0" borderId="46" xfId="66" applyNumberFormat="1" applyFont="1" applyFill="1" applyBorder="1" applyAlignment="1" applyProtection="1">
      <alignment horizontal="left" vertical="center" indent="1"/>
    </xf>
    <xf numFmtId="0" fontId="2" fillId="0" borderId="18" xfId="66" applyNumberFormat="1" applyFont="1" applyFill="1" applyBorder="1" applyAlignment="1" applyProtection="1">
      <alignment horizontal="left" vertical="center" indent="1"/>
    </xf>
    <xf numFmtId="171" fontId="2" fillId="14" borderId="1" xfId="66" applyNumberFormat="1" applyFont="1" applyFill="1" applyBorder="1" applyAlignment="1" applyProtection="1">
      <alignment horizontal="left" vertical="center" indent="1"/>
      <protection locked="0"/>
    </xf>
    <xf numFmtId="0" fontId="2" fillId="14" borderId="53" xfId="66" applyNumberFormat="1" applyFont="1" applyFill="1" applyBorder="1" applyAlignment="1" applyProtection="1">
      <alignment horizontal="left" vertical="center" indent="1"/>
      <protection locked="0"/>
    </xf>
    <xf numFmtId="0" fontId="2" fillId="14" borderId="17" xfId="66" applyNumberFormat="1" applyFont="1" applyFill="1" applyBorder="1" applyAlignment="1" applyProtection="1">
      <alignment horizontal="left" vertical="center" indent="1"/>
      <protection locked="0"/>
    </xf>
    <xf numFmtId="0" fontId="2" fillId="14" borderId="20" xfId="66" applyNumberFormat="1" applyFont="1" applyFill="1" applyBorder="1" applyAlignment="1" applyProtection="1">
      <alignment horizontal="left" vertical="center" indent="1"/>
      <protection locked="0"/>
    </xf>
    <xf numFmtId="14" fontId="2" fillId="14" borderId="1" xfId="66" applyNumberFormat="1" applyFont="1" applyFill="1" applyBorder="1" applyAlignment="1" applyProtection="1">
      <alignment horizontal="left" vertical="center" indent="1"/>
      <protection locked="0"/>
    </xf>
    <xf numFmtId="0" fontId="2" fillId="0" borderId="207" xfId="66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60" xfId="66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40" xfId="66" applyNumberFormat="1" applyFont="1" applyFill="1" applyBorder="1" applyAlignment="1" applyProtection="1">
      <alignment horizontal="center" vertical="center" textRotation="90" wrapText="1"/>
      <protection locked="0"/>
    </xf>
    <xf numFmtId="0" fontId="12" fillId="0" borderId="53" xfId="66" applyNumberFormat="1" applyFont="1" applyFill="1" applyBorder="1" applyAlignment="1" applyProtection="1">
      <alignment vertical="center"/>
    </xf>
    <xf numFmtId="0" fontId="12" fillId="0" borderId="20" xfId="66" applyNumberFormat="1" applyFont="1" applyFill="1" applyBorder="1" applyAlignment="1" applyProtection="1">
      <alignment vertical="center"/>
    </xf>
    <xf numFmtId="0" fontId="12" fillId="14" borderId="53" xfId="66" applyNumberFormat="1" applyFont="1" applyFill="1" applyBorder="1" applyAlignment="1" applyProtection="1">
      <alignment vertical="center"/>
      <protection locked="0"/>
    </xf>
    <xf numFmtId="0" fontId="12" fillId="14" borderId="20" xfId="66" applyNumberFormat="1" applyFont="1" applyFill="1" applyBorder="1" applyAlignment="1" applyProtection="1">
      <alignment vertical="center"/>
      <protection locked="0"/>
    </xf>
    <xf numFmtId="0" fontId="163" fillId="0" borderId="0" xfId="66" applyNumberFormat="1" applyFont="1" applyFill="1" applyBorder="1" applyAlignment="1" applyProtection="1">
      <alignment horizontal="center" vertical="center"/>
      <protection locked="0"/>
    </xf>
    <xf numFmtId="0" fontId="158" fillId="0" borderId="53" xfId="66" applyNumberFormat="1" applyFont="1" applyFill="1" applyBorder="1" applyAlignment="1" applyProtection="1">
      <alignment horizontal="center" vertical="center"/>
    </xf>
    <xf numFmtId="0" fontId="158" fillId="0" borderId="17" xfId="66" applyNumberFormat="1" applyFont="1" applyFill="1" applyBorder="1" applyAlignment="1" applyProtection="1">
      <alignment horizontal="center" vertical="center"/>
    </xf>
    <xf numFmtId="0" fontId="158" fillId="0" borderId="20" xfId="66" applyNumberFormat="1" applyFont="1" applyFill="1" applyBorder="1" applyAlignment="1" applyProtection="1">
      <alignment horizontal="center" vertical="center"/>
    </xf>
    <xf numFmtId="0" fontId="166" fillId="0" borderId="53" xfId="66" applyNumberFormat="1" applyFont="1" applyFill="1" applyBorder="1" applyAlignment="1" applyProtection="1">
      <alignment horizontal="center" vertical="center"/>
    </xf>
    <xf numFmtId="0" fontId="166" fillId="0" borderId="17" xfId="66" applyNumberFormat="1" applyFont="1" applyFill="1" applyBorder="1" applyAlignment="1" applyProtection="1">
      <alignment horizontal="center" vertical="center"/>
    </xf>
    <xf numFmtId="0" fontId="166" fillId="0" borderId="20" xfId="66" applyNumberFormat="1" applyFont="1" applyFill="1" applyBorder="1" applyAlignment="1" applyProtection="1">
      <alignment horizontal="center" vertical="center"/>
    </xf>
    <xf numFmtId="0" fontId="175" fillId="0" borderId="53" xfId="66" applyNumberFormat="1" applyFont="1" applyFill="1" applyBorder="1" applyAlignment="1" applyProtection="1">
      <alignment horizontal="left" vertical="center" indent="1"/>
    </xf>
    <xf numFmtId="0" fontId="175" fillId="0" borderId="17" xfId="66" applyNumberFormat="1" applyFont="1" applyFill="1" applyBorder="1" applyAlignment="1" applyProtection="1">
      <alignment horizontal="left" vertical="center" indent="1"/>
    </xf>
    <xf numFmtId="0" fontId="175" fillId="0" borderId="20" xfId="66" applyNumberFormat="1" applyFont="1" applyFill="1" applyBorder="1" applyAlignment="1" applyProtection="1">
      <alignment horizontal="left" vertical="center" indent="1"/>
    </xf>
    <xf numFmtId="0" fontId="2" fillId="0" borderId="80" xfId="66" quotePrefix="1" applyNumberFormat="1" applyFont="1" applyFill="1" applyBorder="1" applyAlignment="1" applyProtection="1">
      <alignment horizontal="left" vertical="center"/>
    </xf>
    <xf numFmtId="0" fontId="2" fillId="0" borderId="0" xfId="66" quotePrefix="1" applyNumberFormat="1" applyFont="1" applyFill="1" applyBorder="1" applyAlignment="1" applyProtection="1">
      <alignment horizontal="left" vertical="center"/>
    </xf>
    <xf numFmtId="0" fontId="2" fillId="0" borderId="1" xfId="66" applyNumberFormat="1" applyFont="1" applyFill="1" applyBorder="1" applyAlignment="1" applyProtection="1">
      <alignment horizontal="center" vertical="center" textRotation="90" wrapText="1"/>
      <protection locked="0"/>
    </xf>
    <xf numFmtId="0" fontId="12" fillId="0" borderId="53" xfId="66" quotePrefix="1" applyNumberFormat="1" applyFont="1" applyFill="1" applyBorder="1" applyAlignment="1" applyProtection="1">
      <alignment vertical="center"/>
      <protection locked="0"/>
    </xf>
    <xf numFmtId="0" fontId="12" fillId="0" borderId="20" xfId="66" applyNumberFormat="1" applyFont="1" applyFill="1" applyBorder="1" applyAlignment="1" applyProtection="1">
      <alignment vertical="center"/>
      <protection locked="0"/>
    </xf>
    <xf numFmtId="0" fontId="12" fillId="14" borderId="1" xfId="66" applyNumberFormat="1" applyFont="1" applyFill="1" applyBorder="1" applyAlignment="1" applyProtection="1">
      <alignment vertical="center" wrapText="1"/>
      <protection locked="0"/>
    </xf>
    <xf numFmtId="0" fontId="12" fillId="14" borderId="1" xfId="66" applyNumberFormat="1" applyFont="1" applyFill="1" applyBorder="1" applyAlignment="1" applyProtection="1">
      <alignment horizontal="left" vertical="center" wrapText="1"/>
      <protection locked="0"/>
    </xf>
    <xf numFmtId="0" fontId="0" fillId="0" borderId="0" xfId="66" applyNumberFormat="1" applyFont="1" applyFill="1" applyBorder="1" applyAlignment="1" applyProtection="1">
      <alignment horizontal="right" vertical="center"/>
    </xf>
    <xf numFmtId="0" fontId="2" fillId="0" borderId="0" xfId="66" applyNumberFormat="1" applyFont="1" applyFill="1" applyBorder="1" applyAlignment="1" applyProtection="1">
      <alignment horizontal="right" vertical="center"/>
    </xf>
    <xf numFmtId="0" fontId="163" fillId="0" borderId="0" xfId="66" applyNumberFormat="1" applyFont="1" applyFill="1" applyBorder="1" applyAlignment="1" applyProtection="1">
      <alignment horizontal="left" vertical="center" wrapText="1"/>
    </xf>
    <xf numFmtId="0" fontId="165" fillId="0" borderId="1" xfId="66" applyNumberFormat="1" applyFont="1" applyFill="1" applyBorder="1" applyAlignment="1" applyProtection="1">
      <alignment horizontal="center" vertical="center" wrapText="1"/>
    </xf>
    <xf numFmtId="0" fontId="2" fillId="0" borderId="53" xfId="66" applyNumberFormat="1" applyFont="1" applyFill="1" applyBorder="1" applyAlignment="1" applyProtection="1">
      <alignment horizontal="center" vertical="center"/>
    </xf>
    <xf numFmtId="0" fontId="2" fillId="0" borderId="17" xfId="66" applyNumberFormat="1" applyFont="1" applyFill="1" applyBorder="1" applyAlignment="1" applyProtection="1">
      <alignment horizontal="center" vertical="center"/>
    </xf>
    <xf numFmtId="0" fontId="2" fillId="0" borderId="20" xfId="66" applyNumberFormat="1" applyFont="1" applyFill="1" applyBorder="1" applyAlignment="1" applyProtection="1">
      <alignment horizontal="center" vertical="center"/>
    </xf>
    <xf numFmtId="0" fontId="176" fillId="0" borderId="18" xfId="66" applyNumberFormat="1" applyFont="1" applyFill="1" applyBorder="1" applyAlignment="1" applyProtection="1">
      <alignment horizontal="center" vertical="center"/>
    </xf>
    <xf numFmtId="0" fontId="175" fillId="14" borderId="53" xfId="66" applyNumberFormat="1" applyFont="1" applyFill="1" applyBorder="1" applyAlignment="1" applyProtection="1">
      <alignment horizontal="left" vertical="center" indent="1"/>
      <protection locked="0"/>
    </xf>
    <xf numFmtId="0" fontId="175" fillId="14" borderId="17" xfId="66" applyNumberFormat="1" applyFont="1" applyFill="1" applyBorder="1" applyAlignment="1" applyProtection="1">
      <alignment horizontal="left" vertical="center" indent="1"/>
      <protection locked="0"/>
    </xf>
    <xf numFmtId="0" fontId="175" fillId="14" borderId="20" xfId="66" applyNumberFormat="1" applyFont="1" applyFill="1" applyBorder="1" applyAlignment="1" applyProtection="1">
      <alignment horizontal="left" vertical="center" indent="1"/>
      <protection locked="0"/>
    </xf>
    <xf numFmtId="49" fontId="178" fillId="0" borderId="0" xfId="0" applyNumberFormat="1" applyFont="1" applyAlignment="1">
      <alignment horizontal="left"/>
    </xf>
    <xf numFmtId="0" fontId="178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34" fillId="0" borderId="60" xfId="0" applyFont="1" applyFill="1" applyBorder="1" applyAlignment="1" applyProtection="1">
      <alignment horizontal="center" vertical="center" textRotation="90" wrapText="1"/>
      <protection locked="0"/>
    </xf>
    <xf numFmtId="0" fontId="34" fillId="0" borderId="55" xfId="0" applyFont="1" applyFill="1" applyBorder="1" applyAlignment="1" applyProtection="1">
      <alignment horizontal="center" vertical="center" textRotation="90" wrapText="1"/>
      <protection locked="0"/>
    </xf>
    <xf numFmtId="2" fontId="58" fillId="5" borderId="54" xfId="0" applyNumberFormat="1" applyFont="1" applyFill="1" applyBorder="1" applyAlignment="1" applyProtection="1">
      <alignment horizontal="center" vertical="center"/>
      <protection hidden="1"/>
    </xf>
    <xf numFmtId="2" fontId="58" fillId="5" borderId="60" xfId="0" applyNumberFormat="1" applyFont="1" applyFill="1" applyBorder="1" applyAlignment="1" applyProtection="1">
      <alignment horizontal="center" vertical="center"/>
      <protection hidden="1"/>
    </xf>
    <xf numFmtId="2" fontId="58" fillId="5" borderId="55" xfId="0" applyNumberFormat="1" applyFont="1" applyFill="1" applyBorder="1" applyAlignment="1" applyProtection="1">
      <alignment horizontal="center" vertical="center"/>
      <protection hidden="1"/>
    </xf>
    <xf numFmtId="2" fontId="58" fillId="5" borderId="43" xfId="0" applyNumberFormat="1" applyFont="1" applyFill="1" applyBorder="1" applyAlignment="1" applyProtection="1">
      <alignment horizontal="right" vertical="center"/>
      <protection hidden="1"/>
    </xf>
    <xf numFmtId="2" fontId="43" fillId="5" borderId="54" xfId="0" applyNumberFormat="1" applyFont="1" applyFill="1" applyBorder="1" applyAlignment="1" applyProtection="1">
      <alignment horizontal="right" vertical="center" wrapText="1"/>
      <protection hidden="1"/>
    </xf>
    <xf numFmtId="2" fontId="43" fillId="5" borderId="60" xfId="0" applyNumberFormat="1" applyFont="1" applyFill="1" applyBorder="1" applyAlignment="1" applyProtection="1">
      <alignment horizontal="right" vertical="center" wrapText="1"/>
      <protection hidden="1"/>
    </xf>
    <xf numFmtId="2" fontId="43" fillId="5" borderId="55" xfId="0" applyNumberFormat="1" applyFont="1" applyFill="1" applyBorder="1" applyAlignment="1" applyProtection="1">
      <alignment horizontal="right" vertical="center" wrapText="1"/>
      <protection hidden="1"/>
    </xf>
    <xf numFmtId="0" fontId="37" fillId="0" borderId="145" xfId="0" applyNumberFormat="1" applyFont="1" applyFill="1" applyBorder="1" applyAlignment="1" applyProtection="1">
      <alignment horizontal="center" vertical="center" wrapText="1"/>
      <protection locked="0"/>
    </xf>
    <xf numFmtId="12" fontId="37" fillId="0" borderId="54" xfId="0" applyNumberFormat="1" applyFont="1" applyFill="1" applyBorder="1" applyAlignment="1" applyProtection="1">
      <alignment horizontal="left" vertical="center" wrapText="1" indent="1"/>
      <protection locked="0"/>
    </xf>
    <xf numFmtId="12" fontId="37" fillId="0" borderId="60" xfId="0" applyNumberFormat="1" applyFont="1" applyFill="1" applyBorder="1" applyAlignment="1" applyProtection="1">
      <alignment horizontal="left" vertical="center" wrapText="1" indent="1"/>
      <protection locked="0"/>
    </xf>
    <xf numFmtId="12" fontId="37" fillId="0" borderId="55" xfId="0" applyNumberFormat="1" applyFont="1" applyFill="1" applyBorder="1" applyAlignment="1" applyProtection="1">
      <alignment horizontal="left" vertical="center" wrapText="1" indent="1"/>
      <protection locked="0"/>
    </xf>
    <xf numFmtId="0" fontId="37" fillId="0" borderId="144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4" xfId="0" applyNumberFormat="1" applyFont="1" applyFill="1" applyBorder="1" applyAlignment="1" applyProtection="1">
      <alignment horizontal="center" vertical="center"/>
      <protection locked="0"/>
    </xf>
    <xf numFmtId="0" fontId="23" fillId="0" borderId="60" xfId="0" applyNumberFormat="1" applyFont="1" applyFill="1" applyBorder="1" applyAlignment="1" applyProtection="1">
      <alignment horizontal="center" vertical="center"/>
      <protection locked="0"/>
    </xf>
    <xf numFmtId="0" fontId="23" fillId="0" borderId="55" xfId="0" applyNumberFormat="1" applyFont="1" applyFill="1" applyBorder="1" applyAlignment="1" applyProtection="1">
      <alignment horizontal="center" vertical="center"/>
      <protection locked="0"/>
    </xf>
    <xf numFmtId="0" fontId="34" fillId="0" borderId="54" xfId="0" applyFont="1" applyFill="1" applyBorder="1" applyAlignment="1" applyProtection="1">
      <alignment vertical="center" wrapText="1"/>
      <protection locked="0"/>
    </xf>
    <xf numFmtId="0" fontId="34" fillId="0" borderId="60" xfId="0" applyFont="1" applyFill="1" applyBorder="1" applyAlignment="1" applyProtection="1">
      <alignment vertical="center" wrapText="1"/>
      <protection locked="0"/>
    </xf>
    <xf numFmtId="0" fontId="34" fillId="0" borderId="55" xfId="0" applyFont="1" applyFill="1" applyBorder="1" applyAlignment="1" applyProtection="1">
      <alignment vertical="center" wrapText="1"/>
      <protection locked="0"/>
    </xf>
    <xf numFmtId="0" fontId="23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4" xfId="0" applyFont="1" applyFill="1" applyBorder="1" applyAlignment="1" applyProtection="1">
      <alignment horizontal="center" vertical="center" wrapText="1"/>
      <protection locked="0"/>
    </xf>
    <xf numFmtId="0" fontId="23" fillId="0" borderId="60" xfId="0" applyFont="1" applyFill="1" applyBorder="1" applyAlignment="1" applyProtection="1">
      <alignment horizontal="center" vertical="center" wrapText="1"/>
      <protection locked="0"/>
    </xf>
    <xf numFmtId="0" fontId="23" fillId="0" borderId="55" xfId="0" applyFont="1" applyFill="1" applyBorder="1" applyAlignment="1" applyProtection="1">
      <alignment horizontal="center" vertical="center" wrapText="1"/>
      <protection locked="0"/>
    </xf>
    <xf numFmtId="49" fontId="54" fillId="0" borderId="36" xfId="0" applyNumberFormat="1" applyFont="1" applyFill="1" applyBorder="1" applyAlignment="1" applyProtection="1">
      <alignment vertical="top" wrapText="1"/>
      <protection locked="0"/>
    </xf>
    <xf numFmtId="49" fontId="54" fillId="0" borderId="143" xfId="0" applyNumberFormat="1" applyFont="1" applyFill="1" applyBorder="1" applyAlignment="1" applyProtection="1">
      <alignment vertical="top" wrapText="1"/>
      <protection locked="0"/>
    </xf>
    <xf numFmtId="49" fontId="54" fillId="0" borderId="57" xfId="0" applyNumberFormat="1" applyFont="1" applyFill="1" applyBorder="1" applyAlignment="1" applyProtection="1">
      <alignment vertical="top" wrapText="1"/>
      <protection locked="0"/>
    </xf>
    <xf numFmtId="49" fontId="54" fillId="0" borderId="7" xfId="0" applyNumberFormat="1" applyFont="1" applyFill="1" applyBorder="1" applyAlignment="1" applyProtection="1">
      <alignment vertical="top" wrapText="1"/>
      <protection locked="0"/>
    </xf>
    <xf numFmtId="2" fontId="43" fillId="5" borderId="54" xfId="0" applyNumberFormat="1" applyFont="1" applyFill="1" applyBorder="1" applyAlignment="1" applyProtection="1">
      <alignment horizontal="center" vertical="center"/>
      <protection hidden="1"/>
    </xf>
    <xf numFmtId="2" fontId="43" fillId="5" borderId="60" xfId="0" applyNumberFormat="1" applyFont="1" applyFill="1" applyBorder="1" applyAlignment="1" applyProtection="1">
      <alignment horizontal="center" vertical="center"/>
      <protection hidden="1"/>
    </xf>
    <xf numFmtId="2" fontId="43" fillId="5" borderId="55" xfId="0" applyNumberFormat="1" applyFont="1" applyFill="1" applyBorder="1" applyAlignment="1" applyProtection="1">
      <alignment horizontal="center" vertical="center"/>
      <protection hidden="1"/>
    </xf>
    <xf numFmtId="2" fontId="58" fillId="5" borderId="54" xfId="0" applyNumberFormat="1" applyFont="1" applyFill="1" applyBorder="1" applyAlignment="1" applyProtection="1">
      <alignment horizontal="right" vertical="center"/>
      <protection hidden="1"/>
    </xf>
    <xf numFmtId="2" fontId="58" fillId="5" borderId="60" xfId="0" applyNumberFormat="1" applyFont="1" applyFill="1" applyBorder="1" applyAlignment="1" applyProtection="1">
      <alignment horizontal="right" vertical="center"/>
      <protection hidden="1"/>
    </xf>
    <xf numFmtId="2" fontId="58" fillId="5" borderId="55" xfId="0" applyNumberFormat="1" applyFont="1" applyFill="1" applyBorder="1" applyAlignment="1" applyProtection="1">
      <alignment horizontal="right" vertical="center"/>
      <protection hidden="1"/>
    </xf>
    <xf numFmtId="49" fontId="90" fillId="2" borderId="41" xfId="0" applyNumberFormat="1" applyFont="1" applyFill="1" applyBorder="1" applyAlignment="1" applyProtection="1">
      <alignment horizontal="center" vertical="center"/>
      <protection hidden="1"/>
    </xf>
    <xf numFmtId="0" fontId="90" fillId="2" borderId="41" xfId="0" applyNumberFormat="1" applyFont="1" applyFill="1" applyBorder="1" applyAlignment="1" applyProtection="1">
      <alignment horizontal="center" vertical="center"/>
      <protection hidden="1"/>
    </xf>
    <xf numFmtId="0" fontId="34" fillId="0" borderId="54" xfId="0" applyFont="1" applyFill="1" applyBorder="1" applyAlignment="1" applyProtection="1">
      <alignment horizontal="left" vertical="center" wrapText="1"/>
      <protection locked="0"/>
    </xf>
    <xf numFmtId="0" fontId="34" fillId="0" borderId="60" xfId="0" applyFont="1" applyFill="1" applyBorder="1" applyAlignment="1" applyProtection="1">
      <alignment horizontal="left" vertical="center" wrapText="1"/>
      <protection locked="0"/>
    </xf>
    <xf numFmtId="0" fontId="34" fillId="0" borderId="55" xfId="0" applyFont="1" applyFill="1" applyBorder="1" applyAlignment="1" applyProtection="1">
      <alignment horizontal="left" vertical="center" wrapText="1"/>
      <protection locked="0"/>
    </xf>
    <xf numFmtId="0" fontId="37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56" xfId="0" applyNumberFormat="1" applyFont="1" applyFill="1" applyBorder="1" applyAlignment="1" applyProtection="1">
      <alignment horizontal="center" vertical="center" wrapText="1"/>
      <protection locked="0"/>
    </xf>
    <xf numFmtId="2" fontId="113" fillId="5" borderId="60" xfId="0" applyNumberFormat="1" applyFont="1" applyFill="1" applyBorder="1" applyAlignment="1" applyProtection="1">
      <alignment horizontal="right" vertical="top"/>
      <protection hidden="1"/>
    </xf>
    <xf numFmtId="2" fontId="113" fillId="5" borderId="55" xfId="0" applyNumberFormat="1" applyFont="1" applyFill="1" applyBorder="1" applyAlignment="1" applyProtection="1">
      <alignment horizontal="right" vertical="top"/>
      <protection hidden="1"/>
    </xf>
    <xf numFmtId="2" fontId="43" fillId="5" borderId="54" xfId="0" applyNumberFormat="1" applyFont="1" applyFill="1" applyBorder="1" applyAlignment="1" applyProtection="1">
      <alignment horizontal="right"/>
      <protection hidden="1"/>
    </xf>
    <xf numFmtId="2" fontId="43" fillId="5" borderId="60" xfId="0" applyNumberFormat="1" applyFont="1" applyFill="1" applyBorder="1" applyAlignment="1" applyProtection="1">
      <alignment horizontal="right"/>
      <protection hidden="1"/>
    </xf>
    <xf numFmtId="2" fontId="43" fillId="5" borderId="54" xfId="0" applyNumberFormat="1" applyFont="1" applyFill="1" applyBorder="1" applyAlignment="1" applyProtection="1">
      <alignment vertical="center" wrapText="1"/>
      <protection hidden="1"/>
    </xf>
    <xf numFmtId="2" fontId="43" fillId="5" borderId="60" xfId="0" applyNumberFormat="1" applyFont="1" applyFill="1" applyBorder="1" applyAlignment="1" applyProtection="1">
      <alignment vertical="center" wrapText="1"/>
      <protection hidden="1"/>
    </xf>
    <xf numFmtId="2" fontId="43" fillId="5" borderId="55" xfId="0" applyNumberFormat="1" applyFont="1" applyFill="1" applyBorder="1" applyAlignment="1" applyProtection="1">
      <alignment vertical="center" wrapText="1"/>
      <protection hidden="1"/>
    </xf>
    <xf numFmtId="2" fontId="43" fillId="0" borderId="54" xfId="0" applyNumberFormat="1" applyFont="1" applyFill="1" applyBorder="1" applyAlignment="1" applyProtection="1">
      <alignment horizontal="right" vertical="center" wrapText="1"/>
      <protection locked="0"/>
    </xf>
    <xf numFmtId="2" fontId="43" fillId="0" borderId="60" xfId="0" applyNumberFormat="1" applyFont="1" applyFill="1" applyBorder="1" applyAlignment="1" applyProtection="1">
      <alignment horizontal="right" vertical="center" wrapText="1"/>
      <protection locked="0"/>
    </xf>
    <xf numFmtId="2" fontId="43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46" xfId="0" applyFont="1" applyFill="1" applyBorder="1" applyAlignment="1" applyProtection="1">
      <alignment horizontal="center" vertical="center" wrapText="1"/>
      <protection locked="0"/>
    </xf>
    <xf numFmtId="0" fontId="23" fillId="0" borderId="80" xfId="0" applyFont="1" applyFill="1" applyBorder="1" applyAlignment="1" applyProtection="1">
      <alignment horizontal="center" vertical="center" wrapText="1"/>
      <protection locked="0"/>
    </xf>
    <xf numFmtId="0" fontId="23" fillId="0" borderId="147" xfId="0" applyFont="1" applyFill="1" applyBorder="1" applyAlignment="1" applyProtection="1">
      <alignment horizontal="center" vertical="center" wrapText="1"/>
      <protection locked="0"/>
    </xf>
    <xf numFmtId="14" fontId="162" fillId="2" borderId="0" xfId="0" applyNumberFormat="1" applyFont="1" applyFill="1" applyAlignment="1" applyProtection="1">
      <alignment horizontal="left" vertical="center"/>
      <protection hidden="1"/>
    </xf>
    <xf numFmtId="168" fontId="47" fillId="3" borderId="117" xfId="0" applyNumberFormat="1" applyFont="1" applyFill="1" applyBorder="1" applyAlignment="1" applyProtection="1">
      <alignment horizontal="center" vertical="center"/>
      <protection hidden="1"/>
    </xf>
    <xf numFmtId="168" fontId="47" fillId="3" borderId="141" xfId="0" applyNumberFormat="1" applyFont="1" applyFill="1" applyBorder="1" applyAlignment="1" applyProtection="1">
      <alignment horizontal="center" vertical="center"/>
      <protection hidden="1"/>
    </xf>
    <xf numFmtId="0" fontId="51" fillId="5" borderId="5" xfId="0" applyFont="1" applyFill="1" applyBorder="1" applyAlignment="1" applyProtection="1">
      <alignment horizontal="center" vertical="center" wrapText="1"/>
      <protection hidden="1"/>
    </xf>
    <xf numFmtId="0" fontId="51" fillId="5" borderId="131" xfId="0" applyFont="1" applyFill="1" applyBorder="1" applyAlignment="1" applyProtection="1">
      <alignment horizontal="center" vertical="center" wrapText="1"/>
      <protection hidden="1"/>
    </xf>
    <xf numFmtId="0" fontId="20" fillId="4" borderId="53" xfId="0" applyFont="1" applyFill="1" applyBorder="1" applyAlignment="1" applyProtection="1">
      <alignment horizontal="center" vertical="center"/>
      <protection hidden="1"/>
    </xf>
    <xf numFmtId="0" fontId="20" fillId="4" borderId="148" xfId="0" applyFont="1" applyFill="1" applyBorder="1" applyAlignment="1" applyProtection="1">
      <alignment horizontal="center" vertical="center"/>
      <protection hidden="1"/>
    </xf>
    <xf numFmtId="0" fontId="20" fillId="3" borderId="53" xfId="0" applyFont="1" applyFill="1" applyBorder="1" applyAlignment="1" applyProtection="1">
      <alignment horizontal="center" vertical="center"/>
      <protection hidden="1"/>
    </xf>
    <xf numFmtId="0" fontId="20" fillId="3" borderId="148" xfId="0" applyFont="1" applyFill="1" applyBorder="1" applyAlignment="1" applyProtection="1">
      <alignment horizontal="center" vertical="center"/>
      <protection hidden="1"/>
    </xf>
    <xf numFmtId="168" fontId="47" fillId="3" borderId="53" xfId="0" applyNumberFormat="1" applyFont="1" applyFill="1" applyBorder="1" applyAlignment="1" applyProtection="1">
      <alignment horizontal="center" vertical="center"/>
      <protection hidden="1"/>
    </xf>
    <xf numFmtId="168" fontId="47" fillId="3" borderId="148" xfId="0" applyNumberFormat="1" applyFont="1" applyFill="1" applyBorder="1" applyAlignment="1" applyProtection="1">
      <alignment horizontal="center" vertical="center"/>
      <protection hidden="1"/>
    </xf>
    <xf numFmtId="0" fontId="20" fillId="4" borderId="53" xfId="0" applyNumberFormat="1" applyFont="1" applyFill="1" applyBorder="1" applyAlignment="1" applyProtection="1">
      <alignment horizontal="center" vertical="center"/>
      <protection hidden="1"/>
    </xf>
    <xf numFmtId="0" fontId="20" fillId="4" borderId="148" xfId="0" applyNumberFormat="1" applyFont="1" applyFill="1" applyBorder="1" applyAlignment="1" applyProtection="1">
      <alignment horizontal="center" vertical="center"/>
      <protection hidden="1"/>
    </xf>
    <xf numFmtId="0" fontId="0" fillId="14" borderId="53" xfId="0" applyFont="1" applyFill="1" applyBorder="1" applyAlignment="1" applyProtection="1">
      <alignment horizontal="center" vertical="center"/>
      <protection hidden="1"/>
    </xf>
    <xf numFmtId="0" fontId="0" fillId="14" borderId="17" xfId="0" applyFont="1" applyFill="1" applyBorder="1" applyAlignment="1" applyProtection="1">
      <alignment horizontal="center" vertical="center"/>
      <protection hidden="1"/>
    </xf>
    <xf numFmtId="0" fontId="0" fillId="14" borderId="20" xfId="0" applyFont="1" applyFill="1" applyBorder="1" applyAlignment="1" applyProtection="1">
      <alignment horizontal="center" vertical="center"/>
      <protection hidden="1"/>
    </xf>
    <xf numFmtId="0" fontId="0" fillId="14" borderId="216" xfId="0" applyFont="1" applyFill="1" applyBorder="1" applyAlignment="1" applyProtection="1">
      <alignment horizontal="center" vertical="center"/>
      <protection hidden="1"/>
    </xf>
    <xf numFmtId="0" fontId="0" fillId="14" borderId="217" xfId="0" applyFont="1" applyFill="1" applyBorder="1" applyAlignment="1" applyProtection="1">
      <alignment horizontal="center" vertical="center"/>
      <protection hidden="1"/>
    </xf>
    <xf numFmtId="0" fontId="0" fillId="14" borderId="206" xfId="0" applyFont="1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 wrapText="1"/>
      <protection hidden="1"/>
    </xf>
    <xf numFmtId="0" fontId="0" fillId="5" borderId="204" xfId="0" applyFill="1" applyBorder="1" applyAlignment="1" applyProtection="1">
      <alignment horizontal="center" vertical="center" wrapText="1"/>
      <protection hidden="1"/>
    </xf>
    <xf numFmtId="0" fontId="0" fillId="5" borderId="149" xfId="0" applyFill="1" applyBorder="1" applyAlignment="1" applyProtection="1">
      <alignment horizontal="center" vertical="center" wrapText="1"/>
      <protection hidden="1"/>
    </xf>
    <xf numFmtId="0" fontId="0" fillId="5" borderId="131" xfId="0" applyFill="1" applyBorder="1" applyAlignment="1" applyProtection="1">
      <alignment horizontal="center" vertical="center" wrapText="1"/>
      <protection hidden="1"/>
    </xf>
    <xf numFmtId="0" fontId="19" fillId="14" borderId="53" xfId="0" applyFont="1" applyFill="1" applyBorder="1" applyAlignment="1" applyProtection="1">
      <alignment horizontal="center" vertical="center"/>
      <protection hidden="1"/>
    </xf>
    <xf numFmtId="0" fontId="19" fillId="14" borderId="17" xfId="0" applyFont="1" applyFill="1" applyBorder="1" applyAlignment="1" applyProtection="1">
      <alignment horizontal="center" vertical="center"/>
      <protection hidden="1"/>
    </xf>
    <xf numFmtId="0" fontId="19" fillId="14" borderId="20" xfId="0" applyFont="1" applyFill="1" applyBorder="1" applyAlignment="1" applyProtection="1">
      <alignment horizontal="center" vertical="center"/>
      <protection hidden="1"/>
    </xf>
    <xf numFmtId="0" fontId="19" fillId="14" borderId="1" xfId="0" applyFont="1" applyFill="1" applyBorder="1" applyAlignment="1" applyProtection="1">
      <alignment horizontal="center" vertical="center"/>
      <protection hidden="1"/>
    </xf>
    <xf numFmtId="0" fontId="12" fillId="14" borderId="216" xfId="0" applyFont="1" applyFill="1" applyBorder="1" applyAlignment="1" applyProtection="1">
      <alignment horizontal="center" vertical="center" wrapText="1"/>
      <protection hidden="1"/>
    </xf>
    <xf numFmtId="0" fontId="12" fillId="14" borderId="217" xfId="0" applyFont="1" applyFill="1" applyBorder="1" applyAlignment="1" applyProtection="1">
      <alignment horizontal="center" vertical="center" wrapText="1"/>
      <protection hidden="1"/>
    </xf>
    <xf numFmtId="0" fontId="12" fillId="14" borderId="206" xfId="0" applyFont="1" applyFill="1" applyBorder="1" applyAlignment="1" applyProtection="1">
      <alignment horizontal="center" vertical="center" wrapText="1"/>
      <protection hidden="1"/>
    </xf>
    <xf numFmtId="0" fontId="12" fillId="14" borderId="80" xfId="0" applyFont="1" applyFill="1" applyBorder="1" applyAlignment="1" applyProtection="1">
      <alignment horizontal="center" vertical="center" wrapText="1"/>
      <protection hidden="1"/>
    </xf>
    <xf numFmtId="0" fontId="12" fillId="14" borderId="0" xfId="0" applyFont="1" applyFill="1" applyBorder="1" applyAlignment="1" applyProtection="1">
      <alignment horizontal="center" vertical="center" wrapText="1"/>
      <protection hidden="1"/>
    </xf>
    <xf numFmtId="0" fontId="12" fillId="14" borderId="83" xfId="0" applyFont="1" applyFill="1" applyBorder="1" applyAlignment="1" applyProtection="1">
      <alignment horizontal="center" vertical="center" wrapText="1"/>
      <protection hidden="1"/>
    </xf>
    <xf numFmtId="0" fontId="12" fillId="14" borderId="46" xfId="0" applyFont="1" applyFill="1" applyBorder="1" applyAlignment="1" applyProtection="1">
      <alignment horizontal="center" vertical="center" wrapText="1"/>
      <protection hidden="1"/>
    </xf>
    <xf numFmtId="0" fontId="12" fillId="14" borderId="18" xfId="0" applyFont="1" applyFill="1" applyBorder="1" applyAlignment="1" applyProtection="1">
      <alignment horizontal="center" vertical="center" wrapText="1"/>
      <protection hidden="1"/>
    </xf>
    <xf numFmtId="0" fontId="12" fillId="14" borderId="19" xfId="0" applyFont="1" applyFill="1" applyBorder="1" applyAlignment="1" applyProtection="1">
      <alignment horizontal="center" vertical="center" wrapText="1"/>
      <protection hidden="1"/>
    </xf>
    <xf numFmtId="0" fontId="19" fillId="12" borderId="205" xfId="0" applyFont="1" applyFill="1" applyBorder="1" applyAlignment="1" applyProtection="1">
      <alignment horizontal="right" vertical="center" indent="1"/>
      <protection hidden="1"/>
    </xf>
    <xf numFmtId="0" fontId="19" fillId="12" borderId="206" xfId="0" applyFont="1" applyFill="1" applyBorder="1" applyAlignment="1" applyProtection="1">
      <alignment horizontal="right" vertical="center" indent="1"/>
      <protection hidden="1"/>
    </xf>
    <xf numFmtId="0" fontId="0" fillId="12" borderId="53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19" fillId="14" borderId="38" xfId="0" applyFont="1" applyFill="1" applyBorder="1" applyAlignment="1" applyProtection="1">
      <alignment horizontal="center" vertical="center" wrapText="1"/>
      <protection hidden="1"/>
    </xf>
    <xf numFmtId="0" fontId="13" fillId="12" borderId="208" xfId="0" applyFont="1" applyFill="1" applyBorder="1" applyAlignment="1" applyProtection="1">
      <alignment horizontal="center" vertical="center" wrapText="1"/>
      <protection hidden="1"/>
    </xf>
    <xf numFmtId="0" fontId="13" fillId="12" borderId="57" xfId="0" applyFont="1" applyFill="1" applyBorder="1" applyAlignment="1" applyProtection="1">
      <alignment horizontal="center" vertical="center" wrapText="1"/>
      <protection hidden="1"/>
    </xf>
    <xf numFmtId="0" fontId="13" fillId="12" borderId="42" xfId="0" applyFont="1" applyFill="1" applyBorder="1" applyAlignment="1" applyProtection="1">
      <alignment horizontal="center" vertical="center" wrapText="1"/>
      <protection hidden="1"/>
    </xf>
    <xf numFmtId="0" fontId="0" fillId="14" borderId="46" xfId="0" applyFont="1" applyFill="1" applyBorder="1" applyAlignment="1" applyProtection="1">
      <alignment horizontal="center" vertical="center"/>
      <protection hidden="1"/>
    </xf>
    <xf numFmtId="0" fontId="0" fillId="14" borderId="18" xfId="0" applyFont="1" applyFill="1" applyBorder="1" applyAlignment="1" applyProtection="1">
      <alignment horizontal="center" vertical="center"/>
      <protection hidden="1"/>
    </xf>
    <xf numFmtId="0" fontId="0" fillId="14" borderId="19" xfId="0" applyFont="1" applyFill="1" applyBorder="1" applyAlignment="1" applyProtection="1">
      <alignment horizontal="center" vertical="center"/>
      <protection hidden="1"/>
    </xf>
    <xf numFmtId="0" fontId="0" fillId="12" borderId="216" xfId="0" applyFont="1" applyFill="1" applyBorder="1" applyAlignment="1" applyProtection="1">
      <alignment horizontal="center" vertical="center" wrapText="1"/>
      <protection hidden="1"/>
    </xf>
    <xf numFmtId="0" fontId="0" fillId="12" borderId="217" xfId="0" applyFont="1" applyFill="1" applyBorder="1" applyAlignment="1" applyProtection="1">
      <alignment horizontal="center" vertical="center" wrapText="1"/>
      <protection hidden="1"/>
    </xf>
    <xf numFmtId="0" fontId="0" fillId="12" borderId="206" xfId="0" applyFont="1" applyFill="1" applyBorder="1" applyAlignment="1" applyProtection="1">
      <alignment horizontal="center" vertical="center" wrapText="1"/>
      <protection hidden="1"/>
    </xf>
    <xf numFmtId="0" fontId="0" fillId="12" borderId="80" xfId="0" applyFont="1" applyFill="1" applyBorder="1" applyAlignment="1" applyProtection="1">
      <alignment horizontal="center" vertical="center" wrapText="1"/>
      <protection hidden="1"/>
    </xf>
    <xf numFmtId="0" fontId="0" fillId="12" borderId="0" xfId="0" applyFont="1" applyFill="1" applyBorder="1" applyAlignment="1" applyProtection="1">
      <alignment horizontal="center" vertical="center" wrapText="1"/>
      <protection hidden="1"/>
    </xf>
    <xf numFmtId="0" fontId="0" fillId="12" borderId="83" xfId="0" applyFont="1" applyFill="1" applyBorder="1" applyAlignment="1" applyProtection="1">
      <alignment horizontal="center" vertical="center" wrapText="1"/>
      <protection hidden="1"/>
    </xf>
    <xf numFmtId="0" fontId="47" fillId="5" borderId="10" xfId="0" applyFont="1" applyFill="1" applyBorder="1" applyAlignment="1" applyProtection="1">
      <alignment horizontal="center" vertical="center" textRotation="90" wrapText="1"/>
      <protection hidden="1"/>
    </xf>
    <xf numFmtId="0" fontId="47" fillId="5" borderId="63" xfId="0" applyFont="1" applyFill="1" applyBorder="1" applyAlignment="1" applyProtection="1">
      <alignment horizontal="center" vertical="center" textRotation="90" wrapText="1"/>
      <protection hidden="1"/>
    </xf>
    <xf numFmtId="0" fontId="47" fillId="5" borderId="84" xfId="0" applyFont="1" applyFill="1" applyBorder="1" applyAlignment="1" applyProtection="1">
      <alignment horizontal="center" vertical="center" textRotation="90" wrapText="1"/>
      <protection hidden="1"/>
    </xf>
    <xf numFmtId="0" fontId="12" fillId="5" borderId="207" xfId="0" applyFont="1" applyFill="1" applyBorder="1" applyAlignment="1" applyProtection="1">
      <alignment horizontal="center" vertical="center" wrapText="1"/>
      <protection hidden="1"/>
    </xf>
    <xf numFmtId="0" fontId="12" fillId="5" borderId="40" xfId="0" applyFont="1" applyFill="1" applyBorder="1" applyAlignment="1" applyProtection="1">
      <alignment horizontal="center" vertical="center" wrapText="1"/>
      <protection hidden="1"/>
    </xf>
    <xf numFmtId="0" fontId="12" fillId="5" borderId="208" xfId="0" applyFont="1" applyFill="1" applyBorder="1" applyAlignment="1" applyProtection="1">
      <alignment horizontal="center" vertical="center" wrapText="1"/>
      <protection hidden="1"/>
    </xf>
    <xf numFmtId="0" fontId="12" fillId="5" borderId="42" xfId="0" applyFont="1" applyFill="1" applyBorder="1" applyAlignment="1" applyProtection="1">
      <alignment horizontal="center" vertical="center" wrapText="1"/>
      <protection hidden="1"/>
    </xf>
    <xf numFmtId="0" fontId="34" fillId="0" borderId="0" xfId="0" applyNumberFormat="1" applyFont="1" applyFill="1" applyBorder="1" applyAlignment="1" applyProtection="1">
      <alignment vertical="top" wrapText="1"/>
      <protection locked="0"/>
    </xf>
    <xf numFmtId="0" fontId="34" fillId="0" borderId="0" xfId="0" applyFont="1" applyAlignment="1">
      <alignment vertical="top" wrapText="1"/>
    </xf>
    <xf numFmtId="0" fontId="17" fillId="0" borderId="0" xfId="0" applyNumberFormat="1" applyFont="1" applyFill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vertical="top" wrapText="1"/>
    </xf>
    <xf numFmtId="1" fontId="35" fillId="0" borderId="0" xfId="0" applyNumberFormat="1" applyFont="1" applyFill="1" applyBorder="1" applyAlignment="1" applyProtection="1">
      <alignment horizontal="center" vertical="center"/>
      <protection hidden="1"/>
    </xf>
    <xf numFmtId="0" fontId="154" fillId="0" borderId="41" xfId="0" applyFont="1" applyBorder="1" applyAlignment="1" applyProtection="1">
      <alignment horizontal="left" vertical="center"/>
      <protection locked="0"/>
    </xf>
    <xf numFmtId="0" fontId="37" fillId="5" borderId="152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125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44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83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153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154" xfId="0" applyNumberFormat="1" applyFont="1" applyFill="1" applyBorder="1" applyAlignment="1" applyProtection="1">
      <alignment horizontal="center" vertical="center" wrapText="1"/>
      <protection hidden="1"/>
    </xf>
    <xf numFmtId="0" fontId="36" fillId="5" borderId="155" xfId="0" applyNumberFormat="1" applyFont="1" applyFill="1" applyBorder="1" applyAlignment="1" applyProtection="1">
      <alignment horizontal="center" vertical="center" textRotation="90" wrapText="1"/>
      <protection hidden="1"/>
    </xf>
    <xf numFmtId="0" fontId="36" fillId="5" borderId="156" xfId="0" applyNumberFormat="1" applyFont="1" applyFill="1" applyBorder="1" applyAlignment="1" applyProtection="1">
      <alignment horizontal="center" vertical="center" textRotation="90" wrapText="1"/>
      <protection hidden="1"/>
    </xf>
    <xf numFmtId="0" fontId="36" fillId="5" borderId="157" xfId="0" applyNumberFormat="1" applyFont="1" applyFill="1" applyBorder="1" applyAlignment="1" applyProtection="1">
      <alignment horizontal="center" vertical="center" textRotation="90" wrapText="1"/>
      <protection hidden="1"/>
    </xf>
    <xf numFmtId="0" fontId="36" fillId="5" borderId="28" xfId="0" applyNumberFormat="1" applyFont="1" applyFill="1" applyBorder="1" applyAlignment="1" applyProtection="1">
      <alignment horizontal="center" vertical="center" textRotation="90" wrapText="1"/>
      <protection hidden="1"/>
    </xf>
    <xf numFmtId="0" fontId="36" fillId="5" borderId="60" xfId="0" applyNumberFormat="1" applyFont="1" applyFill="1" applyBorder="1" applyAlignment="1" applyProtection="1">
      <alignment horizontal="center" vertical="center" textRotation="90" wrapText="1"/>
      <protection hidden="1"/>
    </xf>
    <xf numFmtId="0" fontId="36" fillId="5" borderId="85" xfId="0" applyNumberFormat="1" applyFont="1" applyFill="1" applyBorder="1" applyAlignment="1" applyProtection="1">
      <alignment horizontal="center" vertical="center" textRotation="90" wrapText="1"/>
      <protection hidden="1"/>
    </xf>
    <xf numFmtId="0" fontId="36" fillId="5" borderId="124" xfId="0" applyFont="1" applyFill="1" applyBorder="1" applyAlignment="1" applyProtection="1">
      <alignment horizontal="center" vertical="center" textRotation="90"/>
      <protection hidden="1"/>
    </xf>
    <xf numFmtId="0" fontId="36" fillId="5" borderId="57" xfId="0" applyFont="1" applyFill="1" applyBorder="1" applyAlignment="1" applyProtection="1">
      <alignment horizontal="center" vertical="center" textRotation="90"/>
      <protection hidden="1"/>
    </xf>
    <xf numFmtId="0" fontId="36" fillId="5" borderId="58" xfId="0" applyFont="1" applyFill="1" applyBorder="1" applyAlignment="1" applyProtection="1">
      <alignment horizontal="center" vertical="center" textRotation="90"/>
      <protection hidden="1"/>
    </xf>
    <xf numFmtId="0" fontId="23" fillId="5" borderId="53" xfId="0" applyNumberFormat="1" applyFont="1" applyFill="1" applyBorder="1" applyAlignment="1" applyProtection="1">
      <alignment horizontal="center" vertical="center"/>
      <protection hidden="1"/>
    </xf>
    <xf numFmtId="0" fontId="23" fillId="5" borderId="17" xfId="0" applyNumberFormat="1" applyFont="1" applyFill="1" applyBorder="1" applyAlignment="1" applyProtection="1">
      <alignment horizontal="center" vertical="center"/>
      <protection hidden="1"/>
    </xf>
    <xf numFmtId="0" fontId="23" fillId="5" borderId="150" xfId="0" applyNumberFormat="1" applyFont="1" applyFill="1" applyBorder="1" applyAlignment="1" applyProtection="1">
      <alignment horizontal="center" vertical="center"/>
      <protection hidden="1"/>
    </xf>
    <xf numFmtId="0" fontId="29" fillId="5" borderId="117" xfId="0" applyNumberFormat="1" applyFont="1" applyFill="1" applyBorder="1" applyAlignment="1" applyProtection="1">
      <alignment horizontal="center" vertical="center"/>
      <protection hidden="1"/>
    </xf>
    <xf numFmtId="0" fontId="29" fillId="5" borderId="24" xfId="0" applyNumberFormat="1" applyFont="1" applyFill="1" applyBorder="1" applyAlignment="1" applyProtection="1">
      <alignment horizontal="center" vertical="center"/>
      <protection hidden="1"/>
    </xf>
    <xf numFmtId="0" fontId="29" fillId="5" borderId="151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Fill="1" applyBorder="1" applyAlignment="1" applyProtection="1">
      <alignment vertical="top" wrapText="1"/>
      <protection locked="0"/>
    </xf>
    <xf numFmtId="0" fontId="117" fillId="5" borderId="179" xfId="0" applyNumberFormat="1" applyFont="1" applyFill="1" applyBorder="1" applyAlignment="1" applyProtection="1">
      <alignment horizontal="center" vertical="center" textRotation="90"/>
      <protection hidden="1"/>
    </xf>
    <xf numFmtId="0" fontId="117" fillId="5" borderId="176" xfId="0" applyNumberFormat="1" applyFont="1" applyFill="1" applyBorder="1" applyAlignment="1" applyProtection="1">
      <alignment horizontal="center" vertical="center" textRotation="90"/>
      <protection hidden="1"/>
    </xf>
    <xf numFmtId="0" fontId="117" fillId="5" borderId="91" xfId="0" applyNumberFormat="1" applyFont="1" applyFill="1" applyBorder="1" applyAlignment="1" applyProtection="1">
      <alignment horizontal="center" vertical="center" textRotation="90"/>
      <protection hidden="1"/>
    </xf>
    <xf numFmtId="0" fontId="118" fillId="5" borderId="52" xfId="0" applyNumberFormat="1" applyFont="1" applyFill="1" applyBorder="1" applyAlignment="1" applyProtection="1">
      <alignment horizontal="center" vertical="center" textRotation="90" wrapText="1"/>
      <protection hidden="1"/>
    </xf>
    <xf numFmtId="0" fontId="118" fillId="5" borderId="60" xfId="0" applyNumberFormat="1" applyFont="1" applyFill="1" applyBorder="1" applyAlignment="1" applyProtection="1">
      <alignment horizontal="center" vertical="center" textRotation="90" wrapText="1"/>
      <protection hidden="1"/>
    </xf>
    <xf numFmtId="0" fontId="118" fillId="5" borderId="40" xfId="0" applyNumberFormat="1" applyFont="1" applyFill="1" applyBorder="1" applyAlignment="1" applyProtection="1">
      <alignment horizontal="center" vertical="center" textRotation="90" wrapText="1"/>
      <protection hidden="1"/>
    </xf>
    <xf numFmtId="0" fontId="24" fillId="14" borderId="179" xfId="0" applyNumberFormat="1" applyFont="1" applyFill="1" applyBorder="1" applyAlignment="1" applyProtection="1">
      <alignment horizontal="center" vertical="center"/>
      <protection hidden="1"/>
    </xf>
    <xf numFmtId="0" fontId="24" fillId="14" borderId="162" xfId="0" applyNumberFormat="1" applyFont="1" applyFill="1" applyBorder="1" applyAlignment="1" applyProtection="1">
      <alignment horizontal="center" vertical="center"/>
      <protection hidden="1"/>
    </xf>
    <xf numFmtId="0" fontId="24" fillId="14" borderId="178" xfId="0" applyNumberFormat="1" applyFont="1" applyFill="1" applyBorder="1" applyAlignment="1" applyProtection="1">
      <alignment horizontal="center" vertical="center"/>
      <protection hidden="1"/>
    </xf>
    <xf numFmtId="0" fontId="23" fillId="0" borderId="176" xfId="0" applyNumberFormat="1" applyFont="1" applyFill="1" applyBorder="1" applyAlignment="1" applyProtection="1">
      <alignment horizontal="right" vertical="center" indent="1"/>
      <protection locked="0" hidden="1"/>
    </xf>
    <xf numFmtId="0" fontId="23" fillId="0" borderId="160" xfId="0" applyNumberFormat="1" applyFont="1" applyFill="1" applyBorder="1" applyAlignment="1" applyProtection="1">
      <alignment horizontal="right" vertical="center" indent="1"/>
      <protection locked="0" hidden="1"/>
    </xf>
    <xf numFmtId="0" fontId="23" fillId="0" borderId="161" xfId="0" applyNumberFormat="1" applyFont="1" applyFill="1" applyBorder="1" applyAlignment="1" applyProtection="1">
      <alignment horizontal="right" vertical="center" indent="1"/>
      <protection locked="0" hidden="1"/>
    </xf>
    <xf numFmtId="0" fontId="23" fillId="0" borderId="184" xfId="0" applyNumberFormat="1" applyFont="1" applyFill="1" applyBorder="1" applyAlignment="1" applyProtection="1">
      <alignment horizontal="right" vertical="center" indent="1"/>
      <protection locked="0" hidden="1"/>
    </xf>
    <xf numFmtId="0" fontId="23" fillId="0" borderId="130" xfId="0" applyNumberFormat="1" applyFont="1" applyFill="1" applyBorder="1" applyAlignment="1" applyProtection="1">
      <alignment horizontal="right" vertical="center" indent="1"/>
      <protection locked="0" hidden="1"/>
    </xf>
    <xf numFmtId="0" fontId="23" fillId="0" borderId="185" xfId="0" applyNumberFormat="1" applyFont="1" applyFill="1" applyBorder="1" applyAlignment="1" applyProtection="1">
      <alignment horizontal="right" vertical="center" indent="1"/>
      <protection locked="0" hidden="1"/>
    </xf>
    <xf numFmtId="0" fontId="37" fillId="5" borderId="177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41" xfId="0" applyNumberFormat="1" applyFont="1" applyFill="1" applyBorder="1" applyAlignment="1" applyProtection="1">
      <alignment horizontal="center" vertical="center" wrapText="1"/>
      <protection hidden="1"/>
    </xf>
    <xf numFmtId="0" fontId="155" fillId="0" borderId="41" xfId="0" applyNumberFormat="1" applyFont="1" applyFill="1" applyBorder="1" applyAlignment="1" applyProtection="1">
      <alignment horizontal="left" vertical="center"/>
      <protection locked="0" hidden="1"/>
    </xf>
    <xf numFmtId="0" fontId="20" fillId="3" borderId="16" xfId="0" applyFont="1" applyFill="1" applyBorder="1" applyAlignment="1" applyProtection="1">
      <alignment horizontal="right" vertical="center" wrapText="1"/>
      <protection hidden="1"/>
    </xf>
    <xf numFmtId="0" fontId="20" fillId="3" borderId="20" xfId="0" applyFont="1" applyFill="1" applyBorder="1" applyAlignment="1" applyProtection="1">
      <alignment horizontal="right" vertical="center" wrapText="1"/>
      <protection hidden="1"/>
    </xf>
    <xf numFmtId="0" fontId="12" fillId="11" borderId="60" xfId="0" applyFont="1" applyFill="1" applyBorder="1" applyAlignment="1" applyProtection="1">
      <alignment horizontal="center" vertical="center" wrapText="1"/>
      <protection hidden="1"/>
    </xf>
    <xf numFmtId="0" fontId="12" fillId="11" borderId="55" xfId="0" applyFont="1" applyFill="1" applyBorder="1" applyAlignment="1" applyProtection="1">
      <alignment horizontal="center" vertical="center" wrapText="1"/>
      <protection hidden="1"/>
    </xf>
    <xf numFmtId="0" fontId="19" fillId="11" borderId="79" xfId="0" applyFont="1" applyFill="1" applyBorder="1" applyAlignment="1" applyProtection="1">
      <alignment horizontal="center" vertical="center" wrapText="1"/>
      <protection hidden="1"/>
    </xf>
    <xf numFmtId="0" fontId="19" fillId="11" borderId="158" xfId="0" applyFont="1" applyFill="1" applyBorder="1" applyAlignment="1" applyProtection="1">
      <alignment horizontal="center" vertical="center" wrapText="1"/>
      <protection hidden="1"/>
    </xf>
    <xf numFmtId="0" fontId="19" fillId="4" borderId="54" xfId="0" applyFont="1" applyFill="1" applyBorder="1" applyAlignment="1" applyProtection="1">
      <alignment horizontal="center" vertical="center"/>
      <protection hidden="1"/>
    </xf>
    <xf numFmtId="0" fontId="19" fillId="4" borderId="40" xfId="0" applyFont="1" applyFill="1" applyBorder="1" applyAlignment="1" applyProtection="1">
      <alignment horizontal="center" vertical="center"/>
      <protection hidden="1"/>
    </xf>
    <xf numFmtId="0" fontId="20" fillId="3" borderId="143" xfId="0" applyFont="1" applyFill="1" applyBorder="1" applyAlignment="1" applyProtection="1">
      <alignment horizontal="center" vertical="center"/>
      <protection hidden="1"/>
    </xf>
    <xf numFmtId="0" fontId="20" fillId="3" borderId="42" xfId="0" applyFont="1" applyFill="1" applyBorder="1" applyAlignment="1" applyProtection="1">
      <alignment horizontal="center" vertical="center"/>
      <protection hidden="1"/>
    </xf>
    <xf numFmtId="0" fontId="13" fillId="5" borderId="1" xfId="0" applyFont="1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left" indent="1"/>
      <protection hidden="1"/>
    </xf>
    <xf numFmtId="0" fontId="0" fillId="0" borderId="20" xfId="0" applyBorder="1" applyAlignment="1" applyProtection="1">
      <alignment horizontal="left" indent="1"/>
      <protection hidden="1"/>
    </xf>
    <xf numFmtId="0" fontId="52" fillId="0" borderId="18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indent="1"/>
      <protection hidden="1"/>
    </xf>
  </cellXfs>
  <cellStyles count="67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- akcent 4 2" xfId="9" xr:uid="{00000000-0005-0000-0000-000003000000}"/>
    <cellStyle name="20% - akcent 5 2" xfId="10" xr:uid="{00000000-0005-0000-0000-000004000000}"/>
    <cellStyle name="20% - akcent 6 2" xfId="11" xr:uid="{00000000-0005-0000-0000-000005000000}"/>
    <cellStyle name="40% - akcent 1 2" xfId="12" xr:uid="{00000000-0005-0000-0000-000006000000}"/>
    <cellStyle name="40% - akcent 2 2" xfId="13" xr:uid="{00000000-0005-0000-0000-000007000000}"/>
    <cellStyle name="40% - akcent 3 2" xfId="14" xr:uid="{00000000-0005-0000-0000-000008000000}"/>
    <cellStyle name="40% - akcent 4 2" xfId="15" xr:uid="{00000000-0005-0000-0000-000009000000}"/>
    <cellStyle name="40% - akcent 5 2" xfId="16" xr:uid="{00000000-0005-0000-0000-00000A000000}"/>
    <cellStyle name="40% - akcent 6 2" xfId="17" xr:uid="{00000000-0005-0000-0000-00000B000000}"/>
    <cellStyle name="60% - akcent 1 2" xfId="18" xr:uid="{00000000-0005-0000-0000-00000C000000}"/>
    <cellStyle name="60% - akcent 2 2" xfId="19" xr:uid="{00000000-0005-0000-0000-00000D000000}"/>
    <cellStyle name="60% - akcent 3 2" xfId="20" xr:uid="{00000000-0005-0000-0000-00000E000000}"/>
    <cellStyle name="60% - akcent 4 2" xfId="21" xr:uid="{00000000-0005-0000-0000-00000F000000}"/>
    <cellStyle name="60% - akcent 5 2" xfId="22" xr:uid="{00000000-0005-0000-0000-000010000000}"/>
    <cellStyle name="60% - akcent 6 2" xfId="23" xr:uid="{00000000-0005-0000-0000-000011000000}"/>
    <cellStyle name="Akcent 1 2" xfId="24" xr:uid="{00000000-0005-0000-0000-000012000000}"/>
    <cellStyle name="Akcent 2 2" xfId="25" xr:uid="{00000000-0005-0000-0000-000013000000}"/>
    <cellStyle name="Akcent 3 2" xfId="26" xr:uid="{00000000-0005-0000-0000-000014000000}"/>
    <cellStyle name="Akcent 4 2" xfId="27" xr:uid="{00000000-0005-0000-0000-000015000000}"/>
    <cellStyle name="Akcent 5 2" xfId="28" xr:uid="{00000000-0005-0000-0000-000016000000}"/>
    <cellStyle name="Akcent 6 2" xfId="29" xr:uid="{00000000-0005-0000-0000-000017000000}"/>
    <cellStyle name="Dane wejściowe 2" xfId="30" xr:uid="{00000000-0005-0000-0000-000018000000}"/>
    <cellStyle name="Dane wyjściowe 2" xfId="31" xr:uid="{00000000-0005-0000-0000-000019000000}"/>
    <cellStyle name="Dobre 2" xfId="32" xr:uid="{00000000-0005-0000-0000-00001A000000}"/>
    <cellStyle name="Dziesiętny 2" xfId="1" xr:uid="{00000000-0005-0000-0000-00001B000000}"/>
    <cellStyle name="Dziesiętny 2 2" xfId="33" xr:uid="{00000000-0005-0000-0000-00001C000000}"/>
    <cellStyle name="Hiperłącze" xfId="3" builtinId="8"/>
    <cellStyle name="Hiperłącze 2" xfId="34" xr:uid="{00000000-0005-0000-0000-00001E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e 2" xfId="41" xr:uid="{00000000-0005-0000-0000-000025000000}"/>
    <cellStyle name="Normalny" xfId="0" builtinId="0"/>
    <cellStyle name="Normalny 2" xfId="42" xr:uid="{00000000-0005-0000-0000-000027000000}"/>
    <cellStyle name="Normalny 2 2" xfId="4" xr:uid="{00000000-0005-0000-0000-000028000000}"/>
    <cellStyle name="Normalny 2 2 2" xfId="43" xr:uid="{00000000-0005-0000-0000-000029000000}"/>
    <cellStyle name="Normalny 2 2 3" xfId="44" xr:uid="{00000000-0005-0000-0000-00002A000000}"/>
    <cellStyle name="Normalny 2 2 4" xfId="45" xr:uid="{00000000-0005-0000-0000-00002B000000}"/>
    <cellStyle name="Normalny 2 2 4 2" xfId="46" xr:uid="{00000000-0005-0000-0000-00002C000000}"/>
    <cellStyle name="Normalny 2 2 4 3" xfId="47" xr:uid="{00000000-0005-0000-0000-00002D000000}"/>
    <cellStyle name="Normalny 2 2 5" xfId="48" xr:uid="{00000000-0005-0000-0000-00002E000000}"/>
    <cellStyle name="Normalny 2 3" xfId="49" xr:uid="{00000000-0005-0000-0000-00002F000000}"/>
    <cellStyle name="Normalny 2 4" xfId="50" xr:uid="{00000000-0005-0000-0000-000030000000}"/>
    <cellStyle name="Normalny 2 5" xfId="51" xr:uid="{00000000-0005-0000-0000-000031000000}"/>
    <cellStyle name="Normalny 3" xfId="52" xr:uid="{00000000-0005-0000-0000-000032000000}"/>
    <cellStyle name="Normalny 4" xfId="53" xr:uid="{00000000-0005-0000-0000-000033000000}"/>
    <cellStyle name="Normalny 5" xfId="54" xr:uid="{00000000-0005-0000-0000-000034000000}"/>
    <cellStyle name="Normalny 6" xfId="55" xr:uid="{00000000-0005-0000-0000-000035000000}"/>
    <cellStyle name="Normalny 7" xfId="56" xr:uid="{00000000-0005-0000-0000-000036000000}"/>
    <cellStyle name="Normalny 8 3" xfId="66" xr:uid="{00000000-0005-0000-0000-000037000000}"/>
    <cellStyle name="Obliczenia 2" xfId="57" xr:uid="{00000000-0005-0000-0000-000038000000}"/>
    <cellStyle name="Suma 2" xfId="58" xr:uid="{00000000-0005-0000-0000-000039000000}"/>
    <cellStyle name="Tekst objaśnienia 2" xfId="59" xr:uid="{00000000-0005-0000-0000-00003A000000}"/>
    <cellStyle name="Tekst ostrzeżenia 2" xfId="60" xr:uid="{00000000-0005-0000-0000-00003B000000}"/>
    <cellStyle name="Tytuł 2" xfId="61" xr:uid="{00000000-0005-0000-0000-00003C000000}"/>
    <cellStyle name="Uwaga 2" xfId="62" xr:uid="{00000000-0005-0000-0000-00003D000000}"/>
    <cellStyle name="Uwaga 2 2" xfId="63" xr:uid="{00000000-0005-0000-0000-00003E000000}"/>
    <cellStyle name="Walutowy 2" xfId="2" xr:uid="{00000000-0005-0000-0000-00003F000000}"/>
    <cellStyle name="Walutowy 2 2" xfId="5" xr:uid="{00000000-0005-0000-0000-000040000000}"/>
    <cellStyle name="Walutowy 3" xfId="64" xr:uid="{00000000-0005-0000-0000-000041000000}"/>
    <cellStyle name="Złe 2" xfId="65" xr:uid="{00000000-0005-0000-0000-000042000000}"/>
  </cellStyles>
  <dxfs count="0"/>
  <tableStyles count="0" defaultTableStyle="TableStyleMedium9" defaultPivotStyle="PivotStyleLight16"/>
  <colors>
    <mruColors>
      <color rgb="FFFFFFCC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742156</xdr:colOff>
      <xdr:row>0</xdr:row>
      <xdr:rowOff>203541</xdr:rowOff>
    </xdr:from>
    <xdr:to>
      <xdr:col>9</xdr:col>
      <xdr:colOff>519905</xdr:colOff>
      <xdr:row>0</xdr:row>
      <xdr:rowOff>1467239</xdr:rowOff>
    </xdr:to>
    <xdr:pic>
      <xdr:nvPicPr>
        <xdr:cNvPr id="2" name="Obraz 1" descr="plasty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8219" y="203541"/>
          <a:ext cx="1873249" cy="1263698"/>
        </a:xfrm>
        <a:prstGeom prst="rect">
          <a:avLst/>
        </a:prstGeom>
      </xdr:spPr>
    </xdr:pic>
    <xdr:clientData/>
  </xdr:twoCellAnchor>
  <xdr:twoCellAnchor editAs="oneCell">
    <xdr:from>
      <xdr:col>1</xdr:col>
      <xdr:colOff>197643</xdr:colOff>
      <xdr:row>0</xdr:row>
      <xdr:rowOff>1362076</xdr:rowOff>
    </xdr:from>
    <xdr:to>
      <xdr:col>2</xdr:col>
      <xdr:colOff>586628</xdr:colOff>
      <xdr:row>2</xdr:row>
      <xdr:rowOff>104262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8" y="1362076"/>
          <a:ext cx="1436735" cy="856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D43"/>
  <sheetViews>
    <sheetView zoomScaleSheetLayoutView="100" workbookViewId="0">
      <selection activeCell="A2" sqref="A2"/>
    </sheetView>
  </sheetViews>
  <sheetFormatPr defaultColWidth="9.140625" defaultRowHeight="12.75"/>
  <cols>
    <col min="1" max="1" width="5.42578125" style="492" customWidth="1"/>
    <col min="2" max="2" width="3" style="492" customWidth="1"/>
    <col min="3" max="3" width="9.28515625" style="492" customWidth="1"/>
    <col min="4" max="4" width="83.28515625" style="492" customWidth="1"/>
    <col min="5" max="16384" width="9.140625" style="492"/>
  </cols>
  <sheetData>
    <row r="1" spans="1:4" ht="21.75" customHeight="1">
      <c r="A1" s="1039" t="s">
        <v>511</v>
      </c>
      <c r="B1" s="1039"/>
      <c r="C1" s="1039"/>
      <c r="D1" s="1039"/>
    </row>
    <row r="2" spans="1:4" ht="36.75" customHeight="1">
      <c r="A2" s="721"/>
      <c r="B2" s="721"/>
      <c r="C2" s="1040" t="s">
        <v>371</v>
      </c>
      <c r="D2" s="1040"/>
    </row>
    <row r="3" spans="1:4" ht="15.75" customHeight="1">
      <c r="A3" s="540"/>
      <c r="B3" s="540"/>
      <c r="C3" s="541" t="s">
        <v>233</v>
      </c>
      <c r="D3" s="847" t="s">
        <v>372</v>
      </c>
    </row>
    <row r="4" spans="1:4" ht="30" customHeight="1">
      <c r="A4" s="540"/>
      <c r="B4" s="540"/>
      <c r="C4" s="542"/>
      <c r="D4" s="873" t="s">
        <v>373</v>
      </c>
    </row>
    <row r="5" spans="1:4" ht="20.25" customHeight="1">
      <c r="A5" s="540"/>
      <c r="B5" s="540"/>
      <c r="C5" s="542"/>
      <c r="D5" s="848" t="s">
        <v>374</v>
      </c>
    </row>
    <row r="6" spans="1:4" ht="40.5" customHeight="1">
      <c r="A6" s="540"/>
      <c r="B6" s="540"/>
      <c r="C6" s="542"/>
      <c r="D6" s="848" t="s">
        <v>234</v>
      </c>
    </row>
    <row r="7" spans="1:4" ht="43.5">
      <c r="A7" s="540"/>
      <c r="B7" s="540"/>
      <c r="C7" s="542"/>
      <c r="D7" s="849" t="s">
        <v>375</v>
      </c>
    </row>
    <row r="8" spans="1:4" ht="56.25" customHeight="1">
      <c r="A8" s="540"/>
      <c r="B8" s="540"/>
      <c r="C8" s="542"/>
      <c r="D8" s="850" t="s">
        <v>376</v>
      </c>
    </row>
    <row r="9" spans="1:4" ht="29.25" customHeight="1">
      <c r="A9" s="540"/>
      <c r="B9" s="540"/>
      <c r="C9" s="542"/>
      <c r="D9" s="848" t="s">
        <v>377</v>
      </c>
    </row>
    <row r="10" spans="1:4" ht="19.5" customHeight="1">
      <c r="A10" s="540"/>
      <c r="B10" s="540"/>
      <c r="C10" s="542"/>
      <c r="D10" s="849" t="s">
        <v>378</v>
      </c>
    </row>
    <row r="11" spans="1:4" ht="15.75">
      <c r="A11" s="540"/>
      <c r="B11" s="540"/>
      <c r="C11" s="543" t="s">
        <v>235</v>
      </c>
      <c r="D11" s="545"/>
    </row>
    <row r="12" spans="1:4" ht="13.5" thickBot="1">
      <c r="B12" s="544" t="s">
        <v>379</v>
      </c>
      <c r="C12" s="545"/>
      <c r="D12" s="851"/>
    </row>
    <row r="13" spans="1:4" ht="13.5" thickBot="1">
      <c r="B13" s="544"/>
      <c r="C13" s="852" t="s">
        <v>380</v>
      </c>
      <c r="D13" s="545"/>
    </row>
    <row r="14" spans="1:4">
      <c r="B14" s="544"/>
      <c r="C14" s="545"/>
      <c r="D14" s="548"/>
    </row>
    <row r="15" spans="1:4">
      <c r="A15" s="546" t="s">
        <v>34</v>
      </c>
      <c r="B15" s="547" t="s">
        <v>31</v>
      </c>
      <c r="C15" s="548" t="s">
        <v>83</v>
      </c>
      <c r="D15" s="548"/>
    </row>
    <row r="16" spans="1:4">
      <c r="A16" s="546" t="s">
        <v>35</v>
      </c>
      <c r="B16" s="547" t="s">
        <v>31</v>
      </c>
      <c r="C16" s="548" t="s">
        <v>236</v>
      </c>
      <c r="D16" s="548"/>
    </row>
    <row r="17" spans="1:4">
      <c r="A17" s="546"/>
      <c r="B17" s="547"/>
      <c r="C17" s="548" t="s">
        <v>237</v>
      </c>
      <c r="D17" s="548"/>
    </row>
    <row r="18" spans="1:4">
      <c r="A18" s="546"/>
      <c r="B18" s="547"/>
      <c r="C18" s="548" t="s">
        <v>238</v>
      </c>
      <c r="D18" s="548"/>
    </row>
    <row r="19" spans="1:4">
      <c r="A19" s="546"/>
      <c r="B19" s="547"/>
      <c r="C19" s="548" t="s">
        <v>239</v>
      </c>
      <c r="D19" s="548"/>
    </row>
    <row r="20" spans="1:4">
      <c r="A20" s="546"/>
      <c r="B20" s="547"/>
      <c r="C20" s="548" t="s">
        <v>240</v>
      </c>
      <c r="D20" s="548"/>
    </row>
    <row r="21" spans="1:4" ht="12" customHeight="1">
      <c r="A21" s="546"/>
      <c r="B21" s="547"/>
      <c r="C21" s="548" t="s">
        <v>241</v>
      </c>
      <c r="D21" s="548"/>
    </row>
    <row r="22" spans="1:4">
      <c r="A22" s="546"/>
      <c r="B22" s="547"/>
      <c r="C22" s="548" t="s">
        <v>242</v>
      </c>
      <c r="D22" s="548"/>
    </row>
    <row r="23" spans="1:4">
      <c r="A23" s="546"/>
      <c r="B23" s="547"/>
      <c r="C23" s="548" t="s">
        <v>243</v>
      </c>
      <c r="D23" s="548"/>
    </row>
    <row r="24" spans="1:4" ht="16.5" customHeight="1">
      <c r="A24" s="546"/>
      <c r="B24" s="547"/>
      <c r="C24" s="548" t="s">
        <v>244</v>
      </c>
      <c r="D24" s="548"/>
    </row>
    <row r="25" spans="1:4">
      <c r="A25" s="546">
        <v>16</v>
      </c>
      <c r="B25" s="853" t="s">
        <v>31</v>
      </c>
      <c r="C25" s="548" t="s">
        <v>381</v>
      </c>
      <c r="D25" s="548"/>
    </row>
    <row r="26" spans="1:4">
      <c r="A26" s="546" t="s">
        <v>382</v>
      </c>
      <c r="B26" s="547" t="s">
        <v>31</v>
      </c>
      <c r="C26" s="548" t="s">
        <v>383</v>
      </c>
      <c r="D26" s="548"/>
    </row>
    <row r="27" spans="1:4">
      <c r="A27" s="546"/>
      <c r="B27" s="547"/>
      <c r="C27" s="548" t="s">
        <v>384</v>
      </c>
      <c r="D27" s="548"/>
    </row>
    <row r="28" spans="1:4">
      <c r="A28" s="546" t="s">
        <v>385</v>
      </c>
      <c r="B28" s="547" t="s">
        <v>31</v>
      </c>
      <c r="C28" s="548" t="s">
        <v>245</v>
      </c>
      <c r="D28" s="854"/>
    </row>
    <row r="29" spans="1:4">
      <c r="A29" s="855" t="s">
        <v>386</v>
      </c>
      <c r="B29" s="856" t="s">
        <v>31</v>
      </c>
      <c r="C29" s="854" t="s">
        <v>387</v>
      </c>
    </row>
    <row r="30" spans="1:4">
      <c r="A30" s="550" t="s">
        <v>248</v>
      </c>
      <c r="C30" s="492" t="s">
        <v>388</v>
      </c>
    </row>
    <row r="32" spans="1:4" ht="27.75" customHeight="1">
      <c r="A32" s="976" t="s">
        <v>475</v>
      </c>
      <c r="B32" s="977"/>
      <c r="C32" s="977"/>
      <c r="D32" s="975" t="s">
        <v>476</v>
      </c>
    </row>
    <row r="33" spans="1:4" ht="15">
      <c r="A33" s="492" t="s">
        <v>473</v>
      </c>
    </row>
    <row r="34" spans="1:4" ht="15.75">
      <c r="C34" s="857" t="s">
        <v>389</v>
      </c>
    </row>
    <row r="35" spans="1:4" ht="15.75">
      <c r="C35" s="858" t="s">
        <v>420</v>
      </c>
    </row>
    <row r="36" spans="1:4" ht="15.75">
      <c r="C36" s="858" t="s">
        <v>390</v>
      </c>
      <c r="D36" s="859"/>
    </row>
    <row r="37" spans="1:4" ht="15.75">
      <c r="C37" s="860" t="s">
        <v>391</v>
      </c>
      <c r="D37" s="861"/>
    </row>
    <row r="38" spans="1:4" ht="15.75">
      <c r="C38" s="862" t="s">
        <v>392</v>
      </c>
      <c r="D38" s="863"/>
    </row>
    <row r="40" spans="1:4" ht="15">
      <c r="D40" s="549" t="s">
        <v>246</v>
      </c>
    </row>
    <row r="41" spans="1:4">
      <c r="D41" s="864"/>
    </row>
    <row r="42" spans="1:4">
      <c r="C42" s="865" t="s">
        <v>247</v>
      </c>
      <c r="D42" s="866"/>
    </row>
    <row r="43" spans="1:4">
      <c r="D43" s="866" t="s">
        <v>421</v>
      </c>
    </row>
  </sheetData>
  <sheetProtection algorithmName="SHA-512" hashValue="7XF1W+QfzL4jIGUukKcKd3mEMVoSvlhwp+Zpbk7H+XaxOONQLzYjM7s8PDJAL5CV146RG8Erz/n1xmq9hCWd8w==" saltValue="OhaX66mwCL2arjLSB2SbRQ==" spinCount="100000" sheet="1" objects="1" scenarios="1"/>
  <mergeCells count="2">
    <mergeCell ref="A1:D1"/>
    <mergeCell ref="C2:D2"/>
  </mergeCells>
  <phoneticPr fontId="12" type="noConversion"/>
  <pageMargins left="0.75" right="0.75" top="1" bottom="1" header="0.5" footer="0.5"/>
  <pageSetup paperSize="9" scale="87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2:K10"/>
  <sheetViews>
    <sheetView showGridLines="0" view="pageBreakPreview" zoomScale="112" zoomScaleNormal="110" zoomScaleSheetLayoutView="112" zoomScalePageLayoutView="140" workbookViewId="0">
      <selection activeCell="N6" sqref="N6"/>
    </sheetView>
  </sheetViews>
  <sheetFormatPr defaultRowHeight="12.75"/>
  <cols>
    <col min="1" max="1" width="5" customWidth="1"/>
    <col min="2" max="2" width="25.7109375" customWidth="1"/>
    <col min="3" max="9" width="7.7109375" customWidth="1"/>
    <col min="10" max="11" width="0" hidden="1" customWidth="1"/>
  </cols>
  <sheetData>
    <row r="2" spans="2:11" s="1" customFormat="1" ht="32.25" customHeight="1" thickBot="1">
      <c r="B2" s="521" t="str">
        <f>wizyt!C3</f>
        <v>?</v>
      </c>
      <c r="C2" s="719" t="s">
        <v>27</v>
      </c>
      <c r="D2" s="719"/>
      <c r="E2" s="719"/>
      <c r="F2" s="719" t="str">
        <f>wizyt!H3</f>
        <v>2021/2022</v>
      </c>
      <c r="G2" s="719"/>
      <c r="H2" s="385"/>
      <c r="I2" s="385"/>
    </row>
    <row r="3" spans="2:11" ht="24.95" customHeight="1">
      <c r="B3" s="1034" t="s">
        <v>61</v>
      </c>
      <c r="C3" s="557" t="s">
        <v>4</v>
      </c>
      <c r="D3" s="558" t="s">
        <v>5</v>
      </c>
      <c r="E3" s="558" t="s">
        <v>6</v>
      </c>
      <c r="F3" s="558" t="s">
        <v>8</v>
      </c>
      <c r="G3" s="1382" t="s">
        <v>249</v>
      </c>
      <c r="H3" s="1383"/>
    </row>
    <row r="4" spans="2:11" ht="24.95" customHeight="1">
      <c r="B4" s="1035" t="s">
        <v>481</v>
      </c>
      <c r="C4" s="989"/>
      <c r="D4" s="990"/>
      <c r="E4" s="990"/>
      <c r="F4" s="990"/>
      <c r="G4" s="1390">
        <f>SUM(C4:F4)</f>
        <v>0</v>
      </c>
      <c r="H4" s="1391"/>
    </row>
    <row r="5" spans="2:11" ht="24.95" customHeight="1">
      <c r="B5" s="1036" t="s">
        <v>156</v>
      </c>
      <c r="C5" s="205"/>
      <c r="D5" s="205"/>
      <c r="E5" s="205"/>
      <c r="F5" s="205"/>
      <c r="G5" s="1384">
        <f>SUM(C5:F5)</f>
        <v>0</v>
      </c>
      <c r="H5" s="1385"/>
      <c r="J5" s="478" t="str">
        <f>B2</f>
        <v>?</v>
      </c>
      <c r="K5" s="478" t="e">
        <f>#REF!</f>
        <v>#REF!</v>
      </c>
    </row>
    <row r="6" spans="2:11" ht="24.95" customHeight="1">
      <c r="B6" s="1036" t="s">
        <v>157</v>
      </c>
      <c r="C6" s="206"/>
      <c r="D6" s="206"/>
      <c r="E6" s="206"/>
      <c r="F6" s="206"/>
      <c r="G6" s="1384">
        <f>SUM(C6:F6)</f>
        <v>0</v>
      </c>
      <c r="H6" s="1385"/>
      <c r="J6" s="478" t="str">
        <f t="shared" ref="J6:K10" si="0">J5</f>
        <v>?</v>
      </c>
      <c r="K6" s="478" t="e">
        <f t="shared" si="0"/>
        <v>#REF!</v>
      </c>
    </row>
    <row r="7" spans="2:11" ht="24.95" customHeight="1">
      <c r="B7" s="1037" t="s">
        <v>94</v>
      </c>
      <c r="C7" s="207">
        <f>SUM(C5:C6)</f>
        <v>0</v>
      </c>
      <c r="D7" s="208">
        <f>SUM(D5:D6)</f>
        <v>0</v>
      </c>
      <c r="E7" s="208">
        <f>SUM(E5:E6)</f>
        <v>0</v>
      </c>
      <c r="F7" s="208">
        <f>SUM(F5:F6)</f>
        <v>0</v>
      </c>
      <c r="G7" s="1386">
        <f>SUM(G5:G6)</f>
        <v>0</v>
      </c>
      <c r="H7" s="1387"/>
      <c r="J7" s="478" t="str">
        <f t="shared" si="0"/>
        <v>?</v>
      </c>
      <c r="K7" s="478" t="e">
        <f t="shared" si="0"/>
        <v>#REF!</v>
      </c>
    </row>
    <row r="8" spans="2:11" ht="24.95" customHeight="1">
      <c r="B8" s="1036" t="s">
        <v>158</v>
      </c>
      <c r="C8" s="212" t="str">
        <f>IF(C7=0,"",C5/C7)</f>
        <v/>
      </c>
      <c r="D8" s="212" t="str">
        <f>IF(D7=0,"",D5/D7)</f>
        <v/>
      </c>
      <c r="E8" s="212" t="str">
        <f>IF(E7=0,"",E5/E7)</f>
        <v/>
      </c>
      <c r="F8" s="212" t="str">
        <f>IF(F7=0,"",F5/F7)</f>
        <v/>
      </c>
      <c r="G8" s="1388" t="str">
        <f>IF(G7=0,"",G5/G7)</f>
        <v/>
      </c>
      <c r="H8" s="1389"/>
      <c r="J8" s="478" t="str">
        <f t="shared" si="0"/>
        <v>?</v>
      </c>
      <c r="K8" s="478" t="e">
        <f t="shared" si="0"/>
        <v>#REF!</v>
      </c>
    </row>
    <row r="9" spans="2:11" ht="24.95" customHeight="1" thickBot="1">
      <c r="B9" s="1038" t="s">
        <v>159</v>
      </c>
      <c r="C9" s="213" t="str">
        <f>IF(C7=0,"",C6/C7)</f>
        <v/>
      </c>
      <c r="D9" s="213" t="str">
        <f>IF(D7=0,"",D6/D7)</f>
        <v/>
      </c>
      <c r="E9" s="213" t="str">
        <f>IF(E7=0,"",E6/E7)</f>
        <v/>
      </c>
      <c r="F9" s="213" t="str">
        <f>IF(F7=0,"",F6/F7)</f>
        <v/>
      </c>
      <c r="G9" s="1380" t="str">
        <f>IF(G7=0,"",G6/G7)</f>
        <v/>
      </c>
      <c r="H9" s="1381"/>
      <c r="J9" s="478" t="str">
        <f t="shared" si="0"/>
        <v>?</v>
      </c>
      <c r="K9" s="478" t="e">
        <f t="shared" si="0"/>
        <v>#REF!</v>
      </c>
    </row>
    <row r="10" spans="2:11" ht="17.25" customHeight="1">
      <c r="J10" s="478" t="str">
        <f t="shared" si="0"/>
        <v>?</v>
      </c>
      <c r="K10" s="478" t="e">
        <f t="shared" si="0"/>
        <v>#REF!</v>
      </c>
    </row>
  </sheetData>
  <sheetProtection algorithmName="SHA-512" hashValue="x0AW/Fy4bRp8ZYqw8BSEHHXPEoN0nzzOiytuYTM1Y/WakCRyy/DkheHvBZd3rJ0vfTzzwfP/w17czoVzzzkRLA==" saltValue="oFJsgo8Hwx9m4lwSMPbz1Q==" spinCount="100000" sheet="1" objects="1" scenarios="1"/>
  <mergeCells count="7">
    <mergeCell ref="G9:H9"/>
    <mergeCell ref="G3:H3"/>
    <mergeCell ref="G5:H5"/>
    <mergeCell ref="G6:H6"/>
    <mergeCell ref="G7:H7"/>
    <mergeCell ref="G8:H8"/>
    <mergeCell ref="G4:H4"/>
  </mergeCells>
  <phoneticPr fontId="12" type="noConversion"/>
  <printOptions horizontalCentered="1"/>
  <pageMargins left="0.51181102362204722" right="0.51181102362204722" top="1.5354330708661419" bottom="0.74803149606299213" header="0.31496062992125984" footer="0.31496062992125984"/>
  <pageSetup paperSize="9" scale="82" orientation="landscape" r:id="rId1"/>
  <headerFooter>
    <oddFooter xml:space="preserve">&amp;C&amp;6Organizacja roku szkolnego 2020/2021, nr teczki:  &amp;F 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FF"/>
    <pageSetUpPr fitToPage="1"/>
  </sheetPr>
  <dimension ref="B1:AA22"/>
  <sheetViews>
    <sheetView showGridLines="0" view="pageBreakPreview" zoomScaleNormal="100" zoomScaleSheetLayoutView="100" zoomScalePageLayoutView="184" workbookViewId="0">
      <selection activeCell="L28" sqref="L28"/>
    </sheetView>
  </sheetViews>
  <sheetFormatPr defaultRowHeight="12.75"/>
  <cols>
    <col min="1" max="1" width="4.7109375" customWidth="1"/>
    <col min="2" max="2" width="4.42578125" customWidth="1"/>
    <col min="3" max="3" width="27.7109375" customWidth="1"/>
    <col min="4" max="26" width="3.7109375" customWidth="1"/>
    <col min="27" max="27" width="11" customWidth="1"/>
  </cols>
  <sheetData>
    <row r="1" spans="2:27" ht="16.5" customHeight="1">
      <c r="C1" s="971">
        <f>wizyt!$B$1</f>
        <v>0</v>
      </c>
      <c r="D1" s="1379" t="str">
        <f>wizyt!$D$1</f>
        <v>.</v>
      </c>
      <c r="E1" s="1379"/>
      <c r="F1" s="1379"/>
      <c r="G1" s="1379"/>
      <c r="H1" s="1379"/>
      <c r="I1" s="1379"/>
      <c r="J1" s="988"/>
      <c r="K1" s="988"/>
      <c r="L1" s="986"/>
      <c r="M1" s="986"/>
    </row>
    <row r="2" spans="2:27" ht="21" customHeight="1" thickBot="1">
      <c r="B2" s="202"/>
      <c r="C2" s="454" t="str">
        <f>wizyt!C3</f>
        <v>?</v>
      </c>
      <c r="D2" s="720" t="s">
        <v>343</v>
      </c>
      <c r="E2" s="720"/>
      <c r="F2" s="720"/>
      <c r="G2" s="720"/>
      <c r="H2" s="720"/>
      <c r="I2" s="440"/>
      <c r="J2" s="440"/>
      <c r="K2" s="440"/>
      <c r="L2" s="440"/>
      <c r="M2" s="440" t="str">
        <f>wizyt!H3</f>
        <v>2021/2022</v>
      </c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720"/>
    </row>
    <row r="3" spans="2:27" ht="31.5" customHeight="1" thickBot="1">
      <c r="B3" s="446"/>
      <c r="C3" s="447"/>
      <c r="D3" s="1398" t="s">
        <v>201</v>
      </c>
      <c r="E3" s="1399"/>
      <c r="F3" s="1399"/>
      <c r="G3" s="1399"/>
      <c r="H3" s="1399"/>
      <c r="I3" s="1400"/>
      <c r="J3" s="1399"/>
      <c r="K3" s="1399"/>
      <c r="L3" s="1399"/>
      <c r="M3" s="1399"/>
      <c r="N3" s="1400"/>
      <c r="O3" s="1399"/>
      <c r="P3" s="1399"/>
      <c r="Q3" s="1399"/>
      <c r="R3" s="1399"/>
      <c r="S3" s="1400"/>
      <c r="T3" s="1399"/>
      <c r="U3" s="1399"/>
      <c r="V3" s="1399"/>
      <c r="W3" s="1399"/>
      <c r="X3" s="1399"/>
      <c r="Y3" s="1399"/>
      <c r="Z3" s="1400"/>
      <c r="AA3" s="1401"/>
    </row>
    <row r="4" spans="2:27" ht="14.25" customHeight="1">
      <c r="B4" s="459"/>
      <c r="C4" s="599" t="s">
        <v>24</v>
      </c>
      <c r="D4" s="1402" t="s">
        <v>4</v>
      </c>
      <c r="E4" s="1403"/>
      <c r="F4" s="1403"/>
      <c r="G4" s="1403"/>
      <c r="H4" s="1404"/>
      <c r="I4" s="1402" t="s">
        <v>5</v>
      </c>
      <c r="J4" s="1403"/>
      <c r="K4" s="1403"/>
      <c r="L4" s="1403"/>
      <c r="M4" s="1404"/>
      <c r="N4" s="1402" t="s">
        <v>6</v>
      </c>
      <c r="O4" s="1403"/>
      <c r="P4" s="1403"/>
      <c r="Q4" s="1403"/>
      <c r="R4" s="1404"/>
      <c r="S4" s="1405" t="s">
        <v>8</v>
      </c>
      <c r="T4" s="1405"/>
      <c r="U4" s="1405"/>
      <c r="V4" s="1405"/>
      <c r="W4" s="1405"/>
      <c r="X4" s="1406" t="s">
        <v>262</v>
      </c>
      <c r="Y4" s="1407"/>
      <c r="Z4" s="1408"/>
      <c r="AA4" s="1419" t="s">
        <v>489</v>
      </c>
    </row>
    <row r="5" spans="2:27" ht="14.25" customHeight="1">
      <c r="B5" s="459"/>
      <c r="C5" s="457" t="s">
        <v>198</v>
      </c>
      <c r="D5" s="1392">
        <f>Liczbaucz!C7</f>
        <v>0</v>
      </c>
      <c r="E5" s="1393"/>
      <c r="F5" s="1393"/>
      <c r="G5" s="1393"/>
      <c r="H5" s="1394"/>
      <c r="I5" s="1392">
        <f>Liczbaucz!D7</f>
        <v>0</v>
      </c>
      <c r="J5" s="1393"/>
      <c r="K5" s="1393"/>
      <c r="L5" s="1393"/>
      <c r="M5" s="1394"/>
      <c r="N5" s="1392">
        <f>Liczbaucz!E7</f>
        <v>0</v>
      </c>
      <c r="O5" s="1393"/>
      <c r="P5" s="1393"/>
      <c r="Q5" s="1393"/>
      <c r="R5" s="1394"/>
      <c r="S5" s="1423">
        <f>Liczbaucz!F7</f>
        <v>0</v>
      </c>
      <c r="T5" s="1424"/>
      <c r="U5" s="1424"/>
      <c r="V5" s="1424"/>
      <c r="W5" s="1425"/>
      <c r="X5" s="1409"/>
      <c r="Y5" s="1410"/>
      <c r="Z5" s="1411"/>
      <c r="AA5" s="1419"/>
    </row>
    <row r="6" spans="2:27" ht="14.25" customHeight="1">
      <c r="B6" s="459"/>
      <c r="C6" s="457" t="s">
        <v>482</v>
      </c>
      <c r="D6" s="1395">
        <f>Liczbaucz!C4</f>
        <v>0</v>
      </c>
      <c r="E6" s="1396"/>
      <c r="F6" s="1396"/>
      <c r="G6" s="1396"/>
      <c r="H6" s="1397"/>
      <c r="I6" s="1395">
        <f>Liczbaucz!D4</f>
        <v>0</v>
      </c>
      <c r="J6" s="1396"/>
      <c r="K6" s="1396"/>
      <c r="L6" s="1396"/>
      <c r="M6" s="1397"/>
      <c r="N6" s="1395">
        <f>Liczbaucz!E4</f>
        <v>0</v>
      </c>
      <c r="O6" s="1396"/>
      <c r="P6" s="1396"/>
      <c r="Q6" s="1396"/>
      <c r="R6" s="1397"/>
      <c r="S6" s="1395">
        <f>Liczbaucz!F4</f>
        <v>0</v>
      </c>
      <c r="T6" s="1396"/>
      <c r="U6" s="1396"/>
      <c r="V6" s="1396"/>
      <c r="W6" s="1397"/>
      <c r="X6" s="1412"/>
      <c r="Y6" s="1413"/>
      <c r="Z6" s="1414"/>
      <c r="AA6" s="1419"/>
    </row>
    <row r="7" spans="2:27" ht="14.25" customHeight="1">
      <c r="B7" s="994"/>
      <c r="C7" s="995" t="s">
        <v>483</v>
      </c>
      <c r="D7" s="991"/>
      <c r="E7" s="991"/>
      <c r="F7" s="991"/>
      <c r="G7" s="991"/>
      <c r="H7" s="991"/>
      <c r="I7" s="991"/>
      <c r="J7" s="991"/>
      <c r="K7" s="991"/>
      <c r="L7" s="991"/>
      <c r="M7" s="991"/>
      <c r="N7" s="991"/>
      <c r="O7" s="991"/>
      <c r="P7" s="991"/>
      <c r="Q7" s="991"/>
      <c r="R7" s="991"/>
      <c r="S7" s="991"/>
      <c r="T7" s="991"/>
      <c r="U7" s="991"/>
      <c r="V7" s="991"/>
      <c r="W7" s="997"/>
      <c r="X7" s="1426">
        <f>COUNTA(Z10:Z17)</f>
        <v>0</v>
      </c>
      <c r="Y7" s="1427"/>
      <c r="Z7" s="1428"/>
      <c r="AA7" s="1420">
        <f>SUM(AA10:AA17)</f>
        <v>0</v>
      </c>
    </row>
    <row r="8" spans="2:27" ht="14.25" customHeight="1">
      <c r="B8" s="1415" t="s">
        <v>487</v>
      </c>
      <c r="C8" s="1416"/>
      <c r="D8" s="1417">
        <f>COUNTA(D10:H17)</f>
        <v>0</v>
      </c>
      <c r="E8" s="1418"/>
      <c r="F8" s="1418"/>
      <c r="G8" s="1418"/>
      <c r="H8" s="1418"/>
      <c r="I8" s="1417">
        <f t="shared" ref="I8" si="0">COUNTA(I10:M17)</f>
        <v>0</v>
      </c>
      <c r="J8" s="1418"/>
      <c r="K8" s="1418"/>
      <c r="L8" s="1418"/>
      <c r="M8" s="1418"/>
      <c r="N8" s="1417">
        <f>COUNTA(N10:R17)</f>
        <v>0</v>
      </c>
      <c r="O8" s="1418"/>
      <c r="P8" s="1418"/>
      <c r="Q8" s="1418"/>
      <c r="R8" s="1418"/>
      <c r="S8" s="1417">
        <f>COUNTA(S10:W17)</f>
        <v>0</v>
      </c>
      <c r="T8" s="1418"/>
      <c r="U8" s="1418"/>
      <c r="V8" s="1418"/>
      <c r="W8" s="1418"/>
      <c r="X8" s="1429"/>
      <c r="Y8" s="1430"/>
      <c r="Z8" s="1431"/>
      <c r="AA8" s="1421"/>
    </row>
    <row r="9" spans="2:27" ht="16.5" customHeight="1">
      <c r="B9" s="998" t="s">
        <v>2</v>
      </c>
      <c r="C9" s="996" t="s">
        <v>488</v>
      </c>
      <c r="D9" s="993" t="s">
        <v>484</v>
      </c>
      <c r="E9" s="993" t="s">
        <v>485</v>
      </c>
      <c r="F9" s="993" t="s">
        <v>486</v>
      </c>
      <c r="G9" s="993" t="s">
        <v>490</v>
      </c>
      <c r="H9" s="993" t="s">
        <v>491</v>
      </c>
      <c r="I9" s="993" t="s">
        <v>484</v>
      </c>
      <c r="J9" s="993" t="s">
        <v>485</v>
      </c>
      <c r="K9" s="993" t="s">
        <v>486</v>
      </c>
      <c r="L9" s="993" t="s">
        <v>490</v>
      </c>
      <c r="M9" s="993" t="s">
        <v>491</v>
      </c>
      <c r="N9" s="993" t="s">
        <v>484</v>
      </c>
      <c r="O9" s="993" t="s">
        <v>485</v>
      </c>
      <c r="P9" s="993" t="s">
        <v>486</v>
      </c>
      <c r="Q9" s="993" t="s">
        <v>490</v>
      </c>
      <c r="R9" s="993" t="s">
        <v>491</v>
      </c>
      <c r="S9" s="993" t="s">
        <v>484</v>
      </c>
      <c r="T9" s="993" t="s">
        <v>485</v>
      </c>
      <c r="U9" s="993" t="s">
        <v>486</v>
      </c>
      <c r="V9" s="993" t="s">
        <v>490</v>
      </c>
      <c r="W9" s="992" t="s">
        <v>491</v>
      </c>
      <c r="X9" s="993" t="s">
        <v>484</v>
      </c>
      <c r="Y9" s="993" t="s">
        <v>485</v>
      </c>
      <c r="Z9" s="993" t="s">
        <v>486</v>
      </c>
      <c r="AA9" s="1422"/>
    </row>
    <row r="10" spans="2:27">
      <c r="B10" s="461">
        <v>1</v>
      </c>
      <c r="C10" s="455" t="s">
        <v>255</v>
      </c>
      <c r="D10" s="450"/>
      <c r="E10" s="450"/>
      <c r="F10" s="450"/>
      <c r="G10" s="450"/>
      <c r="H10" s="450"/>
      <c r="I10" s="448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67">
        <f>COUNTA(D10:Z10)</f>
        <v>0</v>
      </c>
    </row>
    <row r="11" spans="2:27">
      <c r="B11" s="461">
        <v>2</v>
      </c>
      <c r="C11" s="455" t="s">
        <v>256</v>
      </c>
      <c r="D11" s="450"/>
      <c r="E11" s="450"/>
      <c r="F11" s="450"/>
      <c r="G11" s="450"/>
      <c r="H11" s="450"/>
      <c r="I11" s="448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49"/>
      <c r="Z11" s="449"/>
      <c r="AA11" s="467">
        <f t="shared" ref="AA11:AA17" si="1">COUNTA(D11:Z11)</f>
        <v>0</v>
      </c>
    </row>
    <row r="12" spans="2:27">
      <c r="B12" s="461">
        <v>3</v>
      </c>
      <c r="C12" s="455" t="s">
        <v>257</v>
      </c>
      <c r="D12" s="450"/>
      <c r="E12" s="450"/>
      <c r="F12" s="450"/>
      <c r="G12" s="450"/>
      <c r="H12" s="450"/>
      <c r="I12" s="448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  <c r="V12" s="449"/>
      <c r="W12" s="449"/>
      <c r="X12" s="449"/>
      <c r="Y12" s="449"/>
      <c r="Z12" s="449"/>
      <c r="AA12" s="467">
        <f t="shared" si="1"/>
        <v>0</v>
      </c>
    </row>
    <row r="13" spans="2:27">
      <c r="B13" s="461">
        <v>4</v>
      </c>
      <c r="C13" s="455" t="s">
        <v>258</v>
      </c>
      <c r="D13" s="450"/>
      <c r="E13" s="450"/>
      <c r="F13" s="450"/>
      <c r="G13" s="450"/>
      <c r="H13" s="450"/>
      <c r="I13" s="448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67">
        <f>COUNTA(D13:Z13)</f>
        <v>0</v>
      </c>
    </row>
    <row r="14" spans="2:27">
      <c r="B14" s="461">
        <v>5</v>
      </c>
      <c r="C14" s="455" t="s">
        <v>259</v>
      </c>
      <c r="D14" s="450"/>
      <c r="E14" s="450"/>
      <c r="F14" s="450"/>
      <c r="G14" s="450"/>
      <c r="H14" s="450"/>
      <c r="I14" s="448"/>
      <c r="J14" s="449"/>
      <c r="K14" s="449"/>
      <c r="L14" s="449"/>
      <c r="M14" s="449"/>
      <c r="N14" s="449"/>
      <c r="O14" s="449"/>
      <c r="P14" s="449"/>
      <c r="Q14" s="449"/>
      <c r="R14" s="449"/>
      <c r="S14" s="449"/>
      <c r="T14" s="449"/>
      <c r="U14" s="449"/>
      <c r="V14" s="449"/>
      <c r="W14" s="449"/>
      <c r="X14" s="449"/>
      <c r="Y14" s="449"/>
      <c r="Z14" s="449"/>
      <c r="AA14" s="467">
        <f t="shared" si="1"/>
        <v>0</v>
      </c>
    </row>
    <row r="15" spans="2:27">
      <c r="B15" s="461">
        <v>6</v>
      </c>
      <c r="C15" s="602" t="s">
        <v>260</v>
      </c>
      <c r="D15" s="450"/>
      <c r="E15" s="450"/>
      <c r="F15" s="450"/>
      <c r="G15" s="450"/>
      <c r="H15" s="450"/>
      <c r="I15" s="448"/>
      <c r="J15" s="449"/>
      <c r="K15" s="449"/>
      <c r="L15" s="449"/>
      <c r="M15" s="449"/>
      <c r="N15" s="449"/>
      <c r="O15" s="449"/>
      <c r="P15" s="449"/>
      <c r="Q15" s="449"/>
      <c r="R15" s="449"/>
      <c r="S15" s="449"/>
      <c r="T15" s="449"/>
      <c r="U15" s="449"/>
      <c r="V15" s="449"/>
      <c r="W15" s="449"/>
      <c r="X15" s="449"/>
      <c r="Y15" s="449"/>
      <c r="Z15" s="449"/>
      <c r="AA15" s="467">
        <f t="shared" si="1"/>
        <v>0</v>
      </c>
    </row>
    <row r="16" spans="2:27">
      <c r="B16" s="461">
        <v>7</v>
      </c>
      <c r="C16" s="602" t="s">
        <v>214</v>
      </c>
      <c r="D16" s="450"/>
      <c r="E16" s="450"/>
      <c r="F16" s="450"/>
      <c r="G16" s="450"/>
      <c r="H16" s="450"/>
      <c r="I16" s="448"/>
      <c r="J16" s="449"/>
      <c r="K16" s="449"/>
      <c r="L16" s="449"/>
      <c r="M16" s="449"/>
      <c r="N16" s="449"/>
      <c r="O16" s="449"/>
      <c r="P16" s="449"/>
      <c r="Q16" s="449"/>
      <c r="R16" s="449"/>
      <c r="S16" s="449"/>
      <c r="T16" s="449"/>
      <c r="U16" s="449"/>
      <c r="V16" s="449"/>
      <c r="W16" s="449"/>
      <c r="X16" s="449"/>
      <c r="Y16" s="449"/>
      <c r="Z16" s="449"/>
      <c r="AA16" s="467">
        <f t="shared" si="1"/>
        <v>0</v>
      </c>
    </row>
    <row r="17" spans="2:27" ht="13.5" thickBot="1">
      <c r="B17" s="465">
        <v>8</v>
      </c>
      <c r="C17" s="603" t="s">
        <v>128</v>
      </c>
      <c r="D17" s="443"/>
      <c r="E17" s="443"/>
      <c r="F17" s="443"/>
      <c r="G17" s="443"/>
      <c r="H17" s="443"/>
      <c r="I17" s="441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68">
        <f t="shared" si="1"/>
        <v>0</v>
      </c>
    </row>
    <row r="18" spans="2:27" ht="23.25" customHeight="1">
      <c r="B18" s="464"/>
    </row>
    <row r="19" spans="2:27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>
      <c r="C20" s="2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>
      <c r="C21" s="2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66"/>
      <c r="AA22" s="2"/>
    </row>
  </sheetData>
  <sheetProtection algorithmName="SHA-512" hashValue="RlUd6QPxbM5cPMMiEi7gUK3kglCMug0PA6fz/lcXaCTq57XBme9P8tXbrH0Sm3P20eHsWYJ0+Py0Vdkm5lQ4wA==" saltValue="wjm9ORe4K/u1GI0SOAMI1g==" spinCount="100000" sheet="1" objects="1" scenarios="1"/>
  <mergeCells count="23">
    <mergeCell ref="S8:W8"/>
    <mergeCell ref="AA4:AA6"/>
    <mergeCell ref="AA7:AA9"/>
    <mergeCell ref="S5:W5"/>
    <mergeCell ref="X7:Z8"/>
    <mergeCell ref="B8:C8"/>
    <mergeCell ref="D8:H8"/>
    <mergeCell ref="I8:M8"/>
    <mergeCell ref="N8:R8"/>
    <mergeCell ref="I6:M6"/>
    <mergeCell ref="D6:H6"/>
    <mergeCell ref="N5:R5"/>
    <mergeCell ref="I5:M5"/>
    <mergeCell ref="D5:H5"/>
    <mergeCell ref="N6:R6"/>
    <mergeCell ref="D1:I1"/>
    <mergeCell ref="D3:AA3"/>
    <mergeCell ref="D4:H4"/>
    <mergeCell ref="I4:M4"/>
    <mergeCell ref="N4:R4"/>
    <mergeCell ref="S4:W4"/>
    <mergeCell ref="S6:W6"/>
    <mergeCell ref="X4:Z6"/>
  </mergeCells>
  <phoneticPr fontId="12" type="noConversion"/>
  <dataValidations disablePrompts="1" xWindow="347" yWindow="464" count="1">
    <dataValidation allowBlank="1" showInputMessage="1" showErrorMessage="1" prompt="wpisz liczbę uczniów w grupie" sqref="D10:F10" xr:uid="{00000000-0002-0000-0A00-000000000000}"/>
  </dataValidations>
  <printOptions horizontalCentered="1"/>
  <pageMargins left="0.59055118110236227" right="0.51181102362204722" top="1.1811023622047245" bottom="0.98425196850393704" header="0.51181102362204722" footer="0.51181102362204722"/>
  <pageSetup paperSize="9" orientation="landscape" horizontalDpi="4294967293" verticalDpi="4294967293" r:id="rId1"/>
  <headerFooter alignWithMargins="0">
    <oddFooter xml:space="preserve">&amp;C&amp;6Organizacja roku szkolnego 2020/2021, nr teczki:  &amp;F 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2:J9"/>
  <sheetViews>
    <sheetView showGridLines="0" view="pageBreakPreview" topLeftCell="A19" zoomScale="112" zoomScaleNormal="90" zoomScaleSheetLayoutView="112" zoomScalePageLayoutView="187" workbookViewId="0">
      <selection activeCell="G30" sqref="G30"/>
    </sheetView>
  </sheetViews>
  <sheetFormatPr defaultRowHeight="12.75"/>
  <cols>
    <col min="1" max="1" width="5" customWidth="1"/>
    <col min="2" max="2" width="30" customWidth="1"/>
    <col min="3" max="8" width="7.7109375" customWidth="1"/>
    <col min="9" max="10" width="0" hidden="1" customWidth="1"/>
  </cols>
  <sheetData>
    <row r="2" spans="2:10" s="1" customFormat="1" ht="32.25" customHeight="1" thickBot="1">
      <c r="B2" s="521" t="str">
        <f>wizyt!C3</f>
        <v>?</v>
      </c>
      <c r="C2" s="385" t="s">
        <v>27</v>
      </c>
      <c r="D2" s="385"/>
      <c r="E2" s="385"/>
      <c r="F2" s="719" t="str">
        <f>wizyt!H3</f>
        <v>2021/2022</v>
      </c>
      <c r="G2" s="385"/>
      <c r="H2" s="385"/>
    </row>
    <row r="3" spans="2:10" ht="24.95" customHeight="1">
      <c r="B3" s="556" t="s">
        <v>61</v>
      </c>
      <c r="C3" s="557" t="s">
        <v>4</v>
      </c>
      <c r="D3" s="558" t="s">
        <v>5</v>
      </c>
      <c r="E3" s="558" t="s">
        <v>6</v>
      </c>
      <c r="F3" s="1382" t="s">
        <v>249</v>
      </c>
      <c r="G3" s="1383"/>
    </row>
    <row r="4" spans="2:10" ht="24.95" customHeight="1">
      <c r="B4" s="209" t="s">
        <v>156</v>
      </c>
      <c r="C4" s="205"/>
      <c r="D4" s="205"/>
      <c r="E4" s="205"/>
      <c r="F4" s="1384">
        <f>SUM(C4:E4)</f>
        <v>0</v>
      </c>
      <c r="G4" s="1385"/>
      <c r="I4" s="478" t="str">
        <f>B2</f>
        <v>?</v>
      </c>
      <c r="J4" s="478" t="e">
        <f>#REF!</f>
        <v>#REF!</v>
      </c>
    </row>
    <row r="5" spans="2:10" ht="24.95" customHeight="1">
      <c r="B5" s="209" t="s">
        <v>157</v>
      </c>
      <c r="C5" s="206"/>
      <c r="D5" s="206"/>
      <c r="E5" s="206"/>
      <c r="F5" s="1384">
        <f>SUM(C5:E5)</f>
        <v>0</v>
      </c>
      <c r="G5" s="1385"/>
      <c r="I5" s="478" t="str">
        <f t="shared" ref="I5:J9" si="0">I4</f>
        <v>?</v>
      </c>
      <c r="J5" s="478" t="e">
        <f t="shared" si="0"/>
        <v>#REF!</v>
      </c>
    </row>
    <row r="6" spans="2:10" ht="24.95" customHeight="1">
      <c r="B6" s="210" t="s">
        <v>94</v>
      </c>
      <c r="C6" s="207">
        <f>SUM(C4:C5)</f>
        <v>0</v>
      </c>
      <c r="D6" s="208">
        <f>SUM(D4:D5)</f>
        <v>0</v>
      </c>
      <c r="E6" s="208">
        <f>SUM(E4:E5)</f>
        <v>0</v>
      </c>
      <c r="F6" s="1386">
        <f>SUM(F4:F5)</f>
        <v>0</v>
      </c>
      <c r="G6" s="1387"/>
      <c r="I6" s="478" t="str">
        <f t="shared" si="0"/>
        <v>?</v>
      </c>
      <c r="J6" s="478" t="e">
        <f t="shared" si="0"/>
        <v>#REF!</v>
      </c>
    </row>
    <row r="7" spans="2:10" ht="24.95" customHeight="1">
      <c r="B7" s="209" t="s">
        <v>158</v>
      </c>
      <c r="C7" s="212" t="str">
        <f>IF(C6=0,"",C4/C6)</f>
        <v/>
      </c>
      <c r="D7" s="212" t="str">
        <f>IF(D6=0,"",D4/D6)</f>
        <v/>
      </c>
      <c r="E7" s="212" t="str">
        <f>IF(E6=0,"",E4/E6)</f>
        <v/>
      </c>
      <c r="F7" s="1388" t="str">
        <f>IF(F6=0,"",F4/F6)</f>
        <v/>
      </c>
      <c r="G7" s="1389"/>
      <c r="I7" s="478" t="str">
        <f t="shared" si="0"/>
        <v>?</v>
      </c>
      <c r="J7" s="478" t="e">
        <f t="shared" si="0"/>
        <v>#REF!</v>
      </c>
    </row>
    <row r="8" spans="2:10" ht="24.95" customHeight="1" thickBot="1">
      <c r="B8" s="211" t="s">
        <v>159</v>
      </c>
      <c r="C8" s="213" t="str">
        <f>IF(C6=0,"",C5/C6)</f>
        <v/>
      </c>
      <c r="D8" s="213" t="str">
        <f>IF(D6=0,"",D5/D6)</f>
        <v/>
      </c>
      <c r="E8" s="213" t="str">
        <f>IF(E6=0,"",E5/E6)</f>
        <v/>
      </c>
      <c r="F8" s="1380" t="str">
        <f>IF(F6=0,"",F5/F6)</f>
        <v/>
      </c>
      <c r="G8" s="1381"/>
      <c r="I8" s="478" t="str">
        <f t="shared" si="0"/>
        <v>?</v>
      </c>
      <c r="J8" s="478" t="e">
        <f t="shared" si="0"/>
        <v>#REF!</v>
      </c>
    </row>
    <row r="9" spans="2:10" ht="17.25" customHeight="1">
      <c r="I9" s="478" t="str">
        <f t="shared" si="0"/>
        <v>?</v>
      </c>
      <c r="J9" s="478" t="e">
        <f t="shared" si="0"/>
        <v>#REF!</v>
      </c>
    </row>
  </sheetData>
  <sheetProtection algorithmName="SHA-512" hashValue="RZZx2TkGcb0iLHlxn4zSWS/T+TJpEkcgBL0gKUEaJl6D50KZvQTfKO7vUexeNvawdiKjMcS17xhCNs95qrZORA==" saltValue="3f48hq6GQB9/6mYJdd+6Dw==" spinCount="100000" sheet="1" objects="1" scenarios="1"/>
  <mergeCells count="6">
    <mergeCell ref="F8:G8"/>
    <mergeCell ref="F3:G3"/>
    <mergeCell ref="F4:G4"/>
    <mergeCell ref="F5:G5"/>
    <mergeCell ref="F6:G6"/>
    <mergeCell ref="F7:G7"/>
  </mergeCells>
  <printOptions horizontalCentered="1"/>
  <pageMargins left="0.51181102362204722" right="0.51181102362204722" top="1.5354330708661419" bottom="0.74803149606299213" header="0.31496062992125984" footer="0.31496062992125984"/>
  <pageSetup paperSize="9" scale="82" orientation="landscape" r:id="rId1"/>
  <headerFooter>
    <oddFooter xml:space="preserve">&amp;C&amp;6Organizacja roku szkolnego 2020/2021 nr teczki:  &amp;F 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I11"/>
  <sheetViews>
    <sheetView showGridLines="0" view="pageBreakPreview" topLeftCell="C1" zoomScale="86" zoomScaleNormal="100" zoomScaleSheetLayoutView="86" zoomScalePageLayoutView="379" workbookViewId="0">
      <selection activeCell="C44" sqref="C44"/>
    </sheetView>
  </sheetViews>
  <sheetFormatPr defaultRowHeight="12.75"/>
  <cols>
    <col min="1" max="1" width="4.5703125" customWidth="1"/>
    <col min="2" max="2" width="7" customWidth="1"/>
    <col min="3" max="3" width="31.140625" customWidth="1"/>
    <col min="4" max="4" width="11.42578125" customWidth="1"/>
    <col min="5" max="6" width="9.7109375" customWidth="1"/>
    <col min="7" max="7" width="0" hidden="1" customWidth="1"/>
    <col min="8" max="8" width="0" style="479" hidden="1" customWidth="1"/>
    <col min="9" max="9" width="0" hidden="1" customWidth="1"/>
  </cols>
  <sheetData>
    <row r="1" spans="2:9" ht="27.75" customHeight="1">
      <c r="B1" s="427" t="str">
        <f>wizyt!C3</f>
        <v>?</v>
      </c>
      <c r="C1" s="407"/>
      <c r="D1" s="590"/>
      <c r="E1" s="590"/>
      <c r="F1" s="590"/>
    </row>
    <row r="2" spans="2:9" ht="30.75" customHeight="1">
      <c r="B2" s="409"/>
      <c r="C2" s="1023" t="s">
        <v>514</v>
      </c>
      <c r="D2" s="1024">
        <v>2020</v>
      </c>
      <c r="E2" s="1022"/>
      <c r="F2" s="1022"/>
    </row>
    <row r="3" spans="2:9" s="1" customFormat="1" ht="28.5" customHeight="1">
      <c r="B3" s="1010"/>
      <c r="C3" s="1011"/>
      <c r="D3" s="1014" t="s">
        <v>504</v>
      </c>
      <c r="E3" s="1435" t="s">
        <v>254</v>
      </c>
      <c r="F3" s="1437" t="s">
        <v>200</v>
      </c>
      <c r="H3" s="480"/>
    </row>
    <row r="4" spans="2:9" s="1" customFormat="1" ht="17.25" customHeight="1" thickBot="1">
      <c r="B4" s="1012"/>
      <c r="C4" s="1013"/>
      <c r="D4" s="1015"/>
      <c r="E4" s="1436"/>
      <c r="F4" s="1438"/>
      <c r="H4" s="480"/>
    </row>
    <row r="5" spans="2:9" ht="24.95" customHeight="1">
      <c r="B5" s="589"/>
      <c r="C5" s="596" t="s">
        <v>27</v>
      </c>
      <c r="D5" s="423">
        <f>SUM(D6:D9)</f>
        <v>0</v>
      </c>
      <c r="E5" s="422">
        <f>SUM(E6:E9)</f>
        <v>0</v>
      </c>
      <c r="F5" s="451">
        <f>SUM(F6:F9)</f>
        <v>0</v>
      </c>
      <c r="G5" s="477" t="str">
        <f>B1</f>
        <v>?</v>
      </c>
      <c r="H5" s="481" t="str">
        <f>C5</f>
        <v>Liczba uczniów</v>
      </c>
      <c r="I5" s="1"/>
    </row>
    <row r="6" spans="2:9" ht="20.100000000000001" customHeight="1">
      <c r="B6" s="1432" t="s">
        <v>250</v>
      </c>
      <c r="C6" s="436" t="s">
        <v>251</v>
      </c>
      <c r="D6" s="415"/>
      <c r="E6" s="413"/>
      <c r="F6" s="416"/>
      <c r="G6" s="488" t="e">
        <f>#REF!</f>
        <v>#REF!</v>
      </c>
      <c r="H6" s="480" t="s">
        <v>196</v>
      </c>
      <c r="I6" s="1" t="s">
        <v>190</v>
      </c>
    </row>
    <row r="7" spans="2:9" ht="20.100000000000001" customHeight="1">
      <c r="B7" s="1433"/>
      <c r="C7" s="453" t="s">
        <v>252</v>
      </c>
      <c r="D7" s="415"/>
      <c r="E7" s="413"/>
      <c r="F7" s="416"/>
      <c r="G7" s="488" t="e">
        <f>G6</f>
        <v>#REF!</v>
      </c>
      <c r="H7" s="480" t="s">
        <v>196</v>
      </c>
      <c r="I7" s="1" t="s">
        <v>191</v>
      </c>
    </row>
    <row r="8" spans="2:9" ht="20.100000000000001" customHeight="1">
      <c r="B8" s="1433"/>
      <c r="C8" s="437" t="s">
        <v>253</v>
      </c>
      <c r="D8" s="415"/>
      <c r="E8" s="413"/>
      <c r="F8" s="416"/>
      <c r="G8" s="488" t="e">
        <f>G7</f>
        <v>#REF!</v>
      </c>
      <c r="H8" s="480" t="s">
        <v>196</v>
      </c>
      <c r="I8" s="1" t="s">
        <v>192</v>
      </c>
    </row>
    <row r="9" spans="2:9" ht="20.100000000000001" customHeight="1" thickBot="1">
      <c r="B9" s="1434"/>
      <c r="C9" s="438" t="s">
        <v>128</v>
      </c>
      <c r="D9" s="421"/>
      <c r="E9" s="419"/>
      <c r="F9" s="452"/>
      <c r="G9" s="488" t="e">
        <f>#REF!</f>
        <v>#REF!</v>
      </c>
      <c r="H9" s="480" t="s">
        <v>196</v>
      </c>
      <c r="I9" s="1" t="s">
        <v>128</v>
      </c>
    </row>
    <row r="10" spans="2:9" ht="30" customHeight="1"/>
    <row r="11" spans="2:9" ht="30" customHeight="1"/>
  </sheetData>
  <sheetProtection algorithmName="SHA-512" hashValue="onFd8JQGZc4gi2f0sz9qZPv5p5hdUv8KqySJ6fH9z6BFVx13np+crE2J3aq56v6QZgfogaCxSnw2woyFdsOBYA==" saltValue="qtdqkTcsuIcxNC/8rDuyyQ==" spinCount="100000" sheet="1" objects="1" scenarios="1"/>
  <mergeCells count="3">
    <mergeCell ref="B6:B9"/>
    <mergeCell ref="E3:E4"/>
    <mergeCell ref="F3:F4"/>
  </mergeCells>
  <phoneticPr fontId="12" type="noConversion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Footer xml:space="preserve">&amp;C&amp;6Organizacja roku szkolnego 2020/2021, nr teczki: &amp;F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B1:L31"/>
  <sheetViews>
    <sheetView showGridLines="0" view="pageBreakPreview" zoomScaleNormal="100" zoomScaleSheetLayoutView="100" workbookViewId="0">
      <selection activeCell="N25" sqref="N25"/>
    </sheetView>
  </sheetViews>
  <sheetFormatPr defaultColWidth="9.28515625" defaultRowHeight="12.75"/>
  <cols>
    <col min="1" max="1" width="4.5703125" style="3" customWidth="1"/>
    <col min="2" max="2" width="4.42578125" style="3" customWidth="1"/>
    <col min="3" max="3" width="28.140625" style="3" customWidth="1"/>
    <col min="4" max="7" width="5.7109375" style="3" customWidth="1"/>
    <col min="8" max="8" width="9" style="3" customWidth="1"/>
    <col min="9" max="9" width="9.28515625" style="3"/>
    <col min="10" max="10" width="11.85546875" style="3" customWidth="1"/>
    <col min="11" max="12" width="0" style="3" hidden="1" customWidth="1"/>
    <col min="13" max="16384" width="9.28515625" style="3"/>
  </cols>
  <sheetData>
    <row r="1" spans="2:12" ht="18">
      <c r="B1" s="228"/>
      <c r="C1" s="229" t="str">
        <f>wizyt!C3</f>
        <v>?</v>
      </c>
      <c r="D1" s="230"/>
      <c r="E1" s="230"/>
      <c r="F1" s="231"/>
      <c r="H1" s="968">
        <f>wizyt!$B$1</f>
        <v>0</v>
      </c>
      <c r="I1" s="1379" t="str">
        <f>wizyt!$D$1</f>
        <v>.</v>
      </c>
      <c r="J1" s="1379"/>
    </row>
    <row r="2" spans="2:12" ht="20.25">
      <c r="B2" s="231"/>
      <c r="E2" s="232"/>
      <c r="F2" s="231"/>
      <c r="H2" s="555" t="s">
        <v>98</v>
      </c>
      <c r="I2" s="272" t="str">
        <f>wizyt!H3</f>
        <v>2021/2022</v>
      </c>
    </row>
    <row r="3" spans="2:12" ht="18.75" customHeight="1">
      <c r="B3" s="233"/>
      <c r="C3" s="1443" t="s">
        <v>261</v>
      </c>
      <c r="D3" s="1443"/>
      <c r="E3" s="1443"/>
      <c r="F3" s="1443"/>
      <c r="G3" s="1443"/>
      <c r="H3" s="1443"/>
      <c r="I3" s="1443"/>
      <c r="J3" s="1443"/>
    </row>
    <row r="4" spans="2:12" ht="24" customHeight="1" thickBot="1">
      <c r="B4" s="403"/>
      <c r="C4" s="234"/>
      <c r="D4" s="868" t="s">
        <v>411</v>
      </c>
      <c r="E4" s="1444" t="s">
        <v>402</v>
      </c>
      <c r="F4" s="1444"/>
      <c r="G4" s="1444"/>
      <c r="H4" s="1444"/>
      <c r="I4" s="1444"/>
    </row>
    <row r="5" spans="2:12" ht="12.75" customHeight="1">
      <c r="B5" s="1445" t="s">
        <v>178</v>
      </c>
      <c r="C5" s="1446"/>
      <c r="D5" s="591" t="s">
        <v>4</v>
      </c>
      <c r="E5" s="592" t="s">
        <v>5</v>
      </c>
      <c r="F5" s="593" t="s">
        <v>6</v>
      </c>
      <c r="G5" s="594" t="s">
        <v>8</v>
      </c>
      <c r="H5" s="1451" t="s">
        <v>188</v>
      </c>
      <c r="I5" s="1454" t="s">
        <v>189</v>
      </c>
      <c r="J5" s="1457" t="s">
        <v>60</v>
      </c>
    </row>
    <row r="6" spans="2:12" ht="12.75" customHeight="1">
      <c r="B6" s="1447"/>
      <c r="C6" s="1448"/>
      <c r="D6" s="1460" t="s">
        <v>194</v>
      </c>
      <c r="E6" s="1461"/>
      <c r="F6" s="1461"/>
      <c r="G6" s="1462"/>
      <c r="H6" s="1452"/>
      <c r="I6" s="1455"/>
      <c r="J6" s="1458"/>
    </row>
    <row r="7" spans="2:12" ht="12.75" customHeight="1">
      <c r="B7" s="1447"/>
      <c r="C7" s="1448"/>
      <c r="D7" s="973">
        <f>Kalendarz!$F$31</f>
        <v>24</v>
      </c>
      <c r="E7" s="973">
        <f>Kalendarz!$F$31</f>
        <v>24</v>
      </c>
      <c r="F7" s="973">
        <f>Kalendarz!$F$31</f>
        <v>24</v>
      </c>
      <c r="G7" s="973">
        <f>Kalendarz!$F$32</f>
        <v>15</v>
      </c>
      <c r="H7" s="1452"/>
      <c r="I7" s="1455"/>
      <c r="J7" s="1458"/>
    </row>
    <row r="8" spans="2:12" ht="16.5" customHeight="1" thickBot="1">
      <c r="B8" s="1449"/>
      <c r="C8" s="1450"/>
      <c r="D8" s="1463" t="s">
        <v>195</v>
      </c>
      <c r="E8" s="1464"/>
      <c r="F8" s="1464"/>
      <c r="G8" s="1465"/>
      <c r="H8" s="1453"/>
      <c r="I8" s="1456"/>
      <c r="J8" s="1459"/>
      <c r="K8" s="3" t="s">
        <v>136</v>
      </c>
      <c r="L8" s="3" t="s">
        <v>207</v>
      </c>
    </row>
    <row r="9" spans="2:12" ht="27" customHeight="1" thickBot="1">
      <c r="B9" s="346"/>
      <c r="C9" s="347" t="s">
        <v>161</v>
      </c>
      <c r="D9" s="348">
        <f>D11+D10</f>
        <v>0</v>
      </c>
      <c r="E9" s="349">
        <f>E11+E10</f>
        <v>0</v>
      </c>
      <c r="F9" s="349">
        <f>F11+F10</f>
        <v>0</v>
      </c>
      <c r="G9" s="405">
        <f>G11+G10</f>
        <v>0</v>
      </c>
      <c r="H9" s="350">
        <f>SUM(D9:G9)</f>
        <v>0</v>
      </c>
      <c r="I9" s="351">
        <f>SUM(I10:I11)</f>
        <v>0</v>
      </c>
      <c r="J9" s="352"/>
      <c r="K9" s="482" t="str">
        <f>C1</f>
        <v>?</v>
      </c>
    </row>
    <row r="10" spans="2:12" ht="23.25" customHeight="1">
      <c r="B10" s="353"/>
      <c r="C10" s="388" t="s">
        <v>160</v>
      </c>
      <c r="D10" s="354">
        <f>SUM(D13:D15)</f>
        <v>0</v>
      </c>
      <c r="E10" s="354">
        <f>SUM(E13:E15)</f>
        <v>0</v>
      </c>
      <c r="F10" s="354">
        <f>SUM(F13:F15)</f>
        <v>0</v>
      </c>
      <c r="G10" s="406">
        <f>SUM(G13:G15)</f>
        <v>0</v>
      </c>
      <c r="H10" s="374">
        <f>SUM(D10:G10)</f>
        <v>0</v>
      </c>
      <c r="I10" s="387">
        <f>D10*$D$7+E10*$E$7+F10*$F$7+G10*$G$7</f>
        <v>0</v>
      </c>
      <c r="J10" s="355"/>
      <c r="K10" s="482" t="str">
        <f>K9</f>
        <v>?</v>
      </c>
    </row>
    <row r="11" spans="2:12" ht="21" customHeight="1">
      <c r="B11" s="356"/>
      <c r="C11" s="389" t="s">
        <v>358</v>
      </c>
      <c r="D11" s="357">
        <f>SUM(D19:D23)</f>
        <v>0</v>
      </c>
      <c r="E11" s="358">
        <f>SUM(E19:E23)</f>
        <v>0</v>
      </c>
      <c r="F11" s="358">
        <f>SUM(F19:F23)</f>
        <v>0</v>
      </c>
      <c r="G11" s="404">
        <f>SUM(G19:G23)</f>
        <v>0</v>
      </c>
      <c r="H11" s="359">
        <f>SUM(D11:G11)</f>
        <v>0</v>
      </c>
      <c r="I11" s="386">
        <f>D11*$D$7+E11*$E$7+F11*$F$7+G11*$G$7</f>
        <v>0</v>
      </c>
      <c r="J11" s="360"/>
      <c r="K11" s="482" t="str">
        <f t="shared" ref="K11:K17" si="0">K10</f>
        <v>?</v>
      </c>
    </row>
    <row r="12" spans="2:12" ht="19.5" customHeight="1">
      <c r="B12" s="361"/>
      <c r="C12" s="362" t="s">
        <v>177</v>
      </c>
      <c r="D12" s="362"/>
      <c r="E12" s="362"/>
      <c r="F12" s="362"/>
      <c r="G12" s="362"/>
      <c r="H12" s="362"/>
      <c r="I12" s="363"/>
      <c r="J12" s="364"/>
      <c r="K12" s="482" t="str">
        <f t="shared" si="0"/>
        <v>?</v>
      </c>
    </row>
    <row r="13" spans="2:12" s="78" customFormat="1" ht="14.1" customHeight="1">
      <c r="B13" s="377">
        <v>1</v>
      </c>
      <c r="C13" s="365" t="s">
        <v>256</v>
      </c>
      <c r="D13" s="220"/>
      <c r="E13" s="218"/>
      <c r="F13" s="218"/>
      <c r="G13" s="219"/>
      <c r="H13" s="366">
        <f t="shared" ref="H13:H16" si="1">SUM(D13:G13)</f>
        <v>0</v>
      </c>
      <c r="I13" s="402">
        <f t="shared" ref="I13:I16" si="2">D13*$D$7+E13*$E$7+F13*$F$7+G13*$G$7</f>
        <v>0</v>
      </c>
      <c r="J13" s="227"/>
      <c r="K13" s="482" t="str">
        <f t="shared" si="0"/>
        <v>?</v>
      </c>
      <c r="L13" s="78" t="s">
        <v>208</v>
      </c>
    </row>
    <row r="14" spans="2:12" s="78" customFormat="1" ht="14.1" customHeight="1">
      <c r="B14" s="372">
        <v>2</v>
      </c>
      <c r="C14" s="367" t="s">
        <v>419</v>
      </c>
      <c r="D14" s="368"/>
      <c r="E14" s="369"/>
      <c r="F14" s="369"/>
      <c r="G14" s="370"/>
      <c r="H14" s="224">
        <f t="shared" si="1"/>
        <v>0</v>
      </c>
      <c r="I14" s="375">
        <f t="shared" si="2"/>
        <v>0</v>
      </c>
      <c r="J14" s="371"/>
      <c r="K14" s="482" t="str">
        <f t="shared" si="0"/>
        <v>?</v>
      </c>
      <c r="L14" s="78" t="s">
        <v>208</v>
      </c>
    </row>
    <row r="15" spans="2:12" s="78" customFormat="1" ht="14.1" customHeight="1">
      <c r="B15" s="372">
        <v>3</v>
      </c>
      <c r="C15" s="367" t="s">
        <v>346</v>
      </c>
      <c r="D15" s="368"/>
      <c r="E15" s="369"/>
      <c r="F15" s="369"/>
      <c r="G15" s="370"/>
      <c r="H15" s="224">
        <f t="shared" si="1"/>
        <v>0</v>
      </c>
      <c r="I15" s="375">
        <f t="shared" si="2"/>
        <v>0</v>
      </c>
      <c r="J15" s="371"/>
      <c r="K15" s="482" t="str">
        <f t="shared" si="0"/>
        <v>?</v>
      </c>
      <c r="L15" s="78" t="s">
        <v>208</v>
      </c>
    </row>
    <row r="16" spans="2:12" s="78" customFormat="1" ht="14.1" customHeight="1">
      <c r="B16" s="396">
        <v>4</v>
      </c>
      <c r="C16" s="397" t="s">
        <v>259</v>
      </c>
      <c r="D16" s="398"/>
      <c r="E16" s="399"/>
      <c r="F16" s="399"/>
      <c r="G16" s="400"/>
      <c r="H16" s="401">
        <f t="shared" si="1"/>
        <v>0</v>
      </c>
      <c r="I16" s="386">
        <f t="shared" si="2"/>
        <v>0</v>
      </c>
      <c r="J16" s="595"/>
      <c r="K16" s="482" t="e">
        <f>#REF!</f>
        <v>#REF!</v>
      </c>
      <c r="L16" s="78" t="s">
        <v>208</v>
      </c>
    </row>
    <row r="17" spans="2:12" ht="27.75" customHeight="1">
      <c r="B17" s="390"/>
      <c r="C17" s="391" t="s">
        <v>356</v>
      </c>
      <c r="D17" s="392"/>
      <c r="E17" s="392"/>
      <c r="F17" s="392"/>
      <c r="G17" s="392"/>
      <c r="H17" s="393"/>
      <c r="I17" s="394"/>
      <c r="J17" s="395"/>
      <c r="K17" s="482" t="e">
        <f t="shared" si="0"/>
        <v>#REF!</v>
      </c>
    </row>
    <row r="18" spans="2:12" ht="12" customHeight="1">
      <c r="B18" s="790"/>
      <c r="C18" s="791" t="s">
        <v>357</v>
      </c>
      <c r="D18" s="899"/>
      <c r="E18" s="899"/>
      <c r="F18" s="899"/>
      <c r="G18" s="899"/>
      <c r="H18" s="792"/>
      <c r="I18" s="750"/>
      <c r="J18" s="793"/>
      <c r="K18" s="482"/>
    </row>
    <row r="19" spans="2:12" ht="14.1" customHeight="1">
      <c r="B19" s="782"/>
      <c r="C19" s="783"/>
      <c r="D19" s="220"/>
      <c r="E19" s="218"/>
      <c r="F19" s="218"/>
      <c r="G19" s="219"/>
      <c r="H19" s="366">
        <f>SUM(D19:G19)</f>
        <v>0</v>
      </c>
      <c r="I19" s="383">
        <f>D19*$D$7+E19*$E$7+F19*$F$7+G19*$G$7</f>
        <v>0</v>
      </c>
      <c r="J19" s="384"/>
      <c r="K19" s="482" t="e">
        <f>K17</f>
        <v>#REF!</v>
      </c>
      <c r="L19" s="3" t="s">
        <v>209</v>
      </c>
    </row>
    <row r="20" spans="2:12" ht="14.1" customHeight="1">
      <c r="B20" s="784"/>
      <c r="C20" s="785"/>
      <c r="D20" s="368"/>
      <c r="E20" s="369"/>
      <c r="F20" s="369"/>
      <c r="G20" s="370"/>
      <c r="H20" s="224">
        <f t="shared" ref="H20:H21" si="3">SUM(D20:G20)</f>
        <v>0</v>
      </c>
      <c r="I20" s="375">
        <f t="shared" ref="I20" si="4">D20*$D$7+E20*$E$7+F20*$F$7+G20*$G$7</f>
        <v>0</v>
      </c>
      <c r="J20" s="226"/>
      <c r="K20" s="482" t="e">
        <f t="shared" ref="K20:K21" si="5">K16</f>
        <v>#REF!</v>
      </c>
      <c r="L20" s="3" t="s">
        <v>209</v>
      </c>
    </row>
    <row r="21" spans="2:12" ht="14.1" customHeight="1">
      <c r="B21" s="784"/>
      <c r="C21" s="785"/>
      <c r="D21" s="368"/>
      <c r="E21" s="369"/>
      <c r="F21" s="369"/>
      <c r="G21" s="370"/>
      <c r="H21" s="224">
        <f t="shared" si="3"/>
        <v>0</v>
      </c>
      <c r="I21" s="375">
        <f>D21*$D$7+E21*$E$7+F21*$F$7+G21*$G$7</f>
        <v>0</v>
      </c>
      <c r="J21" s="226"/>
      <c r="K21" s="482" t="e">
        <f t="shared" si="5"/>
        <v>#REF!</v>
      </c>
      <c r="L21" s="3" t="s">
        <v>209</v>
      </c>
    </row>
    <row r="22" spans="2:12" ht="14.1" customHeight="1">
      <c r="B22" s="786"/>
      <c r="C22" s="787"/>
      <c r="D22" s="217"/>
      <c r="E22" s="215"/>
      <c r="F22" s="215"/>
      <c r="G22" s="216"/>
      <c r="H22" s="224">
        <f>SUM(D22:G22)</f>
        <v>0</v>
      </c>
      <c r="I22" s="375">
        <f>D22*$D$7+E22*$E$7+F22*$F$7+G22*$G$7</f>
        <v>0</v>
      </c>
      <c r="J22" s="226"/>
      <c r="K22" s="482" t="e">
        <f>K19</f>
        <v>#REF!</v>
      </c>
      <c r="L22" s="3" t="s">
        <v>209</v>
      </c>
    </row>
    <row r="23" spans="2:12" ht="14.1" customHeight="1" thickBot="1">
      <c r="B23" s="788"/>
      <c r="C23" s="789"/>
      <c r="D23" s="223"/>
      <c r="E23" s="221"/>
      <c r="F23" s="221"/>
      <c r="G23" s="222"/>
      <c r="H23" s="225">
        <f>SUM(D23:G23)</f>
        <v>0</v>
      </c>
      <c r="I23" s="376">
        <f>D23*$D$7+E23*$E$7+F23*$F$7+G23*$G$7</f>
        <v>0</v>
      </c>
      <c r="J23" s="235"/>
      <c r="K23" s="482" t="e">
        <f>#REF!</f>
        <v>#REF!</v>
      </c>
      <c r="L23" s="3" t="s">
        <v>209</v>
      </c>
    </row>
    <row r="24" spans="2:12">
      <c r="B24" s="6"/>
      <c r="C24" s="1439"/>
      <c r="D24" s="1440"/>
      <c r="E24" s="1440"/>
    </row>
    <row r="25" spans="2:12" ht="18">
      <c r="B25" s="900" t="s">
        <v>422</v>
      </c>
      <c r="C25" s="901"/>
      <c r="D25" s="902"/>
      <c r="E25" s="902"/>
    </row>
    <row r="26" spans="2:12">
      <c r="C26" s="1441"/>
      <c r="D26" s="1442"/>
      <c r="E26" s="1442"/>
    </row>
    <row r="27" spans="2:12">
      <c r="C27" s="7"/>
      <c r="D27" s="8"/>
      <c r="E27" s="8"/>
    </row>
    <row r="28" spans="2:12">
      <c r="C28" s="4"/>
      <c r="D28" s="5"/>
      <c r="E28" s="5"/>
    </row>
    <row r="29" spans="2:12">
      <c r="C29" s="4"/>
      <c r="D29" s="5"/>
      <c r="E29" s="5"/>
    </row>
    <row r="30" spans="2:12">
      <c r="C30" s="4"/>
      <c r="D30" s="5"/>
      <c r="E30" s="5"/>
    </row>
    <row r="31" spans="2:12">
      <c r="C31" s="6"/>
      <c r="D31" s="6"/>
      <c r="E31" s="6"/>
    </row>
  </sheetData>
  <sheetProtection algorithmName="SHA-512" hashValue="RE+xFNzRB3SpEwt6DYaaB00hnfRcUoYVkO6KZaVnLacjXsFErZsahLpdL84135zucWuAAmKQfLNKRrFubhFCFA==" saltValue="hYlgb+DVVXnlmszkkQeBzw==" spinCount="100000" sheet="1" objects="1" scenarios="1"/>
  <mergeCells count="11">
    <mergeCell ref="I1:J1"/>
    <mergeCell ref="C24:E24"/>
    <mergeCell ref="C26:E26"/>
    <mergeCell ref="C3:J3"/>
    <mergeCell ref="E4:I4"/>
    <mergeCell ref="B5:C8"/>
    <mergeCell ref="H5:H8"/>
    <mergeCell ref="I5:I8"/>
    <mergeCell ref="J5:J8"/>
    <mergeCell ref="D6:G6"/>
    <mergeCell ref="D8:G8"/>
  </mergeCells>
  <printOptions horizontalCentered="1"/>
  <pageMargins left="0.94488188976377963" right="0.39370078740157483" top="0.9055118110236221" bottom="0.70866141732283472" header="0.51181102362204722" footer="0.51181102362204722"/>
  <pageSetup paperSize="9" scale="99" orientation="portrait" horizontalDpi="4294967293" verticalDpi="4294967293" r:id="rId1"/>
  <headerFooter alignWithMargins="0">
    <oddFooter>&amp;C&amp;6Organizacja roku szkolnego 2019/2020, nr teczki:  &amp;F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D00-000000000000}">
          <x14:formula1>
            <xm:f>słownik!$C$14:$C$29</xm:f>
          </x14:formula1>
          <xm:sqref>E4</xm:sqref>
        </x14:dataValidation>
        <x14:dataValidation type="list" allowBlank="1" showInputMessage="1" showErrorMessage="1" xr:uid="{00000000-0002-0000-0D00-000001000000}">
          <x14:formula1>
            <xm:f>słownik!$A$2:$A$22</xm:f>
          </x14:formula1>
          <xm:sqref>C19:C23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  <pageSetUpPr fitToPage="1"/>
  </sheetPr>
  <dimension ref="B1:L32"/>
  <sheetViews>
    <sheetView showGridLines="0" zoomScaleSheetLayoutView="100" workbookViewId="0">
      <selection activeCell="E7" sqref="E7:G7"/>
    </sheetView>
  </sheetViews>
  <sheetFormatPr defaultColWidth="9.28515625" defaultRowHeight="12.75"/>
  <cols>
    <col min="1" max="1" width="4.5703125" style="3" customWidth="1"/>
    <col min="2" max="2" width="4.42578125" style="3" customWidth="1"/>
    <col min="3" max="3" width="28.140625" style="3" customWidth="1"/>
    <col min="4" max="7" width="5.7109375" style="3" customWidth="1"/>
    <col min="8" max="8" width="9" style="3" customWidth="1"/>
    <col min="9" max="9" width="9.28515625" style="3"/>
    <col min="10" max="10" width="11.85546875" style="3" customWidth="1"/>
    <col min="11" max="12" width="0" style="3" hidden="1" customWidth="1"/>
    <col min="13" max="16384" width="9.28515625" style="3"/>
  </cols>
  <sheetData>
    <row r="1" spans="2:12" ht="18">
      <c r="B1" s="228"/>
      <c r="C1" s="229" t="str">
        <f>wizyt!C3</f>
        <v>?</v>
      </c>
      <c r="D1" s="230"/>
      <c r="E1" s="230"/>
      <c r="F1" s="231"/>
    </row>
    <row r="2" spans="2:12" ht="20.25">
      <c r="B2" s="231"/>
      <c r="E2" s="232"/>
      <c r="F2" s="231"/>
      <c r="H2" s="555" t="s">
        <v>98</v>
      </c>
      <c r="I2" s="272" t="str">
        <f>wizyt!H3</f>
        <v>2021/2022</v>
      </c>
    </row>
    <row r="3" spans="2:12" ht="18.75" customHeight="1">
      <c r="B3" s="233"/>
      <c r="C3" s="1443" t="s">
        <v>261</v>
      </c>
      <c r="D3" s="1443"/>
      <c r="E3" s="1443"/>
      <c r="F3" s="1443"/>
      <c r="G3" s="1443"/>
      <c r="H3" s="1443"/>
      <c r="I3" s="1443"/>
      <c r="J3" s="1443"/>
    </row>
    <row r="4" spans="2:12" ht="24" customHeight="1" thickBot="1">
      <c r="B4" s="403"/>
      <c r="C4" s="234"/>
      <c r="D4" s="868" t="s">
        <v>411</v>
      </c>
      <c r="E4" s="1444"/>
      <c r="F4" s="1444"/>
      <c r="G4" s="1444"/>
      <c r="H4" s="1444"/>
      <c r="I4" s="1444"/>
    </row>
    <row r="5" spans="2:12" ht="12.75" customHeight="1">
      <c r="B5" s="1445" t="s">
        <v>178</v>
      </c>
      <c r="C5" s="1446"/>
      <c r="D5" s="591" t="s">
        <v>4</v>
      </c>
      <c r="E5" s="592" t="s">
        <v>5</v>
      </c>
      <c r="F5" s="593" t="s">
        <v>6</v>
      </c>
      <c r="G5" s="594" t="s">
        <v>8</v>
      </c>
      <c r="H5" s="1451" t="s">
        <v>188</v>
      </c>
      <c r="I5" s="1454" t="s">
        <v>189</v>
      </c>
      <c r="J5" s="1457" t="s">
        <v>60</v>
      </c>
    </row>
    <row r="6" spans="2:12" ht="12.75" customHeight="1">
      <c r="B6" s="1447"/>
      <c r="C6" s="1448"/>
      <c r="D6" s="1460" t="s">
        <v>194</v>
      </c>
      <c r="E6" s="1461"/>
      <c r="F6" s="1461"/>
      <c r="G6" s="1462"/>
      <c r="H6" s="1452"/>
      <c r="I6" s="1455"/>
      <c r="J6" s="1458"/>
    </row>
    <row r="7" spans="2:12" ht="12.75" customHeight="1">
      <c r="B7" s="1447"/>
      <c r="C7" s="1448"/>
      <c r="D7" s="973">
        <f>Kalendarz!$F$31</f>
        <v>24</v>
      </c>
      <c r="E7" s="973">
        <f>Kalendarz!$F$31</f>
        <v>24</v>
      </c>
      <c r="F7" s="973">
        <f>Kalendarz!$F$31</f>
        <v>24</v>
      </c>
      <c r="G7" s="973">
        <f>Kalendarz!$F$32</f>
        <v>15</v>
      </c>
      <c r="H7" s="1452"/>
      <c r="I7" s="1455"/>
      <c r="J7" s="1458"/>
    </row>
    <row r="8" spans="2:12" ht="16.5" customHeight="1" thickBot="1">
      <c r="B8" s="1449"/>
      <c r="C8" s="1450"/>
      <c r="D8" s="1463" t="s">
        <v>195</v>
      </c>
      <c r="E8" s="1464"/>
      <c r="F8" s="1464"/>
      <c r="G8" s="1465"/>
      <c r="H8" s="1453"/>
      <c r="I8" s="1456"/>
      <c r="J8" s="1459"/>
      <c r="K8" s="3" t="s">
        <v>136</v>
      </c>
      <c r="L8" s="3" t="s">
        <v>207</v>
      </c>
    </row>
    <row r="9" spans="2:12" ht="27" customHeight="1" thickBot="1">
      <c r="B9" s="346"/>
      <c r="C9" s="347" t="s">
        <v>161</v>
      </c>
      <c r="D9" s="348">
        <f>D11+D10</f>
        <v>0</v>
      </c>
      <c r="E9" s="349">
        <f>E11+E10</f>
        <v>0</v>
      </c>
      <c r="F9" s="349">
        <f>F11+F10</f>
        <v>0</v>
      </c>
      <c r="G9" s="405">
        <f>G11+G10</f>
        <v>0</v>
      </c>
      <c r="H9" s="350">
        <f>SUM(D9:G9)</f>
        <v>0</v>
      </c>
      <c r="I9" s="351">
        <f>SUM(I10:I11)</f>
        <v>0</v>
      </c>
      <c r="J9" s="352"/>
      <c r="K9" s="482" t="str">
        <f>C1</f>
        <v>?</v>
      </c>
    </row>
    <row r="10" spans="2:12" ht="23.25" customHeight="1">
      <c r="B10" s="353"/>
      <c r="C10" s="388" t="s">
        <v>160</v>
      </c>
      <c r="D10" s="354">
        <f>SUM(D13:D16)</f>
        <v>0</v>
      </c>
      <c r="E10" s="354">
        <f>SUM(E13:E16)</f>
        <v>0</v>
      </c>
      <c r="F10" s="354">
        <f>SUM(F13:F16)</f>
        <v>0</v>
      </c>
      <c r="G10" s="406">
        <f>SUM(G13:G16)</f>
        <v>0</v>
      </c>
      <c r="H10" s="374">
        <f>SUM(D10:G10)</f>
        <v>0</v>
      </c>
      <c r="I10" s="387">
        <f>D10*$D$7+E10*$E$7+F10*$F$7+G10*$G$7</f>
        <v>0</v>
      </c>
      <c r="J10" s="355"/>
      <c r="K10" s="482" t="str">
        <f>K9</f>
        <v>?</v>
      </c>
    </row>
    <row r="11" spans="2:12" ht="21" customHeight="1">
      <c r="B11" s="356"/>
      <c r="C11" s="389" t="s">
        <v>358</v>
      </c>
      <c r="D11" s="357">
        <f>SUM(D20:D24)</f>
        <v>0</v>
      </c>
      <c r="E11" s="358">
        <f>SUM(E20:E24)</f>
        <v>0</v>
      </c>
      <c r="F11" s="358">
        <f>SUM(F20:F24)</f>
        <v>0</v>
      </c>
      <c r="G11" s="404">
        <f>SUM(G20:G24)</f>
        <v>0</v>
      </c>
      <c r="H11" s="359">
        <f>SUM(D11:G11)</f>
        <v>0</v>
      </c>
      <c r="I11" s="386">
        <f>D11*$D$7+E11*$E$7+F11*$F$7+G11*$G$7</f>
        <v>0</v>
      </c>
      <c r="J11" s="360"/>
      <c r="K11" s="482" t="str">
        <f t="shared" ref="K11:K18" si="0">K10</f>
        <v>?</v>
      </c>
    </row>
    <row r="12" spans="2:12" ht="19.5" customHeight="1">
      <c r="B12" s="361"/>
      <c r="C12" s="362" t="s">
        <v>177</v>
      </c>
      <c r="D12" s="362"/>
      <c r="E12" s="362"/>
      <c r="F12" s="362"/>
      <c r="G12" s="362"/>
      <c r="H12" s="362"/>
      <c r="I12" s="363"/>
      <c r="J12" s="364"/>
      <c r="K12" s="482" t="str">
        <f t="shared" si="0"/>
        <v>?</v>
      </c>
    </row>
    <row r="13" spans="2:12" s="78" customFormat="1" ht="14.1" customHeight="1">
      <c r="B13" s="377">
        <v>1</v>
      </c>
      <c r="C13" s="365" t="s">
        <v>255</v>
      </c>
      <c r="D13" s="220"/>
      <c r="E13" s="218"/>
      <c r="F13" s="218"/>
      <c r="G13" s="219"/>
      <c r="H13" s="366">
        <f t="shared" ref="H13:H17" si="1">SUM(D13:G13)</f>
        <v>0</v>
      </c>
      <c r="I13" s="402">
        <f t="shared" ref="I13:I17" si="2">D13*$D$7+E13*$E$7+F13*$F$7+G13*$G$7</f>
        <v>0</v>
      </c>
      <c r="J13" s="227"/>
      <c r="K13" s="482" t="str">
        <f t="shared" si="0"/>
        <v>?</v>
      </c>
      <c r="L13" s="78" t="s">
        <v>208</v>
      </c>
    </row>
    <row r="14" spans="2:12" s="78" customFormat="1" ht="14.1" customHeight="1">
      <c r="B14" s="372">
        <v>2</v>
      </c>
      <c r="C14" s="367" t="s">
        <v>256</v>
      </c>
      <c r="D14" s="368"/>
      <c r="E14" s="369"/>
      <c r="F14" s="369"/>
      <c r="G14" s="370"/>
      <c r="H14" s="224">
        <f t="shared" si="1"/>
        <v>0</v>
      </c>
      <c r="I14" s="375">
        <f t="shared" si="2"/>
        <v>0</v>
      </c>
      <c r="J14" s="371"/>
      <c r="K14" s="482" t="str">
        <f t="shared" si="0"/>
        <v>?</v>
      </c>
      <c r="L14" s="78" t="s">
        <v>208</v>
      </c>
    </row>
    <row r="15" spans="2:12" s="78" customFormat="1" ht="14.1" customHeight="1">
      <c r="B15" s="372">
        <v>3</v>
      </c>
      <c r="C15" s="367" t="s">
        <v>347</v>
      </c>
      <c r="D15" s="368"/>
      <c r="E15" s="369"/>
      <c r="F15" s="369"/>
      <c r="G15" s="370"/>
      <c r="H15" s="224">
        <f t="shared" si="1"/>
        <v>0</v>
      </c>
      <c r="I15" s="375">
        <f t="shared" si="2"/>
        <v>0</v>
      </c>
      <c r="J15" s="371"/>
      <c r="K15" s="482" t="str">
        <f t="shared" si="0"/>
        <v>?</v>
      </c>
      <c r="L15" s="78" t="s">
        <v>208</v>
      </c>
    </row>
    <row r="16" spans="2:12" s="78" customFormat="1" ht="14.1" customHeight="1">
      <c r="B16" s="372">
        <v>4</v>
      </c>
      <c r="C16" s="367" t="s">
        <v>258</v>
      </c>
      <c r="D16" s="368"/>
      <c r="E16" s="369"/>
      <c r="F16" s="369"/>
      <c r="G16" s="370"/>
      <c r="H16" s="224">
        <f t="shared" si="1"/>
        <v>0</v>
      </c>
      <c r="I16" s="375">
        <f>D16*$D$7+E16*$E$7+F16*$F$7+G16*$G$7</f>
        <v>0</v>
      </c>
      <c r="J16" s="371"/>
      <c r="K16" s="482" t="str">
        <f t="shared" si="0"/>
        <v>?</v>
      </c>
      <c r="L16" s="78" t="s">
        <v>208</v>
      </c>
    </row>
    <row r="17" spans="2:12" s="78" customFormat="1" ht="14.1" customHeight="1">
      <c r="B17" s="396">
        <v>5</v>
      </c>
      <c r="C17" s="397" t="s">
        <v>259</v>
      </c>
      <c r="D17" s="398"/>
      <c r="E17" s="399"/>
      <c r="F17" s="399"/>
      <c r="G17" s="400"/>
      <c r="H17" s="401">
        <f t="shared" si="1"/>
        <v>0</v>
      </c>
      <c r="I17" s="386">
        <f t="shared" si="2"/>
        <v>0</v>
      </c>
      <c r="J17" s="595"/>
      <c r="K17" s="482" t="e">
        <f>#REF!</f>
        <v>#REF!</v>
      </c>
      <c r="L17" s="78" t="s">
        <v>208</v>
      </c>
    </row>
    <row r="18" spans="2:12" ht="27.75" customHeight="1">
      <c r="B18" s="390"/>
      <c r="C18" s="391" t="s">
        <v>356</v>
      </c>
      <c r="D18" s="392"/>
      <c r="E18" s="392"/>
      <c r="F18" s="392"/>
      <c r="G18" s="392"/>
      <c r="H18" s="393"/>
      <c r="I18" s="394"/>
      <c r="J18" s="395"/>
      <c r="K18" s="482" t="e">
        <f t="shared" si="0"/>
        <v>#REF!</v>
      </c>
    </row>
    <row r="19" spans="2:12" ht="12" customHeight="1">
      <c r="B19" s="790"/>
      <c r="C19" s="791" t="s">
        <v>357</v>
      </c>
      <c r="D19" s="723"/>
      <c r="E19" s="723"/>
      <c r="F19" s="723"/>
      <c r="G19" s="723"/>
      <c r="H19" s="792"/>
      <c r="I19" s="750"/>
      <c r="J19" s="793"/>
      <c r="K19" s="482"/>
    </row>
    <row r="20" spans="2:12" ht="14.1" customHeight="1">
      <c r="B20" s="782"/>
      <c r="C20" s="783"/>
      <c r="D20" s="220"/>
      <c r="E20" s="218"/>
      <c r="F20" s="218"/>
      <c r="G20" s="219"/>
      <c r="H20" s="366">
        <f>SUM(D20:G20)</f>
        <v>0</v>
      </c>
      <c r="I20" s="383">
        <f>D20*$D$7+E20*$E$7+F20*$F$7+G20*$G$7</f>
        <v>0</v>
      </c>
      <c r="J20" s="384"/>
      <c r="K20" s="482" t="e">
        <f>K18</f>
        <v>#REF!</v>
      </c>
      <c r="L20" s="3" t="s">
        <v>209</v>
      </c>
    </row>
    <row r="21" spans="2:12" ht="14.1" customHeight="1">
      <c r="B21" s="784"/>
      <c r="C21" s="785"/>
      <c r="D21" s="368"/>
      <c r="E21" s="369"/>
      <c r="F21" s="369"/>
      <c r="G21" s="370"/>
      <c r="H21" s="224">
        <f t="shared" ref="H21:H22" si="3">SUM(D21:G21)</f>
        <v>0</v>
      </c>
      <c r="I21" s="375">
        <f t="shared" ref="I21" si="4">D21*$D$7+E21*$E$7+F21*$F$7+G21*$G$7</f>
        <v>0</v>
      </c>
      <c r="J21" s="226"/>
      <c r="K21" s="482" t="e">
        <f t="shared" ref="K21:K22" si="5">K17</f>
        <v>#REF!</v>
      </c>
      <c r="L21" s="3" t="s">
        <v>209</v>
      </c>
    </row>
    <row r="22" spans="2:12" ht="14.1" customHeight="1">
      <c r="B22" s="784"/>
      <c r="C22" s="785"/>
      <c r="D22" s="368"/>
      <c r="E22" s="369"/>
      <c r="F22" s="369"/>
      <c r="G22" s="370"/>
      <c r="H22" s="224">
        <f t="shared" si="3"/>
        <v>0</v>
      </c>
      <c r="I22" s="375">
        <f>D22*$D$7+E22*$E$7+F22*$F$7+G22*$G$7</f>
        <v>0</v>
      </c>
      <c r="J22" s="226"/>
      <c r="K22" s="482" t="e">
        <f t="shared" si="5"/>
        <v>#REF!</v>
      </c>
      <c r="L22" s="3" t="s">
        <v>209</v>
      </c>
    </row>
    <row r="23" spans="2:12" ht="14.1" customHeight="1">
      <c r="B23" s="786"/>
      <c r="C23" s="787"/>
      <c r="D23" s="217"/>
      <c r="E23" s="215"/>
      <c r="F23" s="215"/>
      <c r="G23" s="216"/>
      <c r="H23" s="224">
        <f>SUM(D23:G23)</f>
        <v>0</v>
      </c>
      <c r="I23" s="375">
        <f>D23*$D$7+E23*$E$7+F23*$F$7+G23*$G$7</f>
        <v>0</v>
      </c>
      <c r="J23" s="226"/>
      <c r="K23" s="482" t="e">
        <f>K20</f>
        <v>#REF!</v>
      </c>
      <c r="L23" s="3" t="s">
        <v>209</v>
      </c>
    </row>
    <row r="24" spans="2:12" ht="14.1" customHeight="1" thickBot="1">
      <c r="B24" s="788"/>
      <c r="C24" s="789"/>
      <c r="D24" s="223"/>
      <c r="E24" s="221"/>
      <c r="F24" s="221"/>
      <c r="G24" s="222"/>
      <c r="H24" s="225">
        <f>SUM(D24:G24)</f>
        <v>0</v>
      </c>
      <c r="I24" s="376">
        <f>D24*$D$7+E24*$E$7+F24*$F$7+G24*$G$7</f>
        <v>0</v>
      </c>
      <c r="J24" s="235"/>
      <c r="K24" s="482" t="e">
        <f>#REF!</f>
        <v>#REF!</v>
      </c>
      <c r="L24" s="3" t="s">
        <v>209</v>
      </c>
    </row>
    <row r="25" spans="2:12">
      <c r="B25" s="6"/>
      <c r="C25" s="1439"/>
      <c r="D25" s="1440"/>
      <c r="E25" s="1440"/>
    </row>
    <row r="26" spans="2:12">
      <c r="C26" s="1466"/>
      <c r="D26" s="1442"/>
      <c r="E26" s="1442"/>
    </row>
    <row r="27" spans="2:12">
      <c r="C27" s="1441"/>
      <c r="D27" s="1442"/>
      <c r="E27" s="1442"/>
    </row>
    <row r="28" spans="2:12">
      <c r="C28" s="7"/>
      <c r="D28" s="8"/>
      <c r="E28" s="8"/>
    </row>
    <row r="29" spans="2:12">
      <c r="C29" s="4"/>
      <c r="D29" s="5"/>
      <c r="E29" s="5"/>
    </row>
    <row r="30" spans="2:12">
      <c r="C30" s="4"/>
      <c r="D30" s="5"/>
      <c r="E30" s="5"/>
    </row>
    <row r="31" spans="2:12">
      <c r="C31" s="4"/>
      <c r="D31" s="5"/>
      <c r="E31" s="5"/>
    </row>
    <row r="32" spans="2:12">
      <c r="C32" s="6"/>
      <c r="D32" s="6"/>
      <c r="E32" s="6"/>
    </row>
  </sheetData>
  <sheetProtection algorithmName="SHA-512" hashValue="KWOp5TxlFjb4NZuYXHHC9y4udo3dtWz7RgsToJvUBp6nzeQUvHhHAnwsRUwpalxDEDxYHBOVbEML+DBxej1/XA==" saltValue="73JDdniEDpMAfA6834n2eQ==" spinCount="100000" sheet="1" objects="1" scenarios="1"/>
  <mergeCells count="11">
    <mergeCell ref="C27:E27"/>
    <mergeCell ref="C3:J3"/>
    <mergeCell ref="D6:G6"/>
    <mergeCell ref="D8:G8"/>
    <mergeCell ref="C25:E25"/>
    <mergeCell ref="C26:E26"/>
    <mergeCell ref="B5:C8"/>
    <mergeCell ref="H5:H8"/>
    <mergeCell ref="I5:I8"/>
    <mergeCell ref="J5:J8"/>
    <mergeCell ref="E4:I4"/>
  </mergeCells>
  <phoneticPr fontId="12" type="noConversion"/>
  <printOptions horizontalCentered="1"/>
  <pageMargins left="0.94488188976377963" right="0.39370078740157483" top="0.9055118110236221" bottom="0.70866141732283472" header="0.51181102362204722" footer="0.51181102362204722"/>
  <pageSetup paperSize="9" orientation="portrait" horizontalDpi="4294967293" verticalDpi="4294967293" r:id="rId1"/>
  <headerFooter alignWithMargins="0">
    <oddFooter xml:space="preserve">&amp;C&amp;6Organizacja roku szkolnego 2011/12 szkoły &amp;F Strona &amp;P&amp;8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0000000}">
          <x14:formula1>
            <xm:f>słownik!$A$2:$A$22</xm:f>
          </x14:formula1>
          <xm:sqref>C20:C24</xm:sqref>
        </x14:dataValidation>
        <x14:dataValidation type="list" allowBlank="1" showInputMessage="1" showErrorMessage="1" xr:uid="{00000000-0002-0000-0E00-000001000000}">
          <x14:formula1>
            <xm:f>słownik!$C$14:$C$29</xm:f>
          </x14:formula1>
          <xm:sqref>E4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B1:M41"/>
  <sheetViews>
    <sheetView showGridLines="0" zoomScaleSheetLayoutView="100" workbookViewId="0">
      <selection activeCell="G7" sqref="G7"/>
    </sheetView>
  </sheetViews>
  <sheetFormatPr defaultColWidth="9.28515625" defaultRowHeight="12.75"/>
  <cols>
    <col min="1" max="1" width="4.5703125" style="3" customWidth="1"/>
    <col min="2" max="2" width="3.5703125" style="3" customWidth="1"/>
    <col min="3" max="3" width="4.7109375" style="3" customWidth="1"/>
    <col min="4" max="4" width="4.42578125" style="3" customWidth="1"/>
    <col min="5" max="5" width="28.140625" style="3" customWidth="1"/>
    <col min="6" max="8" width="5.7109375" style="3" customWidth="1"/>
    <col min="9" max="9" width="9" style="3" customWidth="1"/>
    <col min="10" max="10" width="9.28515625" style="3"/>
    <col min="11" max="11" width="11.85546875" style="3" customWidth="1"/>
    <col min="12" max="13" width="0" style="3" hidden="1" customWidth="1"/>
    <col min="14" max="16384" width="9.28515625" style="3"/>
  </cols>
  <sheetData>
    <row r="1" spans="2:13" ht="18">
      <c r="B1" s="228"/>
      <c r="C1" s="228"/>
      <c r="D1" s="228"/>
      <c r="E1" s="229" t="str">
        <f>wizyt!C3</f>
        <v>?</v>
      </c>
      <c r="F1" s="230"/>
      <c r="G1" s="230"/>
    </row>
    <row r="2" spans="2:13" ht="20.25">
      <c r="B2" s="231"/>
      <c r="C2" s="231"/>
      <c r="D2" s="231"/>
      <c r="G2" s="232"/>
      <c r="I2" s="555" t="s">
        <v>98</v>
      </c>
      <c r="J2" s="272" t="str">
        <f>wizyt!H3</f>
        <v>2021/2022</v>
      </c>
    </row>
    <row r="3" spans="2:13" ht="18.75" customHeight="1">
      <c r="B3" s="233"/>
      <c r="C3" s="233"/>
      <c r="D3" s="233"/>
      <c r="E3" s="1443" t="s">
        <v>261</v>
      </c>
      <c r="F3" s="1443"/>
      <c r="G3" s="1443"/>
      <c r="H3" s="1443"/>
      <c r="I3" s="1443"/>
      <c r="J3" s="1443"/>
      <c r="K3" s="1443"/>
    </row>
    <row r="4" spans="2:13" ht="30" customHeight="1" thickBot="1">
      <c r="B4" s="403"/>
      <c r="C4" s="403"/>
      <c r="D4" s="403"/>
      <c r="E4" s="872" t="s">
        <v>411</v>
      </c>
      <c r="F4" s="1485"/>
      <c r="G4" s="1485"/>
      <c r="H4" s="1485"/>
      <c r="I4" s="1485"/>
      <c r="J4" s="1485"/>
    </row>
    <row r="5" spans="2:13" ht="12.75" customHeight="1">
      <c r="B5" s="1445" t="s">
        <v>178</v>
      </c>
      <c r="C5" s="1482"/>
      <c r="D5" s="1482"/>
      <c r="E5" s="1446"/>
      <c r="F5" s="591" t="s">
        <v>4</v>
      </c>
      <c r="G5" s="592" t="s">
        <v>5</v>
      </c>
      <c r="H5" s="594" t="s">
        <v>6</v>
      </c>
      <c r="I5" s="1451" t="s">
        <v>188</v>
      </c>
      <c r="J5" s="1454" t="s">
        <v>189</v>
      </c>
      <c r="K5" s="1457" t="s">
        <v>60</v>
      </c>
    </row>
    <row r="6" spans="2:13" ht="12.75" customHeight="1">
      <c r="B6" s="1447"/>
      <c r="C6" s="1483"/>
      <c r="D6" s="1483"/>
      <c r="E6" s="1448"/>
      <c r="F6" s="1460" t="s">
        <v>194</v>
      </c>
      <c r="G6" s="1461"/>
      <c r="H6" s="1462"/>
      <c r="I6" s="1452"/>
      <c r="J6" s="1455"/>
      <c r="K6" s="1458"/>
    </row>
    <row r="7" spans="2:13" ht="12.75" customHeight="1">
      <c r="B7" s="1447"/>
      <c r="C7" s="1483"/>
      <c r="D7" s="1483"/>
      <c r="E7" s="1448"/>
      <c r="F7" s="973">
        <f>Kalendarz!$F$31</f>
        <v>24</v>
      </c>
      <c r="G7" s="973">
        <f>Kalendarz!$F$31</f>
        <v>24</v>
      </c>
      <c r="H7" s="973">
        <f>Kalendarz!$F$32</f>
        <v>15</v>
      </c>
      <c r="I7" s="1452"/>
      <c r="J7" s="1455"/>
      <c r="K7" s="1458"/>
    </row>
    <row r="8" spans="2:13" ht="16.5" customHeight="1" thickBot="1">
      <c r="B8" s="1449"/>
      <c r="C8" s="1484"/>
      <c r="D8" s="1484"/>
      <c r="E8" s="1450"/>
      <c r="F8" s="1463" t="s">
        <v>195</v>
      </c>
      <c r="G8" s="1464"/>
      <c r="H8" s="1465"/>
      <c r="I8" s="1453"/>
      <c r="J8" s="1456"/>
      <c r="K8" s="1459"/>
      <c r="L8" s="3" t="s">
        <v>136</v>
      </c>
      <c r="M8" s="3" t="s">
        <v>207</v>
      </c>
    </row>
    <row r="9" spans="2:13" ht="27" customHeight="1" thickBot="1">
      <c r="B9" s="346"/>
      <c r="C9" s="729"/>
      <c r="D9" s="729"/>
      <c r="E9" s="347" t="s">
        <v>161</v>
      </c>
      <c r="F9" s="348">
        <f>F11+F10</f>
        <v>0</v>
      </c>
      <c r="G9" s="349">
        <f>G11+G10</f>
        <v>0</v>
      </c>
      <c r="H9" s="405">
        <f>H11+H10</f>
        <v>0</v>
      </c>
      <c r="I9" s="350">
        <f>SUM(F9:H9)</f>
        <v>0</v>
      </c>
      <c r="J9" s="351">
        <f>SUM(J10:J11)</f>
        <v>0</v>
      </c>
      <c r="K9" s="352"/>
      <c r="L9" s="482" t="str">
        <f>E1</f>
        <v>?</v>
      </c>
    </row>
    <row r="10" spans="2:13" ht="23.25" customHeight="1">
      <c r="B10" s="353"/>
      <c r="C10" s="730"/>
      <c r="D10" s="730"/>
      <c r="E10" s="388" t="s">
        <v>160</v>
      </c>
      <c r="F10" s="779">
        <f>SUM(F13:F22)</f>
        <v>0</v>
      </c>
      <c r="G10" s="780">
        <f t="shared" ref="G10:H10" si="0">SUM(G13:G22)</f>
        <v>0</v>
      </c>
      <c r="H10" s="781">
        <f t="shared" si="0"/>
        <v>0</v>
      </c>
      <c r="I10" s="374">
        <f>SUM(F10:H10)</f>
        <v>0</v>
      </c>
      <c r="J10" s="387">
        <f>F10*$F$7+G10*$G$7+H10*$H$7</f>
        <v>0</v>
      </c>
      <c r="K10" s="355"/>
      <c r="L10" s="482" t="str">
        <f>L9</f>
        <v>?</v>
      </c>
    </row>
    <row r="11" spans="2:13" ht="21" customHeight="1">
      <c r="B11" s="356"/>
      <c r="C11" s="731"/>
      <c r="D11" s="731"/>
      <c r="E11" s="389" t="s">
        <v>358</v>
      </c>
      <c r="F11" s="357">
        <f>SUM(F25:F33)</f>
        <v>0</v>
      </c>
      <c r="G11" s="358">
        <f t="shared" ref="G11:H11" si="1">SUM(G25:G33)</f>
        <v>0</v>
      </c>
      <c r="H11" s="404">
        <f t="shared" si="1"/>
        <v>0</v>
      </c>
      <c r="I11" s="359">
        <f>SUM(F11:H11)</f>
        <v>0</v>
      </c>
      <c r="J11" s="386">
        <f>F11*$F$7+G11*$G$7+H11*$H$7</f>
        <v>0</v>
      </c>
      <c r="K11" s="360"/>
      <c r="L11" s="482" t="str">
        <f t="shared" ref="L11:L24" si="2">L10</f>
        <v>?</v>
      </c>
    </row>
    <row r="12" spans="2:13" ht="19.5" customHeight="1">
      <c r="B12" s="361"/>
      <c r="C12" s="732"/>
      <c r="D12" s="732"/>
      <c r="E12" s="362" t="s">
        <v>177</v>
      </c>
      <c r="F12" s="362"/>
      <c r="G12" s="362"/>
      <c r="H12" s="362"/>
      <c r="I12" s="362"/>
      <c r="J12" s="363"/>
      <c r="K12" s="364"/>
      <c r="L12" s="482" t="str">
        <f t="shared" si="2"/>
        <v>?</v>
      </c>
    </row>
    <row r="13" spans="2:13" s="78" customFormat="1" ht="14.1" customHeight="1">
      <c r="B13" s="753"/>
      <c r="C13" s="754"/>
      <c r="D13" s="755">
        <v>1</v>
      </c>
      <c r="E13" s="749" t="s">
        <v>256</v>
      </c>
      <c r="F13" s="736"/>
      <c r="G13" s="737"/>
      <c r="H13" s="738"/>
      <c r="I13" s="366">
        <f>SUM(F13:H13)</f>
        <v>0</v>
      </c>
      <c r="J13" s="402">
        <f t="shared" ref="J13:J22" si="3">F13*$F$7+G13*$G$7+H13*$H$7</f>
        <v>0</v>
      </c>
      <c r="K13" s="739"/>
      <c r="L13" s="482" t="str">
        <f t="shared" si="2"/>
        <v>?</v>
      </c>
      <c r="M13" s="78" t="s">
        <v>208</v>
      </c>
    </row>
    <row r="14" spans="2:13" s="78" customFormat="1" ht="14.1" customHeight="1">
      <c r="B14" s="1467" t="s">
        <v>351</v>
      </c>
      <c r="C14" s="1470" t="s">
        <v>255</v>
      </c>
      <c r="D14" s="751">
        <v>2</v>
      </c>
      <c r="E14" s="761" t="s">
        <v>352</v>
      </c>
      <c r="F14" s="220"/>
      <c r="G14" s="218"/>
      <c r="H14" s="219"/>
      <c r="I14" s="740">
        <f t="shared" ref="I14:I20" si="4">SUM(F14:H14)</f>
        <v>0</v>
      </c>
      <c r="J14" s="383">
        <f t="shared" si="3"/>
        <v>0</v>
      </c>
      <c r="K14" s="227"/>
      <c r="L14" s="482" t="e">
        <f>#REF!</f>
        <v>#REF!</v>
      </c>
      <c r="M14" s="78" t="s">
        <v>208</v>
      </c>
    </row>
    <row r="15" spans="2:13" s="78" customFormat="1" ht="14.1" customHeight="1">
      <c r="B15" s="1468"/>
      <c r="C15" s="1471"/>
      <c r="D15" s="392">
        <v>3</v>
      </c>
      <c r="E15" s="762" t="s">
        <v>353</v>
      </c>
      <c r="F15" s="368"/>
      <c r="G15" s="369"/>
      <c r="H15" s="370"/>
      <c r="I15" s="224">
        <f t="shared" si="4"/>
        <v>0</v>
      </c>
      <c r="J15" s="375">
        <f t="shared" si="3"/>
        <v>0</v>
      </c>
      <c r="K15" s="371"/>
      <c r="L15" s="482" t="e">
        <f t="shared" si="2"/>
        <v>#REF!</v>
      </c>
      <c r="M15" s="78" t="s">
        <v>208</v>
      </c>
    </row>
    <row r="16" spans="2:13" s="78" customFormat="1" ht="14.1" customHeight="1">
      <c r="B16" s="1468"/>
      <c r="C16" s="1471"/>
      <c r="D16" s="392">
        <v>4</v>
      </c>
      <c r="E16" s="762" t="s">
        <v>354</v>
      </c>
      <c r="F16" s="368"/>
      <c r="G16" s="369"/>
      <c r="H16" s="370"/>
      <c r="I16" s="224">
        <f t="shared" si="4"/>
        <v>0</v>
      </c>
      <c r="J16" s="375">
        <f t="shared" si="3"/>
        <v>0</v>
      </c>
      <c r="K16" s="371"/>
      <c r="L16" s="482" t="e">
        <f t="shared" si="2"/>
        <v>#REF!</v>
      </c>
      <c r="M16" s="78" t="s">
        <v>208</v>
      </c>
    </row>
    <row r="17" spans="2:13" s="78" customFormat="1" ht="14.1" customHeight="1">
      <c r="B17" s="1468"/>
      <c r="C17" s="1472"/>
      <c r="D17" s="752">
        <v>5</v>
      </c>
      <c r="E17" s="763" t="s">
        <v>355</v>
      </c>
      <c r="F17" s="743"/>
      <c r="G17" s="373"/>
      <c r="H17" s="744"/>
      <c r="I17" s="401">
        <f t="shared" si="4"/>
        <v>0</v>
      </c>
      <c r="J17" s="745">
        <f t="shared" si="3"/>
        <v>0</v>
      </c>
      <c r="K17" s="746"/>
      <c r="L17" s="482" t="e">
        <f t="shared" si="2"/>
        <v>#REF!</v>
      </c>
      <c r="M17" s="78" t="s">
        <v>208</v>
      </c>
    </row>
    <row r="18" spans="2:13" s="78" customFormat="1" ht="14.1" customHeight="1">
      <c r="B18" s="1468"/>
      <c r="C18" s="776"/>
      <c r="D18" s="756">
        <v>6</v>
      </c>
      <c r="E18" s="764" t="s">
        <v>347</v>
      </c>
      <c r="F18" s="368"/>
      <c r="G18" s="369"/>
      <c r="H18" s="370"/>
      <c r="I18" s="741">
        <f t="shared" si="4"/>
        <v>0</v>
      </c>
      <c r="J18" s="742">
        <f t="shared" si="3"/>
        <v>0</v>
      </c>
      <c r="K18" s="371"/>
      <c r="L18" s="482" t="e">
        <f t="shared" si="2"/>
        <v>#REF!</v>
      </c>
      <c r="M18" s="78" t="s">
        <v>208</v>
      </c>
    </row>
    <row r="19" spans="2:13" s="78" customFormat="1" ht="14.1" customHeight="1">
      <c r="B19" s="1468"/>
      <c r="C19" s="777"/>
      <c r="D19" s="728">
        <v>7</v>
      </c>
      <c r="E19" s="762" t="s">
        <v>214</v>
      </c>
      <c r="F19" s="368"/>
      <c r="G19" s="369"/>
      <c r="H19" s="370"/>
      <c r="I19" s="224">
        <f t="shared" si="4"/>
        <v>0</v>
      </c>
      <c r="J19" s="375">
        <f t="shared" si="3"/>
        <v>0</v>
      </c>
      <c r="K19" s="371"/>
      <c r="L19" s="482" t="e">
        <f t="shared" si="2"/>
        <v>#REF!</v>
      </c>
      <c r="M19" s="78" t="s">
        <v>208</v>
      </c>
    </row>
    <row r="20" spans="2:13" s="78" customFormat="1" ht="14.1" customHeight="1">
      <c r="B20" s="1469"/>
      <c r="C20" s="778"/>
      <c r="D20" s="757">
        <v>8</v>
      </c>
      <c r="E20" s="397" t="s">
        <v>349</v>
      </c>
      <c r="F20" s="743"/>
      <c r="G20" s="373"/>
      <c r="H20" s="744"/>
      <c r="I20" s="401">
        <f t="shared" si="4"/>
        <v>0</v>
      </c>
      <c r="J20" s="745">
        <f t="shared" si="3"/>
        <v>0</v>
      </c>
      <c r="K20" s="746"/>
      <c r="L20" s="482" t="e">
        <f t="shared" si="2"/>
        <v>#REF!</v>
      </c>
      <c r="M20" s="78" t="s">
        <v>208</v>
      </c>
    </row>
    <row r="21" spans="2:13" s="78" customFormat="1" ht="14.1" customHeight="1">
      <c r="B21" s="758"/>
      <c r="C21" s="735"/>
      <c r="D21" s="747">
        <v>9</v>
      </c>
      <c r="E21" s="748" t="s">
        <v>346</v>
      </c>
      <c r="F21" s="368"/>
      <c r="G21" s="369"/>
      <c r="H21" s="370"/>
      <c r="I21" s="741">
        <f>SUM(F21:H21)</f>
        <v>0</v>
      </c>
      <c r="J21" s="742">
        <f t="shared" si="3"/>
        <v>0</v>
      </c>
      <c r="K21" s="371"/>
      <c r="L21" s="482" t="e">
        <f>#REF!</f>
        <v>#REF!</v>
      </c>
      <c r="M21" s="78" t="s">
        <v>208</v>
      </c>
    </row>
    <row r="22" spans="2:13" s="78" customFormat="1" ht="14.1" customHeight="1">
      <c r="B22" s="759"/>
      <c r="C22" s="760"/>
      <c r="D22" s="733">
        <v>10</v>
      </c>
      <c r="E22" s="397" t="s">
        <v>259</v>
      </c>
      <c r="F22" s="398"/>
      <c r="G22" s="399"/>
      <c r="H22" s="400"/>
      <c r="I22" s="401">
        <f>SUM(F22:H22)</f>
        <v>0</v>
      </c>
      <c r="J22" s="386">
        <f t="shared" si="3"/>
        <v>0</v>
      </c>
      <c r="K22" s="595"/>
      <c r="L22" s="482" t="e">
        <f>#REF!</f>
        <v>#REF!</v>
      </c>
      <c r="M22" s="78" t="s">
        <v>208</v>
      </c>
    </row>
    <row r="23" spans="2:13" ht="27.75" customHeight="1">
      <c r="B23" s="390"/>
      <c r="C23" s="734"/>
      <c r="D23" s="734"/>
      <c r="E23" s="391" t="s">
        <v>356</v>
      </c>
      <c r="F23" s="392"/>
      <c r="G23" s="392"/>
      <c r="H23" s="392"/>
      <c r="I23" s="393"/>
      <c r="J23" s="394"/>
      <c r="K23" s="395"/>
      <c r="L23" s="482" t="e">
        <f t="shared" si="2"/>
        <v>#REF!</v>
      </c>
    </row>
    <row r="24" spans="2:13" ht="14.1" customHeight="1">
      <c r="B24" s="1473" t="s">
        <v>357</v>
      </c>
      <c r="C24" s="1474"/>
      <c r="D24" s="1474"/>
      <c r="E24" s="1475"/>
      <c r="F24" s="772"/>
      <c r="G24" s="773"/>
      <c r="H24" s="774"/>
      <c r="I24" s="770"/>
      <c r="J24" s="771"/>
      <c r="K24" s="775"/>
      <c r="L24" s="482" t="e">
        <f t="shared" si="2"/>
        <v>#REF!</v>
      </c>
      <c r="M24" s="3" t="s">
        <v>209</v>
      </c>
    </row>
    <row r="25" spans="2:13" ht="14.1" customHeight="1">
      <c r="B25" s="1476"/>
      <c r="C25" s="1477"/>
      <c r="D25" s="1478"/>
      <c r="E25" s="766"/>
      <c r="F25" s="368"/>
      <c r="G25" s="369"/>
      <c r="H25" s="370"/>
      <c r="I25" s="224">
        <f t="shared" ref="I25:I31" si="5">SUM(F25:H25)</f>
        <v>0</v>
      </c>
      <c r="J25" s="375">
        <f>F25*$F$7+G25*$G$7+H25*$H$7</f>
        <v>0</v>
      </c>
      <c r="K25" s="765"/>
      <c r="L25" s="482"/>
    </row>
    <row r="26" spans="2:13" ht="14.1" customHeight="1">
      <c r="B26" s="1476"/>
      <c r="C26" s="1477"/>
      <c r="D26" s="1478"/>
      <c r="E26" s="767"/>
      <c r="F26" s="368"/>
      <c r="G26" s="369"/>
      <c r="H26" s="370"/>
      <c r="I26" s="224">
        <f t="shared" si="5"/>
        <v>0</v>
      </c>
      <c r="J26" s="375">
        <f t="shared" ref="J26:J31" si="6">F26*$F$7+G26*$G$7+H26*$H$7</f>
        <v>0</v>
      </c>
      <c r="K26" s="765"/>
      <c r="L26" s="482"/>
    </row>
    <row r="27" spans="2:13" ht="14.1" customHeight="1">
      <c r="B27" s="1476"/>
      <c r="C27" s="1477"/>
      <c r="D27" s="1478"/>
      <c r="E27" s="767"/>
      <c r="F27" s="368"/>
      <c r="G27" s="369"/>
      <c r="H27" s="370"/>
      <c r="I27" s="224">
        <f t="shared" si="5"/>
        <v>0</v>
      </c>
      <c r="J27" s="375">
        <f t="shared" si="6"/>
        <v>0</v>
      </c>
      <c r="K27" s="765"/>
      <c r="L27" s="482"/>
    </row>
    <row r="28" spans="2:13" ht="14.1" customHeight="1">
      <c r="B28" s="1476"/>
      <c r="C28" s="1477"/>
      <c r="D28" s="1478"/>
      <c r="E28" s="767"/>
      <c r="F28" s="368"/>
      <c r="G28" s="369"/>
      <c r="H28" s="370"/>
      <c r="I28" s="224">
        <f t="shared" si="5"/>
        <v>0</v>
      </c>
      <c r="J28" s="375">
        <f t="shared" si="6"/>
        <v>0</v>
      </c>
      <c r="K28" s="765"/>
      <c r="L28" s="482"/>
    </row>
    <row r="29" spans="2:13" ht="14.1" customHeight="1">
      <c r="B29" s="1476"/>
      <c r="C29" s="1477"/>
      <c r="D29" s="1478"/>
      <c r="E29" s="767"/>
      <c r="F29" s="368"/>
      <c r="G29" s="369"/>
      <c r="H29" s="370"/>
      <c r="I29" s="224">
        <f t="shared" si="5"/>
        <v>0</v>
      </c>
      <c r="J29" s="375">
        <f t="shared" si="6"/>
        <v>0</v>
      </c>
      <c r="K29" s="765"/>
      <c r="L29" s="482"/>
    </row>
    <row r="30" spans="2:13" ht="14.1" customHeight="1">
      <c r="B30" s="1476"/>
      <c r="C30" s="1477"/>
      <c r="D30" s="1478"/>
      <c r="E30" s="767"/>
      <c r="F30" s="368"/>
      <c r="G30" s="369"/>
      <c r="H30" s="370"/>
      <c r="I30" s="224">
        <f t="shared" si="5"/>
        <v>0</v>
      </c>
      <c r="J30" s="375">
        <f t="shared" si="6"/>
        <v>0</v>
      </c>
      <c r="K30" s="765"/>
      <c r="L30" s="482"/>
    </row>
    <row r="31" spans="2:13" ht="14.1" customHeight="1">
      <c r="B31" s="1476"/>
      <c r="C31" s="1477"/>
      <c r="D31" s="1478"/>
      <c r="E31" s="767"/>
      <c r="F31" s="368"/>
      <c r="G31" s="369"/>
      <c r="H31" s="370"/>
      <c r="I31" s="224">
        <f t="shared" si="5"/>
        <v>0</v>
      </c>
      <c r="J31" s="375">
        <f t="shared" si="6"/>
        <v>0</v>
      </c>
      <c r="K31" s="765"/>
      <c r="L31" s="482"/>
    </row>
    <row r="32" spans="2:13" ht="14.1" customHeight="1">
      <c r="B32" s="1476"/>
      <c r="C32" s="1477"/>
      <c r="D32" s="1478"/>
      <c r="E32" s="768"/>
      <c r="F32" s="217"/>
      <c r="G32" s="215"/>
      <c r="H32" s="216"/>
      <c r="I32" s="224">
        <f>SUM(F32:H32)</f>
        <v>0</v>
      </c>
      <c r="J32" s="375">
        <f>F32*$F$7+G32*$G$7+H32*$H$7</f>
        <v>0</v>
      </c>
      <c r="K32" s="226"/>
      <c r="L32" s="482" t="e">
        <f>L24</f>
        <v>#REF!</v>
      </c>
      <c r="M32" s="3" t="s">
        <v>209</v>
      </c>
    </row>
    <row r="33" spans="2:13" ht="14.1" customHeight="1" thickBot="1">
      <c r="B33" s="1479"/>
      <c r="C33" s="1480"/>
      <c r="D33" s="1481"/>
      <c r="E33" s="769"/>
      <c r="F33" s="223"/>
      <c r="G33" s="221"/>
      <c r="H33" s="222"/>
      <c r="I33" s="225">
        <f>SUM(F33:H33)</f>
        <v>0</v>
      </c>
      <c r="J33" s="376">
        <f>F33*$F$7+G33*$G$7+H33*$H$7</f>
        <v>0</v>
      </c>
      <c r="K33" s="235"/>
      <c r="L33" s="482" t="e">
        <f>#REF!</f>
        <v>#REF!</v>
      </c>
      <c r="M33" s="3" t="s">
        <v>209</v>
      </c>
    </row>
    <row r="34" spans="2:13">
      <c r="B34" s="6"/>
      <c r="C34" s="6"/>
      <c r="D34" s="6"/>
      <c r="E34" s="1439"/>
      <c r="F34" s="1440"/>
      <c r="G34" s="1440"/>
    </row>
    <row r="35" spans="2:13">
      <c r="E35" s="1466"/>
      <c r="F35" s="1442"/>
      <c r="G35" s="1442"/>
    </row>
    <row r="36" spans="2:13">
      <c r="E36" s="1441"/>
      <c r="F36" s="1442"/>
      <c r="G36" s="1442"/>
    </row>
    <row r="37" spans="2:13">
      <c r="E37" s="7"/>
      <c r="F37" s="8"/>
      <c r="G37" s="8"/>
    </row>
    <row r="38" spans="2:13">
      <c r="E38" s="4"/>
      <c r="F38" s="5"/>
      <c r="G38" s="5"/>
    </row>
    <row r="39" spans="2:13">
      <c r="E39" s="4"/>
      <c r="F39" s="5"/>
      <c r="G39" s="5"/>
    </row>
    <row r="40" spans="2:13">
      <c r="E40" s="4"/>
      <c r="F40" s="5"/>
      <c r="G40" s="5"/>
    </row>
    <row r="41" spans="2:13">
      <c r="E41" s="6"/>
      <c r="F41" s="6"/>
      <c r="G41" s="6"/>
    </row>
  </sheetData>
  <sheetProtection algorithmName="SHA-512" hashValue="YCRLzCsBf4pwpOkqWTOxAQRxiMLiwcKw9ha6Ocga6wlUjPpTf6VNYz7LlyjoiJwDIXzTzOmw3CUAePkDRcvcNQ==" saltValue="SEC58cod1qJNYcZqzHry0A==" spinCount="100000" sheet="1" objects="1" scenarios="1"/>
  <mergeCells count="23">
    <mergeCell ref="E3:K3"/>
    <mergeCell ref="B5:E8"/>
    <mergeCell ref="I5:I8"/>
    <mergeCell ref="J5:J8"/>
    <mergeCell ref="K5:K8"/>
    <mergeCell ref="F6:H6"/>
    <mergeCell ref="F8:H8"/>
    <mergeCell ref="F4:J4"/>
    <mergeCell ref="E34:G34"/>
    <mergeCell ref="E35:G35"/>
    <mergeCell ref="E36:G36"/>
    <mergeCell ref="B14:B20"/>
    <mergeCell ref="C14:C17"/>
    <mergeCell ref="B24:E24"/>
    <mergeCell ref="B25:D25"/>
    <mergeCell ref="B33:D33"/>
    <mergeCell ref="B32:D32"/>
    <mergeCell ref="B31:D31"/>
    <mergeCell ref="B30:D30"/>
    <mergeCell ref="B29:D29"/>
    <mergeCell ref="B28:D28"/>
    <mergeCell ref="B27:D27"/>
    <mergeCell ref="B26:D26"/>
  </mergeCells>
  <printOptions horizontalCentered="1"/>
  <pageMargins left="0.94488188976377963" right="0.39370078740157483" top="0.9055118110236221" bottom="0.70866141732283472" header="0.51181102362204722" footer="0.51181102362204722"/>
  <pageSetup paperSize="9" orientation="portrait" horizontalDpi="4294967293" verticalDpi="4294967293" r:id="rId1"/>
  <headerFooter alignWithMargins="0">
    <oddFooter xml:space="preserve">&amp;C&amp;6Organizacja roku szkolnego 2011/12 szkoły &amp;F Strona &amp;P&amp;8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0000000}">
          <x14:formula1>
            <xm:f>słownik!$A$2:$A$22</xm:f>
          </x14:formula1>
          <xm:sqref>E25:E33</xm:sqref>
        </x14:dataValidation>
        <x14:dataValidation type="list" allowBlank="1" showInputMessage="1" showErrorMessage="1" xr:uid="{00000000-0002-0000-0F00-000001000000}">
          <x14:formula1>
            <xm:f>słownik!$C$14:$C$30</xm:f>
          </x14:formula1>
          <xm:sqref>F4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J11"/>
  <sheetViews>
    <sheetView showGridLines="0" view="pageBreakPreview" zoomScale="86" zoomScaleNormal="100" zoomScaleSheetLayoutView="86" zoomScalePageLayoutView="120" workbookViewId="0">
      <selection activeCell="E44" sqref="E44"/>
    </sheetView>
  </sheetViews>
  <sheetFormatPr defaultRowHeight="12.75"/>
  <cols>
    <col min="1" max="1" width="8" customWidth="1"/>
    <col min="2" max="2" width="10.28515625" customWidth="1"/>
    <col min="3" max="3" width="24.5703125" customWidth="1"/>
    <col min="4" max="7" width="6.7109375" customWidth="1"/>
    <col min="8" max="8" width="13.7109375" customWidth="1"/>
    <col min="9" max="9" width="12.5703125" hidden="1" customWidth="1"/>
    <col min="10" max="10" width="0" hidden="1" customWidth="1"/>
  </cols>
  <sheetData>
    <row r="1" spans="2:10" ht="27" customHeight="1">
      <c r="B1" s="435" t="str">
        <f>wizyt!C3</f>
        <v>?</v>
      </c>
      <c r="C1" s="491"/>
      <c r="D1" s="491"/>
      <c r="E1" s="491"/>
      <c r="F1" s="491"/>
      <c r="G1" s="491"/>
      <c r="H1" s="491"/>
    </row>
    <row r="2" spans="2:10" ht="24.75" customHeight="1">
      <c r="B2" s="427"/>
      <c r="C2" s="407"/>
      <c r="D2" s="408"/>
      <c r="E2" s="408"/>
      <c r="F2" s="597" t="s">
        <v>393</v>
      </c>
      <c r="G2" s="426" t="str">
        <f>wizyt!H3</f>
        <v>2021/2022</v>
      </c>
      <c r="H2" s="424"/>
    </row>
    <row r="3" spans="2:10" ht="18.75" customHeight="1" thickBot="1">
      <c r="B3" s="427"/>
      <c r="C3" s="409"/>
      <c r="D3" s="408"/>
      <c r="E3" s="408"/>
      <c r="F3" s="408"/>
      <c r="G3" s="408"/>
      <c r="H3" s="425"/>
    </row>
    <row r="4" spans="2:10" ht="24.95" customHeight="1">
      <c r="B4" s="428"/>
      <c r="C4" s="429" t="s">
        <v>24</v>
      </c>
      <c r="D4" s="432" t="s">
        <v>4</v>
      </c>
      <c r="E4" s="432" t="s">
        <v>5</v>
      </c>
      <c r="F4" s="432" t="s">
        <v>7</v>
      </c>
      <c r="G4" s="433" t="s">
        <v>8</v>
      </c>
      <c r="H4" s="431" t="s">
        <v>197</v>
      </c>
    </row>
    <row r="5" spans="2:10" ht="24.95" customHeight="1">
      <c r="B5" s="1486" t="s">
        <v>27</v>
      </c>
      <c r="C5" s="1487"/>
      <c r="D5" s="430">
        <f>SUM(D6:D11)</f>
        <v>0</v>
      </c>
      <c r="E5" s="430">
        <f>SUM(E6:E11)</f>
        <v>0</v>
      </c>
      <c r="F5" s="430">
        <f>SUM(F6:F11)</f>
        <v>0</v>
      </c>
      <c r="G5" s="430">
        <f>SUM(G6:G11)</f>
        <v>0</v>
      </c>
      <c r="H5" s="434">
        <f t="shared" ref="H5:H11" si="0">SUM(D5:G5)</f>
        <v>0</v>
      </c>
      <c r="I5" s="478" t="str">
        <f>B1</f>
        <v>?</v>
      </c>
      <c r="J5" t="str">
        <f>B5</f>
        <v>Liczba uczniów</v>
      </c>
    </row>
    <row r="6" spans="2:10" s="412" customFormat="1" ht="20.100000000000001" customHeight="1">
      <c r="B6" s="1432" t="s">
        <v>250</v>
      </c>
      <c r="C6" s="453" t="s">
        <v>267</v>
      </c>
      <c r="D6" s="410"/>
      <c r="E6" s="410"/>
      <c r="F6" s="410"/>
      <c r="G6" s="411"/>
      <c r="H6" s="417">
        <f t="shared" si="0"/>
        <v>0</v>
      </c>
      <c r="I6" s="478" t="e">
        <f>#REF!</f>
        <v>#REF!</v>
      </c>
      <c r="J6" s="412" t="str">
        <f>C6</f>
        <v>akrobata</v>
      </c>
    </row>
    <row r="7" spans="2:10" s="412" customFormat="1" ht="20.100000000000001" customHeight="1">
      <c r="B7" s="1433"/>
      <c r="C7" s="453" t="s">
        <v>268</v>
      </c>
      <c r="D7" s="410"/>
      <c r="E7" s="410"/>
      <c r="F7" s="410"/>
      <c r="G7" s="411"/>
      <c r="H7" s="417">
        <f t="shared" si="0"/>
        <v>0</v>
      </c>
      <c r="I7" s="478"/>
    </row>
    <row r="8" spans="2:10" s="412" customFormat="1" ht="20.100000000000001" customHeight="1">
      <c r="B8" s="1433"/>
      <c r="C8" s="436" t="s">
        <v>269</v>
      </c>
      <c r="D8" s="410"/>
      <c r="E8" s="410"/>
      <c r="F8" s="410"/>
      <c r="G8" s="411"/>
      <c r="H8" s="417">
        <f t="shared" si="0"/>
        <v>0</v>
      </c>
      <c r="I8" s="478"/>
    </row>
    <row r="9" spans="2:10" ht="20.100000000000001" customHeight="1">
      <c r="B9" s="1433"/>
      <c r="C9" s="453" t="s">
        <v>270</v>
      </c>
      <c r="D9" s="413"/>
      <c r="E9" s="413"/>
      <c r="F9" s="413"/>
      <c r="G9" s="414"/>
      <c r="H9" s="417">
        <f t="shared" si="0"/>
        <v>0</v>
      </c>
      <c r="I9" s="478" t="e">
        <f>I6</f>
        <v>#REF!</v>
      </c>
      <c r="J9" s="412" t="str">
        <f>C9</f>
        <v>żongler</v>
      </c>
    </row>
    <row r="10" spans="2:10" ht="20.100000000000001" customHeight="1">
      <c r="B10" s="1433"/>
      <c r="C10" s="437" t="s">
        <v>271</v>
      </c>
      <c r="D10" s="413"/>
      <c r="E10" s="413"/>
      <c r="F10" s="413"/>
      <c r="G10" s="414"/>
      <c r="H10" s="417">
        <f t="shared" si="0"/>
        <v>0</v>
      </c>
      <c r="I10" s="478" t="e">
        <f>I9</f>
        <v>#REF!</v>
      </c>
      <c r="J10" s="412" t="str">
        <f>C10</f>
        <v>mim</v>
      </c>
    </row>
    <row r="11" spans="2:10" ht="20.100000000000001" customHeight="1" thickBot="1">
      <c r="B11" s="1434"/>
      <c r="C11" s="438" t="s">
        <v>272</v>
      </c>
      <c r="D11" s="419"/>
      <c r="E11" s="419"/>
      <c r="F11" s="419"/>
      <c r="G11" s="420"/>
      <c r="H11" s="418">
        <f t="shared" si="0"/>
        <v>0</v>
      </c>
      <c r="I11" s="478" t="e">
        <f>I10</f>
        <v>#REF!</v>
      </c>
      <c r="J11" s="412" t="str">
        <f>C11</f>
        <v>klaun</v>
      </c>
    </row>
  </sheetData>
  <sheetProtection algorithmName="SHA-512" hashValue="0W5kYNDQFE+pq00VWgX95LoD+RZRaiYg0+LjkeS0yldWO1D7lh5gQBRmQkfOpO031bQHc0VSfMivTU0FaQjC+w==" saltValue="uBGFAS7tYe9mXvhyveyOWg==" spinCount="100000" sheet="1" objects="1" scenarios="1"/>
  <mergeCells count="2">
    <mergeCell ref="B5:C5"/>
    <mergeCell ref="B6:B11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&amp;C&amp;6Organizacja roku szkolnego 2020/2021, nr teczki:  &amp;F 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1:I11"/>
  <sheetViews>
    <sheetView showGridLines="0" zoomScaleSheetLayoutView="86" workbookViewId="0">
      <selection activeCell="M19" sqref="M19"/>
    </sheetView>
  </sheetViews>
  <sheetFormatPr defaultRowHeight="12.75"/>
  <cols>
    <col min="1" max="1" width="8" customWidth="1"/>
    <col min="2" max="2" width="10.28515625" customWidth="1"/>
    <col min="3" max="3" width="24.5703125" customWidth="1"/>
    <col min="4" max="6" width="6.7109375" customWidth="1"/>
    <col min="7" max="7" width="13.7109375" customWidth="1"/>
    <col min="8" max="8" width="12.5703125" hidden="1" customWidth="1"/>
    <col min="9" max="9" width="0" hidden="1" customWidth="1"/>
  </cols>
  <sheetData>
    <row r="1" spans="2:9" ht="27" customHeight="1">
      <c r="B1" s="435" t="str">
        <f>wizyt!C3</f>
        <v>?</v>
      </c>
      <c r="C1" s="491"/>
      <c r="D1" s="491"/>
      <c r="E1" s="491"/>
      <c r="F1" s="491"/>
      <c r="G1" s="491"/>
    </row>
    <row r="2" spans="2:9" ht="24.75" customHeight="1">
      <c r="B2" s="427"/>
      <c r="C2" s="407"/>
      <c r="D2" s="408"/>
      <c r="E2" s="867" t="s">
        <v>394</v>
      </c>
      <c r="F2" s="426" t="str">
        <f>wizyt!H3</f>
        <v>2021/2022</v>
      </c>
      <c r="G2" s="424"/>
    </row>
    <row r="3" spans="2:9" ht="18.75" customHeight="1" thickBot="1">
      <c r="B3" s="427"/>
      <c r="C3" s="409"/>
      <c r="D3" s="408"/>
      <c r="E3" s="408"/>
      <c r="F3" s="408"/>
      <c r="G3" s="425"/>
    </row>
    <row r="4" spans="2:9" ht="24.95" customHeight="1">
      <c r="B4" s="428"/>
      <c r="C4" s="429" t="s">
        <v>24</v>
      </c>
      <c r="D4" s="432" t="s">
        <v>4</v>
      </c>
      <c r="E4" s="432" t="s">
        <v>5</v>
      </c>
      <c r="F4" s="433" t="s">
        <v>6</v>
      </c>
      <c r="G4" s="431" t="s">
        <v>197</v>
      </c>
    </row>
    <row r="5" spans="2:9" ht="24.95" customHeight="1">
      <c r="B5" s="1486" t="s">
        <v>27</v>
      </c>
      <c r="C5" s="1487"/>
      <c r="D5" s="430">
        <f>SUM(D6:D11)</f>
        <v>0</v>
      </c>
      <c r="E5" s="430">
        <f>SUM(E6:E11)</f>
        <v>0</v>
      </c>
      <c r="F5" s="430">
        <f>SUM(F6:F11)</f>
        <v>0</v>
      </c>
      <c r="G5" s="434">
        <f t="shared" ref="G5:G11" si="0">SUM(D5:F5)</f>
        <v>0</v>
      </c>
      <c r="H5" s="478" t="str">
        <f>B1</f>
        <v>?</v>
      </c>
      <c r="I5" t="str">
        <f>B5</f>
        <v>Liczba uczniów</v>
      </c>
    </row>
    <row r="6" spans="2:9" s="412" customFormat="1" ht="20.100000000000001" customHeight="1">
      <c r="B6" s="1432" t="s">
        <v>250</v>
      </c>
      <c r="C6" s="453" t="s">
        <v>267</v>
      </c>
      <c r="D6" s="410"/>
      <c r="E6" s="410"/>
      <c r="F6" s="411"/>
      <c r="G6" s="417">
        <f t="shared" si="0"/>
        <v>0</v>
      </c>
      <c r="H6" s="478" t="e">
        <f>#REF!</f>
        <v>#REF!</v>
      </c>
      <c r="I6" s="412" t="str">
        <f>C6</f>
        <v>akrobata</v>
      </c>
    </row>
    <row r="7" spans="2:9" s="412" customFormat="1" ht="20.100000000000001" customHeight="1">
      <c r="B7" s="1433"/>
      <c r="C7" s="453" t="s">
        <v>268</v>
      </c>
      <c r="D7" s="410"/>
      <c r="E7" s="410"/>
      <c r="F7" s="411"/>
      <c r="G7" s="417">
        <f t="shared" si="0"/>
        <v>0</v>
      </c>
      <c r="H7" s="478"/>
    </row>
    <row r="8" spans="2:9" s="412" customFormat="1" ht="20.100000000000001" customHeight="1">
      <c r="B8" s="1433"/>
      <c r="C8" s="436" t="s">
        <v>269</v>
      </c>
      <c r="D8" s="410"/>
      <c r="E8" s="410"/>
      <c r="F8" s="411"/>
      <c r="G8" s="417">
        <f t="shared" si="0"/>
        <v>0</v>
      </c>
      <c r="H8" s="478"/>
    </row>
    <row r="9" spans="2:9" ht="20.100000000000001" customHeight="1">
      <c r="B9" s="1433"/>
      <c r="C9" s="453" t="s">
        <v>270</v>
      </c>
      <c r="D9" s="413"/>
      <c r="E9" s="413"/>
      <c r="F9" s="414"/>
      <c r="G9" s="417">
        <f t="shared" si="0"/>
        <v>0</v>
      </c>
      <c r="H9" s="478" t="e">
        <f>H6</f>
        <v>#REF!</v>
      </c>
      <c r="I9" s="412" t="str">
        <f>C9</f>
        <v>żongler</v>
      </c>
    </row>
    <row r="10" spans="2:9" ht="20.100000000000001" customHeight="1">
      <c r="B10" s="1433"/>
      <c r="C10" s="437" t="s">
        <v>271</v>
      </c>
      <c r="D10" s="413"/>
      <c r="E10" s="413"/>
      <c r="F10" s="414"/>
      <c r="G10" s="417">
        <f t="shared" si="0"/>
        <v>0</v>
      </c>
      <c r="H10" s="478" t="e">
        <f>H9</f>
        <v>#REF!</v>
      </c>
      <c r="I10" s="412" t="str">
        <f>C10</f>
        <v>mim</v>
      </c>
    </row>
    <row r="11" spans="2:9" ht="20.100000000000001" customHeight="1" thickBot="1">
      <c r="B11" s="1434"/>
      <c r="C11" s="438" t="s">
        <v>272</v>
      </c>
      <c r="D11" s="419"/>
      <c r="E11" s="419"/>
      <c r="F11" s="420"/>
      <c r="G11" s="418">
        <f t="shared" si="0"/>
        <v>0</v>
      </c>
      <c r="H11" s="478" t="e">
        <f>H10</f>
        <v>#REF!</v>
      </c>
      <c r="I11" s="412" t="str">
        <f>C11</f>
        <v>klaun</v>
      </c>
    </row>
  </sheetData>
  <sheetProtection algorithmName="SHA-512" hashValue="zZVuCO/IYw7Mq23SWEwBtlJXsWqDdBFxNKur44ZIpwW+MQPjsHmmMxyPsjIXUM70FTZ2kbceyBsSNHgoyr8dwA==" saltValue="T47gxfioE5DAmaCqwUEPbg==" spinCount="100000" sheet="1" objects="1" scenarios="1"/>
  <mergeCells count="2">
    <mergeCell ref="B5:C5"/>
    <mergeCell ref="B6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&amp;C&amp;6Organizacja roku szkolnego 2011/12 szkoły &amp;F Strona &amp;P 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1:I32"/>
  <sheetViews>
    <sheetView showGridLines="0" topLeftCell="B1" zoomScaleSheetLayoutView="100" workbookViewId="0">
      <selection activeCell="O18" sqref="O18"/>
    </sheetView>
  </sheetViews>
  <sheetFormatPr defaultRowHeight="12.75"/>
  <cols>
    <col min="1" max="1" width="4.7109375" customWidth="1"/>
    <col min="2" max="2" width="4.42578125" customWidth="1"/>
    <col min="3" max="3" width="27.7109375" customWidth="1"/>
    <col min="4" max="6" width="5.7109375" customWidth="1"/>
    <col min="7" max="7" width="8.42578125" customWidth="1"/>
    <col min="8" max="8" width="13.42578125" customWidth="1"/>
    <col min="9" max="9" width="0" hidden="1" customWidth="1"/>
  </cols>
  <sheetData>
    <row r="1" spans="2:9" ht="30" customHeight="1" thickBot="1">
      <c r="B1" s="202"/>
      <c r="C1" s="454" t="str">
        <f>wizyt!C3</f>
        <v>?</v>
      </c>
      <c r="D1" s="720" t="s">
        <v>395</v>
      </c>
      <c r="E1" s="440"/>
      <c r="F1" s="440"/>
      <c r="G1" s="440"/>
      <c r="H1" s="720" t="str">
        <f>wizyt!H3</f>
        <v>2021/2022</v>
      </c>
    </row>
    <row r="2" spans="2:9" ht="31.5" customHeight="1" thickBot="1">
      <c r="B2" s="446"/>
      <c r="C2" s="447"/>
      <c r="D2" s="1398" t="s">
        <v>201</v>
      </c>
      <c r="E2" s="1400"/>
      <c r="F2" s="1400"/>
      <c r="G2" s="1400"/>
      <c r="H2" s="1401"/>
    </row>
    <row r="3" spans="2:9" ht="14.25" customHeight="1">
      <c r="B3" s="459"/>
      <c r="C3" s="599" t="s">
        <v>24</v>
      </c>
      <c r="D3" s="462" t="s">
        <v>4</v>
      </c>
      <c r="E3" s="463" t="s">
        <v>5</v>
      </c>
      <c r="F3" s="463" t="s">
        <v>8</v>
      </c>
      <c r="G3" s="1488" t="s">
        <v>262</v>
      </c>
      <c r="H3" s="1490" t="s">
        <v>28</v>
      </c>
    </row>
    <row r="4" spans="2:9" ht="14.25" customHeight="1" thickBot="1">
      <c r="B4" s="459"/>
      <c r="C4" s="457" t="s">
        <v>198</v>
      </c>
      <c r="D4" s="598">
        <f>'Liczbaucz przejsc'!C6</f>
        <v>0</v>
      </c>
      <c r="E4" s="598">
        <f>'Liczbaucz przejsc'!D6</f>
        <v>0</v>
      </c>
      <c r="F4" s="598">
        <f>'Liczbaucz przejsc'!E6</f>
        <v>0</v>
      </c>
      <c r="G4" s="1489"/>
      <c r="H4" s="1491"/>
      <c r="I4" s="478" t="str">
        <f>C1</f>
        <v>?</v>
      </c>
    </row>
    <row r="5" spans="2:9" ht="16.5" customHeight="1" thickTop="1">
      <c r="B5" s="459"/>
      <c r="C5" s="456" t="s">
        <v>199</v>
      </c>
      <c r="D5" s="1492">
        <f t="shared" ref="D5:H5" si="0">SUM(D7:D27)</f>
        <v>0</v>
      </c>
      <c r="E5" s="1492">
        <f t="shared" si="0"/>
        <v>0</v>
      </c>
      <c r="F5" s="1492">
        <f t="shared" si="0"/>
        <v>0</v>
      </c>
      <c r="G5" s="1492">
        <f t="shared" si="0"/>
        <v>0</v>
      </c>
      <c r="H5" s="1494">
        <f t="shared" si="0"/>
        <v>0</v>
      </c>
      <c r="I5" s="478" t="str">
        <f>I4</f>
        <v>?</v>
      </c>
    </row>
    <row r="6" spans="2:9" ht="16.5" customHeight="1">
      <c r="B6" s="460" t="s">
        <v>2</v>
      </c>
      <c r="C6" s="458" t="s">
        <v>54</v>
      </c>
      <c r="D6" s="1493"/>
      <c r="E6" s="1493"/>
      <c r="F6" s="1493"/>
      <c r="G6" s="1493"/>
      <c r="H6" s="1495"/>
      <c r="I6" s="478" t="str">
        <f t="shared" ref="I6:I25" si="1">I5</f>
        <v>?</v>
      </c>
    </row>
    <row r="7" spans="2:9">
      <c r="B7" s="461">
        <v>1</v>
      </c>
      <c r="C7" s="455" t="s">
        <v>256</v>
      </c>
      <c r="D7" s="450"/>
      <c r="E7" s="448"/>
      <c r="F7" s="449"/>
      <c r="G7" s="449"/>
      <c r="H7" s="467">
        <f>SUM(D7:G7)</f>
        <v>0</v>
      </c>
      <c r="I7" s="478" t="str">
        <f t="shared" si="1"/>
        <v>?</v>
      </c>
    </row>
    <row r="8" spans="2:9">
      <c r="B8" s="461">
        <v>2</v>
      </c>
      <c r="C8" s="455" t="s">
        <v>359</v>
      </c>
      <c r="D8" s="450"/>
      <c r="E8" s="448"/>
      <c r="F8" s="449"/>
      <c r="G8" s="449"/>
      <c r="H8" s="467">
        <f t="shared" ref="H8:H10" si="2">SUM(D8:G8)</f>
        <v>0</v>
      </c>
      <c r="I8" s="478" t="str">
        <f t="shared" si="1"/>
        <v>?</v>
      </c>
    </row>
    <row r="9" spans="2:9">
      <c r="B9" s="461">
        <v>3</v>
      </c>
      <c r="C9" s="455" t="s">
        <v>360</v>
      </c>
      <c r="D9" s="450"/>
      <c r="E9" s="448"/>
      <c r="F9" s="449"/>
      <c r="G9" s="449"/>
      <c r="H9" s="467">
        <f t="shared" si="2"/>
        <v>0</v>
      </c>
      <c r="I9" s="478" t="str">
        <f t="shared" si="1"/>
        <v>?</v>
      </c>
    </row>
    <row r="10" spans="2:9">
      <c r="B10" s="461">
        <v>4</v>
      </c>
      <c r="C10" s="455" t="s">
        <v>361</v>
      </c>
      <c r="D10" s="450"/>
      <c r="E10" s="448"/>
      <c r="F10" s="449"/>
      <c r="G10" s="449"/>
      <c r="H10" s="467">
        <f t="shared" si="2"/>
        <v>0</v>
      </c>
      <c r="I10" s="478" t="str">
        <f t="shared" si="1"/>
        <v>?</v>
      </c>
    </row>
    <row r="11" spans="2:9">
      <c r="B11" s="461">
        <v>5</v>
      </c>
      <c r="C11" s="455" t="s">
        <v>362</v>
      </c>
      <c r="D11" s="450"/>
      <c r="E11" s="448"/>
      <c r="F11" s="449"/>
      <c r="G11" s="449"/>
      <c r="H11" s="467">
        <f t="shared" ref="H11:H27" si="3">SUM(D11:G11)</f>
        <v>0</v>
      </c>
      <c r="I11" s="478" t="str">
        <f>I7</f>
        <v>?</v>
      </c>
    </row>
    <row r="12" spans="2:9">
      <c r="B12" s="461">
        <v>6</v>
      </c>
      <c r="C12" s="455" t="s">
        <v>347</v>
      </c>
      <c r="D12" s="450"/>
      <c r="E12" s="448"/>
      <c r="F12" s="449"/>
      <c r="G12" s="449"/>
      <c r="H12" s="467">
        <f t="shared" si="3"/>
        <v>0</v>
      </c>
      <c r="I12" s="478" t="str">
        <f t="shared" si="1"/>
        <v>?</v>
      </c>
    </row>
    <row r="13" spans="2:9">
      <c r="B13" s="461">
        <v>7</v>
      </c>
      <c r="C13" s="455" t="s">
        <v>214</v>
      </c>
      <c r="D13" s="450"/>
      <c r="E13" s="448"/>
      <c r="F13" s="449"/>
      <c r="G13" s="449"/>
      <c r="H13" s="467">
        <f t="shared" si="3"/>
        <v>0</v>
      </c>
      <c r="I13" s="478" t="str">
        <f t="shared" si="1"/>
        <v>?</v>
      </c>
    </row>
    <row r="14" spans="2:9">
      <c r="B14" s="461">
        <v>8</v>
      </c>
      <c r="C14" s="455" t="s">
        <v>259</v>
      </c>
      <c r="D14" s="450"/>
      <c r="E14" s="448"/>
      <c r="F14" s="449"/>
      <c r="G14" s="449"/>
      <c r="H14" s="467">
        <f t="shared" si="3"/>
        <v>0</v>
      </c>
      <c r="I14" s="478" t="str">
        <f t="shared" si="1"/>
        <v>?</v>
      </c>
    </row>
    <row r="15" spans="2:9">
      <c r="B15" s="461">
        <v>9</v>
      </c>
      <c r="C15" s="602" t="s">
        <v>349</v>
      </c>
      <c r="D15" s="450"/>
      <c r="E15" s="448"/>
      <c r="F15" s="449"/>
      <c r="G15" s="449"/>
      <c r="H15" s="467">
        <f t="shared" si="3"/>
        <v>0</v>
      </c>
      <c r="I15" s="478" t="str">
        <f t="shared" si="1"/>
        <v>?</v>
      </c>
    </row>
    <row r="16" spans="2:9">
      <c r="B16" s="461">
        <v>10</v>
      </c>
      <c r="C16" s="602" t="s">
        <v>346</v>
      </c>
      <c r="D16" s="450"/>
      <c r="E16" s="448"/>
      <c r="F16" s="449"/>
      <c r="G16" s="449"/>
      <c r="H16" s="467">
        <f t="shared" si="3"/>
        <v>0</v>
      </c>
      <c r="I16" s="478" t="str">
        <f t="shared" si="1"/>
        <v>?</v>
      </c>
    </row>
    <row r="17" spans="2:9">
      <c r="B17" s="794"/>
      <c r="C17" s="795"/>
      <c r="D17" s="450"/>
      <c r="E17" s="448"/>
      <c r="F17" s="449"/>
      <c r="G17" s="449"/>
      <c r="H17" s="467">
        <f t="shared" si="3"/>
        <v>0</v>
      </c>
      <c r="I17" s="478" t="str">
        <f t="shared" si="1"/>
        <v>?</v>
      </c>
    </row>
    <row r="18" spans="2:9">
      <c r="B18" s="794"/>
      <c r="C18" s="795"/>
      <c r="D18" s="450"/>
      <c r="E18" s="448"/>
      <c r="F18" s="449"/>
      <c r="G18" s="449"/>
      <c r="H18" s="467">
        <f t="shared" si="3"/>
        <v>0</v>
      </c>
      <c r="I18" s="478" t="str">
        <f t="shared" si="1"/>
        <v>?</v>
      </c>
    </row>
    <row r="19" spans="2:9">
      <c r="B19" s="794"/>
      <c r="C19" s="795"/>
      <c r="D19" s="450"/>
      <c r="E19" s="448"/>
      <c r="F19" s="449"/>
      <c r="G19" s="449"/>
      <c r="H19" s="467">
        <f t="shared" si="3"/>
        <v>0</v>
      </c>
      <c r="I19" s="478" t="str">
        <f t="shared" si="1"/>
        <v>?</v>
      </c>
    </row>
    <row r="20" spans="2:9">
      <c r="B20" s="794"/>
      <c r="C20" s="795"/>
      <c r="D20" s="450"/>
      <c r="E20" s="448"/>
      <c r="F20" s="449"/>
      <c r="G20" s="449"/>
      <c r="H20" s="467">
        <f t="shared" si="3"/>
        <v>0</v>
      </c>
      <c r="I20" s="478" t="str">
        <f t="shared" si="1"/>
        <v>?</v>
      </c>
    </row>
    <row r="21" spans="2:9">
      <c r="B21" s="794"/>
      <c r="C21" s="795"/>
      <c r="D21" s="450"/>
      <c r="E21" s="448"/>
      <c r="F21" s="449"/>
      <c r="G21" s="449"/>
      <c r="H21" s="467">
        <f t="shared" si="3"/>
        <v>0</v>
      </c>
      <c r="I21" s="478" t="str">
        <f t="shared" si="1"/>
        <v>?</v>
      </c>
    </row>
    <row r="22" spans="2:9">
      <c r="B22" s="794"/>
      <c r="C22" s="795"/>
      <c r="D22" s="450"/>
      <c r="E22" s="448"/>
      <c r="F22" s="449"/>
      <c r="G22" s="449"/>
      <c r="H22" s="467">
        <f t="shared" si="3"/>
        <v>0</v>
      </c>
      <c r="I22" s="478" t="str">
        <f t="shared" si="1"/>
        <v>?</v>
      </c>
    </row>
    <row r="23" spans="2:9">
      <c r="B23" s="794"/>
      <c r="C23" s="795"/>
      <c r="D23" s="450"/>
      <c r="E23" s="448"/>
      <c r="F23" s="449"/>
      <c r="G23" s="449"/>
      <c r="H23" s="467">
        <f t="shared" si="3"/>
        <v>0</v>
      </c>
      <c r="I23" s="478" t="str">
        <f t="shared" si="1"/>
        <v>?</v>
      </c>
    </row>
    <row r="24" spans="2:9">
      <c r="B24" s="794"/>
      <c r="C24" s="795"/>
      <c r="D24" s="450"/>
      <c r="E24" s="448"/>
      <c r="F24" s="449"/>
      <c r="G24" s="449"/>
      <c r="H24" s="467">
        <f t="shared" si="3"/>
        <v>0</v>
      </c>
      <c r="I24" s="478" t="str">
        <f t="shared" si="1"/>
        <v>?</v>
      </c>
    </row>
    <row r="25" spans="2:9">
      <c r="B25" s="794"/>
      <c r="C25" s="795"/>
      <c r="D25" s="450"/>
      <c r="E25" s="448"/>
      <c r="F25" s="449"/>
      <c r="G25" s="449"/>
      <c r="H25" s="467">
        <f t="shared" si="3"/>
        <v>0</v>
      </c>
      <c r="I25" s="478" t="str">
        <f t="shared" si="1"/>
        <v>?</v>
      </c>
    </row>
    <row r="26" spans="2:9">
      <c r="B26" s="794"/>
      <c r="C26" s="795"/>
      <c r="D26" s="450"/>
      <c r="E26" s="448"/>
      <c r="F26" s="449"/>
      <c r="G26" s="449"/>
      <c r="H26" s="467">
        <f t="shared" si="3"/>
        <v>0</v>
      </c>
      <c r="I26" s="478" t="str">
        <f>I15</f>
        <v>?</v>
      </c>
    </row>
    <row r="27" spans="2:9" ht="13.5" thickBot="1">
      <c r="B27" s="796"/>
      <c r="C27" s="797"/>
      <c r="D27" s="443"/>
      <c r="E27" s="441"/>
      <c r="F27" s="442"/>
      <c r="G27" s="442"/>
      <c r="H27" s="468">
        <f t="shared" si="3"/>
        <v>0</v>
      </c>
      <c r="I27" s="478" t="e">
        <f>#REF!</f>
        <v>#REF!</v>
      </c>
    </row>
    <row r="28" spans="2:9" ht="23.25" customHeight="1">
      <c r="B28" s="464"/>
    </row>
    <row r="29" spans="2:9">
      <c r="C29" s="2"/>
      <c r="D29" s="2"/>
      <c r="E29" s="2"/>
      <c r="F29" s="2"/>
      <c r="G29" s="2"/>
      <c r="H29" s="2"/>
    </row>
    <row r="30" spans="2:9">
      <c r="C30" s="2"/>
      <c r="D30" s="444"/>
      <c r="E30" s="444"/>
      <c r="F30" s="2"/>
      <c r="G30" s="2"/>
      <c r="H30" s="2"/>
    </row>
    <row r="31" spans="2:9">
      <c r="C31" s="2"/>
      <c r="D31" s="445"/>
      <c r="E31" s="445"/>
      <c r="F31" s="2"/>
      <c r="G31" s="2"/>
      <c r="H31" s="2"/>
    </row>
    <row r="32" spans="2:9">
      <c r="C32" s="2"/>
      <c r="D32" s="2"/>
      <c r="E32" s="2"/>
      <c r="F32" s="2"/>
      <c r="G32" s="466"/>
      <c r="H32" s="2"/>
    </row>
  </sheetData>
  <sheetProtection algorithmName="SHA-512" hashValue="9wQjwRHElN3fLctpzHkacShdQfzBcRw9PqWONTBrl1K1COLeZ1PU1Ts2EEe6vwQk7qVaG2Zzwrwayhlt8kIDSw==" saltValue="0CPRniGPfG6PT23CQ1nHMA==" spinCount="100000" sheet="1" objects="1" scenarios="1"/>
  <mergeCells count="8">
    <mergeCell ref="D2:H2"/>
    <mergeCell ref="G3:G4"/>
    <mergeCell ref="H3:H4"/>
    <mergeCell ref="D5:D6"/>
    <mergeCell ref="E5:E6"/>
    <mergeCell ref="F5:F6"/>
    <mergeCell ref="G5:G6"/>
    <mergeCell ref="H5:H6"/>
  </mergeCells>
  <printOptions horizontalCentered="1"/>
  <pageMargins left="0.59055118110236227" right="0.51181102362204722" top="1.1811023622047245" bottom="0.98425196850393704" header="0.51181102362204722" footer="0.51181102362204722"/>
  <pageSetup paperSize="9" orientation="portrait" horizontalDpi="4294967293" verticalDpi="4294967293" r:id="rId1"/>
  <headerFooter alignWithMargins="0">
    <oddFooter xml:space="preserve">&amp;C&amp;6Organizacja roku szkolnego 2011/12 szkoły &amp;F Strona &amp;P 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0000000}">
          <x14:formula1>
            <xm:f>słownik!$A$2:$A$22</xm:f>
          </x14:formula1>
          <xm:sqref>C17:C27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"/>
  <sheetViews>
    <sheetView showGridLines="0" zoomScaleNormal="100" zoomScaleSheetLayoutView="110" workbookViewId="0">
      <selection activeCell="E8" sqref="E8"/>
    </sheetView>
  </sheetViews>
  <sheetFormatPr defaultColWidth="9.140625" defaultRowHeight="12.75"/>
  <cols>
    <col min="1" max="1" width="26.140625" style="490" customWidth="1"/>
    <col min="2" max="2" width="18.140625" style="490" customWidth="1"/>
    <col min="3" max="3" width="2.85546875" style="490" customWidth="1"/>
    <col min="4" max="4" width="23.140625" style="490" customWidth="1"/>
    <col min="5" max="5" width="18.7109375" style="490" customWidth="1"/>
    <col min="6" max="6" width="21" style="490" customWidth="1"/>
    <col min="7" max="7" width="5" style="490" customWidth="1"/>
    <col min="8" max="8" width="2.85546875" style="490" customWidth="1"/>
    <col min="9" max="9" width="26.7109375" style="490" customWidth="1"/>
    <col min="10" max="10" width="4.28515625" style="490" customWidth="1"/>
    <col min="11" max="11" width="3.85546875" style="490" customWidth="1"/>
    <col min="12" max="12" width="11.140625" style="490" customWidth="1"/>
    <col min="13" max="13" width="4.140625" style="490" customWidth="1"/>
    <col min="14" max="14" width="4.5703125" style="490" customWidth="1"/>
    <col min="15" max="15" width="24.5703125" style="490" customWidth="1"/>
    <col min="16" max="16" width="3.7109375" style="490" customWidth="1"/>
    <col min="17" max="17" width="5.5703125" style="490" customWidth="1"/>
    <col min="18" max="16384" width="9.140625" style="490"/>
  </cols>
  <sheetData>
    <row r="1" spans="1:17" s="489" customFormat="1" ht="32.25" customHeight="1">
      <c r="A1" s="1043" t="s">
        <v>274</v>
      </c>
      <c r="B1" s="1044"/>
      <c r="C1" s="318"/>
      <c r="D1" s="1028" t="s">
        <v>250</v>
      </c>
      <c r="E1" s="318"/>
      <c r="F1" s="1045" t="s">
        <v>132</v>
      </c>
      <c r="G1" s="1046"/>
      <c r="H1" s="318"/>
      <c r="I1" s="1045" t="s">
        <v>275</v>
      </c>
      <c r="J1" s="1046"/>
      <c r="K1" s="318"/>
      <c r="L1" s="1047" t="s">
        <v>276</v>
      </c>
      <c r="M1" s="1048"/>
      <c r="N1" s="318"/>
      <c r="O1" s="1045" t="s">
        <v>119</v>
      </c>
      <c r="P1" s="1046"/>
      <c r="Q1" s="319"/>
    </row>
    <row r="2" spans="1:17" ht="15.75" customHeight="1">
      <c r="A2" s="273"/>
      <c r="B2" s="274"/>
      <c r="C2" s="13"/>
      <c r="D2" s="1029"/>
      <c r="E2" s="13"/>
      <c r="F2" s="273"/>
      <c r="G2" s="270"/>
      <c r="H2" s="13"/>
      <c r="I2" s="273"/>
      <c r="J2" s="270"/>
      <c r="K2" s="13"/>
      <c r="L2" s="273"/>
      <c r="M2" s="270"/>
      <c r="N2" s="13"/>
      <c r="O2" s="273"/>
      <c r="P2" s="270"/>
      <c r="Q2" s="13"/>
    </row>
    <row r="3" spans="1:17" ht="12.75" customHeight="1">
      <c r="A3" s="1025" t="s">
        <v>214</v>
      </c>
      <c r="B3" s="1026" t="s">
        <v>265</v>
      </c>
      <c r="C3" s="275"/>
      <c r="D3" s="1030" t="s">
        <v>267</v>
      </c>
      <c r="E3" s="275"/>
      <c r="F3" s="273" t="s">
        <v>131</v>
      </c>
      <c r="G3" s="276" t="s">
        <v>129</v>
      </c>
      <c r="H3" s="13"/>
      <c r="I3" s="273" t="s">
        <v>117</v>
      </c>
      <c r="J3" s="277" t="s">
        <v>118</v>
      </c>
      <c r="K3" s="13"/>
      <c r="L3" s="273" t="s">
        <v>127</v>
      </c>
      <c r="M3" s="278" t="s">
        <v>505</v>
      </c>
      <c r="N3" s="13"/>
      <c r="O3" s="273" t="s">
        <v>122</v>
      </c>
      <c r="P3" s="277" t="s">
        <v>125</v>
      </c>
      <c r="Q3" s="13"/>
    </row>
    <row r="4" spans="1:17" ht="12.75" customHeight="1">
      <c r="A4" s="1027" t="s">
        <v>259</v>
      </c>
      <c r="B4" s="1026" t="s">
        <v>264</v>
      </c>
      <c r="C4" s="275"/>
      <c r="D4" s="1030" t="s">
        <v>268</v>
      </c>
      <c r="E4" s="275"/>
      <c r="F4" s="273" t="s">
        <v>139</v>
      </c>
      <c r="G4" s="276" t="s">
        <v>140</v>
      </c>
      <c r="H4" s="13"/>
      <c r="I4" s="273" t="s">
        <v>109</v>
      </c>
      <c r="J4" s="277" t="s">
        <v>112</v>
      </c>
      <c r="K4" s="13"/>
      <c r="L4" s="273" t="s">
        <v>126</v>
      </c>
      <c r="M4" s="278" t="s">
        <v>506</v>
      </c>
      <c r="N4" s="13"/>
      <c r="O4" s="273" t="s">
        <v>121</v>
      </c>
      <c r="P4" s="277" t="s">
        <v>124</v>
      </c>
      <c r="Q4" s="13"/>
    </row>
    <row r="5" spans="1:17" ht="12.75" customHeight="1">
      <c r="A5" s="1025" t="s">
        <v>349</v>
      </c>
      <c r="B5" s="1026" t="s">
        <v>350</v>
      </c>
      <c r="C5" s="275"/>
      <c r="D5" s="1030" t="s">
        <v>269</v>
      </c>
      <c r="E5" s="275"/>
      <c r="F5" s="273" t="s">
        <v>365</v>
      </c>
      <c r="G5" s="276" t="s">
        <v>364</v>
      </c>
      <c r="H5" s="13"/>
      <c r="I5" s="273" t="s">
        <v>108</v>
      </c>
      <c r="J5" s="277" t="s">
        <v>111</v>
      </c>
      <c r="K5" s="13"/>
      <c r="L5" s="279"/>
      <c r="M5" s="271"/>
      <c r="N5" s="13"/>
      <c r="O5" s="273" t="s">
        <v>120</v>
      </c>
      <c r="P5" s="277" t="s">
        <v>123</v>
      </c>
      <c r="Q5" s="13"/>
    </row>
    <row r="6" spans="1:17" ht="12.75" customHeight="1">
      <c r="A6" s="1027" t="s">
        <v>346</v>
      </c>
      <c r="B6" s="1026" t="s">
        <v>345</v>
      </c>
      <c r="C6" s="275"/>
      <c r="D6" s="1030" t="s">
        <v>270</v>
      </c>
      <c r="E6" s="275"/>
      <c r="F6" s="273" t="s">
        <v>130</v>
      </c>
      <c r="G6" s="276" t="s">
        <v>102</v>
      </c>
      <c r="H6" s="13"/>
      <c r="I6" s="273" t="s">
        <v>113</v>
      </c>
      <c r="J6" s="277" t="s">
        <v>115</v>
      </c>
      <c r="K6" s="13"/>
      <c r="L6" s="13"/>
      <c r="M6" s="13"/>
      <c r="N6" s="13"/>
      <c r="O6" s="279"/>
      <c r="P6" s="280"/>
      <c r="Q6" s="13"/>
    </row>
    <row r="7" spans="1:17" ht="12.75" customHeight="1">
      <c r="A7" s="1027" t="s">
        <v>256</v>
      </c>
      <c r="B7" s="711" t="s">
        <v>273</v>
      </c>
      <c r="C7" s="275"/>
      <c r="D7" s="1031" t="s">
        <v>271</v>
      </c>
      <c r="E7" s="275"/>
      <c r="F7" s="279"/>
      <c r="G7" s="271"/>
      <c r="H7" s="13"/>
      <c r="I7" s="273" t="s">
        <v>114</v>
      </c>
      <c r="J7" s="277" t="s">
        <v>116</v>
      </c>
      <c r="K7" s="13"/>
      <c r="L7" s="1055" t="s">
        <v>339</v>
      </c>
      <c r="M7" s="1056"/>
      <c r="N7" s="1057"/>
      <c r="O7" s="13"/>
      <c r="P7" s="13"/>
      <c r="Q7" s="13"/>
    </row>
    <row r="8" spans="1:17">
      <c r="A8" s="1027" t="s">
        <v>255</v>
      </c>
      <c r="B8" s="270" t="s">
        <v>263</v>
      </c>
      <c r="C8" s="275"/>
      <c r="D8" s="1032" t="s">
        <v>272</v>
      </c>
      <c r="E8" s="275"/>
      <c r="F8" s="275"/>
      <c r="G8" s="13"/>
      <c r="H8" s="13"/>
      <c r="I8" s="273" t="s">
        <v>107</v>
      </c>
      <c r="J8" s="277" t="s">
        <v>110</v>
      </c>
      <c r="K8" s="13"/>
      <c r="L8" s="1058"/>
      <c r="M8" s="1059"/>
      <c r="N8" s="1060"/>
      <c r="O8" s="13"/>
      <c r="P8" s="13"/>
      <c r="Q8" s="13"/>
    </row>
    <row r="9" spans="1:17" ht="15.75">
      <c r="A9" s="1027" t="s">
        <v>347</v>
      </c>
      <c r="B9" s="711" t="s">
        <v>348</v>
      </c>
      <c r="C9" s="275"/>
      <c r="D9" s="1033"/>
      <c r="E9" s="275"/>
      <c r="F9" s="275"/>
      <c r="G9" s="13"/>
      <c r="H9" s="13"/>
      <c r="I9" s="279"/>
      <c r="J9" s="271"/>
      <c r="K9" s="13"/>
      <c r="L9" s="273"/>
      <c r="M9" s="275"/>
      <c r="N9" s="270"/>
      <c r="O9" s="1066" t="s">
        <v>477</v>
      </c>
      <c r="P9" s="1010"/>
      <c r="Q9" s="13"/>
    </row>
    <row r="10" spans="1:17" ht="13.15" customHeight="1">
      <c r="A10" s="724"/>
      <c r="B10" s="725"/>
      <c r="C10" s="275"/>
      <c r="D10" s="275"/>
      <c r="E10" s="275"/>
      <c r="F10" s="275"/>
      <c r="G10" s="13"/>
      <c r="H10" s="13"/>
      <c r="I10" s="13"/>
      <c r="J10" s="13"/>
      <c r="K10" s="13"/>
      <c r="L10" s="273" t="s">
        <v>340</v>
      </c>
      <c r="M10" s="275"/>
      <c r="N10" s="270"/>
      <c r="O10" s="1067"/>
      <c r="P10" s="608"/>
      <c r="Q10" s="13"/>
    </row>
    <row r="11" spans="1:17">
      <c r="A11" s="724"/>
      <c r="B11" s="725"/>
      <c r="C11" s="1061" t="s">
        <v>342</v>
      </c>
      <c r="D11" s="1062"/>
      <c r="E11" s="1063"/>
      <c r="F11" s="1041" t="s">
        <v>163</v>
      </c>
      <c r="G11" s="1042"/>
      <c r="H11" s="13"/>
      <c r="I11" s="1049" t="s">
        <v>324</v>
      </c>
      <c r="J11" s="1050"/>
      <c r="K11" s="1051"/>
      <c r="L11" s="279" t="s">
        <v>341</v>
      </c>
      <c r="M11" s="715"/>
      <c r="N11" s="611"/>
      <c r="O11" s="979"/>
      <c r="P11" s="608"/>
      <c r="Q11" s="13"/>
    </row>
    <row r="12" spans="1:17">
      <c r="A12" s="724"/>
      <c r="B12" s="725"/>
      <c r="C12" s="1064"/>
      <c r="D12" s="1064"/>
      <c r="E12" s="1065"/>
      <c r="F12" s="273"/>
      <c r="G12" s="270"/>
      <c r="H12" s="13"/>
      <c r="I12" s="1052"/>
      <c r="J12" s="1053"/>
      <c r="K12" s="1054"/>
      <c r="L12" s="13"/>
      <c r="M12" s="13"/>
      <c r="N12" s="13"/>
      <c r="O12" s="980" t="s">
        <v>448</v>
      </c>
      <c r="P12" s="608"/>
      <c r="Q12" s="13"/>
    </row>
    <row r="13" spans="1:17" ht="15.75">
      <c r="A13" s="724"/>
      <c r="B13" s="725"/>
      <c r="C13" s="722"/>
      <c r="D13" s="716"/>
      <c r="E13" s="717"/>
      <c r="F13" s="273" t="s">
        <v>164</v>
      </c>
      <c r="G13" s="270" t="s">
        <v>166</v>
      </c>
      <c r="H13" s="13"/>
      <c r="I13" s="538"/>
      <c r="J13" s="601"/>
      <c r="K13" s="711"/>
      <c r="L13" s="13"/>
      <c r="M13" s="13"/>
      <c r="N13" s="13"/>
      <c r="O13" s="981" t="s">
        <v>449</v>
      </c>
      <c r="P13" s="608"/>
      <c r="Q13" s="13"/>
    </row>
    <row r="14" spans="1:17">
      <c r="A14" s="724"/>
      <c r="B14" s="725"/>
      <c r="C14" s="275"/>
      <c r="D14" s="275"/>
      <c r="E14" s="270"/>
      <c r="F14" s="273" t="s">
        <v>165</v>
      </c>
      <c r="G14" s="270" t="s">
        <v>125</v>
      </c>
      <c r="H14" s="13"/>
      <c r="I14" s="538" t="s">
        <v>325</v>
      </c>
      <c r="J14" s="601"/>
      <c r="K14" s="711"/>
      <c r="L14" s="202"/>
      <c r="M14" s="202"/>
      <c r="N14" s="13"/>
      <c r="O14" s="981" t="s">
        <v>443</v>
      </c>
      <c r="P14" s="608"/>
      <c r="Q14" s="13"/>
    </row>
    <row r="15" spans="1:17">
      <c r="A15" s="724"/>
      <c r="B15" s="725"/>
      <c r="C15" s="275" t="s">
        <v>396</v>
      </c>
      <c r="D15" s="275"/>
      <c r="E15" s="270"/>
      <c r="F15" s="279"/>
      <c r="G15" s="271"/>
      <c r="H15" s="13"/>
      <c r="I15" s="538" t="s">
        <v>326</v>
      </c>
      <c r="J15" s="601"/>
      <c r="K15" s="711"/>
      <c r="L15" s="1074" t="s">
        <v>215</v>
      </c>
      <c r="M15" s="1075"/>
      <c r="N15" s="13"/>
      <c r="O15" s="982" t="s">
        <v>478</v>
      </c>
      <c r="P15" s="608"/>
      <c r="Q15" s="13"/>
    </row>
    <row r="16" spans="1:17">
      <c r="A16" s="724"/>
      <c r="B16" s="725"/>
      <c r="C16" s="275" t="s">
        <v>397</v>
      </c>
      <c r="D16" s="275"/>
      <c r="E16" s="270"/>
      <c r="F16" s="1068" t="s">
        <v>318</v>
      </c>
      <c r="G16" s="1063"/>
      <c r="H16" s="13"/>
      <c r="I16" s="538" t="s">
        <v>327</v>
      </c>
      <c r="J16" s="601"/>
      <c r="K16" s="711"/>
      <c r="L16" s="538"/>
      <c r="M16" s="270"/>
      <c r="N16" s="13"/>
      <c r="O16" s="982" t="s">
        <v>479</v>
      </c>
      <c r="P16" s="13"/>
      <c r="Q16" s="13"/>
    </row>
    <row r="17" spans="1:17">
      <c r="A17" s="724"/>
      <c r="B17" s="725"/>
      <c r="C17" s="275" t="s">
        <v>398</v>
      </c>
      <c r="D17" s="275"/>
      <c r="E17" s="270"/>
      <c r="F17" s="1069"/>
      <c r="G17" s="1065"/>
      <c r="H17" s="13"/>
      <c r="I17" s="538" t="s">
        <v>328</v>
      </c>
      <c r="J17" s="601"/>
      <c r="K17" s="711"/>
      <c r="L17" s="273" t="s">
        <v>216</v>
      </c>
      <c r="M17" s="270" t="s">
        <v>232</v>
      </c>
      <c r="N17" s="13"/>
      <c r="O17" s="982" t="s">
        <v>447</v>
      </c>
      <c r="P17" s="13"/>
      <c r="Q17" s="13"/>
    </row>
    <row r="18" spans="1:17">
      <c r="A18" s="724"/>
      <c r="B18" s="725"/>
      <c r="C18" s="275" t="s">
        <v>399</v>
      </c>
      <c r="D18" s="275"/>
      <c r="E18" s="270"/>
      <c r="F18" s="708"/>
      <c r="G18" s="709"/>
      <c r="H18" s="13"/>
      <c r="I18" s="538" t="s">
        <v>329</v>
      </c>
      <c r="J18" s="601"/>
      <c r="K18" s="711"/>
      <c r="L18" s="273" t="s">
        <v>226</v>
      </c>
      <c r="M18" s="270" t="s">
        <v>227</v>
      </c>
      <c r="N18" s="13"/>
      <c r="O18" s="983" t="s">
        <v>480</v>
      </c>
      <c r="P18" s="13"/>
      <c r="Q18" s="13"/>
    </row>
    <row r="19" spans="1:17">
      <c r="A19" s="724"/>
      <c r="B19" s="725"/>
      <c r="C19" s="275" t="s">
        <v>400</v>
      </c>
      <c r="D19" s="275"/>
      <c r="E19" s="270"/>
      <c r="F19" s="1070" t="s">
        <v>515</v>
      </c>
      <c r="G19" s="1071"/>
      <c r="H19" s="13"/>
      <c r="I19" s="538" t="s">
        <v>330</v>
      </c>
      <c r="J19" s="601"/>
      <c r="K19" s="711"/>
      <c r="L19" s="273" t="s">
        <v>217</v>
      </c>
      <c r="M19" s="270" t="s">
        <v>220</v>
      </c>
      <c r="N19" s="13"/>
      <c r="O19" s="984" t="s">
        <v>453</v>
      </c>
      <c r="P19" s="13"/>
      <c r="Q19" s="13"/>
    </row>
    <row r="20" spans="1:17">
      <c r="A20" s="724"/>
      <c r="B20" s="725"/>
      <c r="C20" s="275" t="s">
        <v>401</v>
      </c>
      <c r="D20" s="275"/>
      <c r="E20" s="270"/>
      <c r="F20" s="1072" t="s">
        <v>319</v>
      </c>
      <c r="G20" s="1073"/>
      <c r="H20" s="13"/>
      <c r="I20" s="538" t="s">
        <v>331</v>
      </c>
      <c r="J20" s="601"/>
      <c r="K20" s="711"/>
      <c r="L20" s="273" t="s">
        <v>228</v>
      </c>
      <c r="M20" s="270" t="s">
        <v>229</v>
      </c>
      <c r="N20" s="13"/>
      <c r="O20" s="984" t="s">
        <v>453</v>
      </c>
      <c r="P20" s="13"/>
      <c r="Q20" s="13"/>
    </row>
    <row r="21" spans="1:17">
      <c r="A21" s="724"/>
      <c r="B21" s="726"/>
      <c r="C21" s="275" t="s">
        <v>402</v>
      </c>
      <c r="D21" s="275"/>
      <c r="E21" s="270"/>
      <c r="F21" s="710"/>
      <c r="H21" s="13"/>
      <c r="I21" s="538" t="s">
        <v>332</v>
      </c>
      <c r="J21" s="601"/>
      <c r="K21" s="711"/>
      <c r="L21" s="273" t="s">
        <v>218</v>
      </c>
      <c r="M21" s="270" t="s">
        <v>221</v>
      </c>
      <c r="N21" s="13"/>
      <c r="O21" s="985" t="s">
        <v>453</v>
      </c>
      <c r="P21" s="13"/>
      <c r="Q21" s="13"/>
    </row>
    <row r="22" spans="1:17">
      <c r="A22" s="727" t="s">
        <v>128</v>
      </c>
      <c r="B22" s="725" t="s">
        <v>128</v>
      </c>
      <c r="C22" s="275" t="s">
        <v>403</v>
      </c>
      <c r="D22" s="275"/>
      <c r="E22" s="270"/>
      <c r="F22" s="1049" t="s">
        <v>320</v>
      </c>
      <c r="G22" s="1051"/>
      <c r="H22" s="13"/>
      <c r="I22" s="538" t="s">
        <v>333</v>
      </c>
      <c r="J22" s="601"/>
      <c r="K22" s="711"/>
      <c r="L22" s="273" t="s">
        <v>219</v>
      </c>
      <c r="M22" s="270" t="s">
        <v>222</v>
      </c>
      <c r="N22" s="13"/>
      <c r="P22" s="13"/>
      <c r="Q22" s="13"/>
    </row>
    <row r="23" spans="1:17">
      <c r="C23" s="273" t="s">
        <v>404</v>
      </c>
      <c r="D23" s="275"/>
      <c r="E23" s="270"/>
      <c r="F23" s="1052"/>
      <c r="G23" s="1054"/>
      <c r="H23" s="13"/>
      <c r="I23" s="538" t="s">
        <v>334</v>
      </c>
      <c r="J23" s="601"/>
      <c r="K23" s="711"/>
      <c r="L23" s="279" t="s">
        <v>230</v>
      </c>
      <c r="M23" s="271" t="s">
        <v>231</v>
      </c>
      <c r="N23" s="13"/>
      <c r="P23" s="13"/>
      <c r="Q23" s="13"/>
    </row>
    <row r="24" spans="1:17">
      <c r="C24" s="273" t="s">
        <v>405</v>
      </c>
      <c r="D24" s="275"/>
      <c r="E24" s="270"/>
      <c r="F24" s="538"/>
      <c r="G24" s="711"/>
      <c r="H24" s="13"/>
      <c r="I24" s="538" t="s">
        <v>335</v>
      </c>
      <c r="J24" s="601"/>
      <c r="K24" s="711"/>
      <c r="L24" s="13"/>
      <c r="M24" s="13"/>
      <c r="N24" s="13"/>
      <c r="O24" s="965" t="s">
        <v>472</v>
      </c>
      <c r="P24" s="13"/>
      <c r="Q24" s="13"/>
    </row>
    <row r="25" spans="1:17">
      <c r="C25" s="273" t="s">
        <v>406</v>
      </c>
      <c r="D25" s="275"/>
      <c r="E25" s="270"/>
      <c r="F25" s="538" t="s">
        <v>321</v>
      </c>
      <c r="G25" s="711"/>
      <c r="H25" s="13"/>
      <c r="I25" s="538" t="s">
        <v>336</v>
      </c>
      <c r="J25" s="601"/>
      <c r="K25" s="711"/>
      <c r="L25" s="13"/>
      <c r="M25" s="13"/>
      <c r="N25" s="13"/>
      <c r="O25" s="964" t="s">
        <v>471</v>
      </c>
      <c r="P25" s="13"/>
      <c r="Q25" s="13"/>
    </row>
    <row r="26" spans="1:17">
      <c r="C26" s="273" t="s">
        <v>407</v>
      </c>
      <c r="D26" s="275"/>
      <c r="E26" s="270"/>
      <c r="F26" s="538" t="s">
        <v>322</v>
      </c>
      <c r="G26" s="711"/>
      <c r="H26" s="13"/>
      <c r="I26" s="538" t="s">
        <v>337</v>
      </c>
      <c r="J26" s="601"/>
      <c r="K26" s="711"/>
      <c r="L26" s="13"/>
      <c r="M26" s="13"/>
      <c r="N26" s="13"/>
      <c r="P26" s="13"/>
      <c r="Q26" s="13"/>
    </row>
    <row r="27" spans="1:17">
      <c r="C27" s="273" t="s">
        <v>408</v>
      </c>
      <c r="D27" s="275"/>
      <c r="E27" s="711"/>
      <c r="F27" s="538" t="s">
        <v>323</v>
      </c>
      <c r="G27" s="711"/>
      <c r="H27" s="13"/>
      <c r="I27" s="712" t="s">
        <v>338</v>
      </c>
      <c r="J27" s="714"/>
      <c r="K27" s="713"/>
      <c r="L27" s="13"/>
      <c r="M27" s="13"/>
      <c r="N27" s="13"/>
      <c r="P27" s="13"/>
      <c r="Q27" s="13"/>
    </row>
    <row r="28" spans="1:17">
      <c r="C28" s="273" t="s">
        <v>409</v>
      </c>
      <c r="D28" s="601"/>
      <c r="E28" s="711"/>
      <c r="F28" s="712" t="s">
        <v>128</v>
      </c>
      <c r="G28" s="713"/>
      <c r="H28" s="13"/>
      <c r="I28" s="13"/>
      <c r="J28" s="13"/>
      <c r="K28" s="13"/>
      <c r="L28" s="13"/>
      <c r="M28" s="13"/>
      <c r="N28" s="13"/>
      <c r="P28" s="13"/>
      <c r="Q28" s="13"/>
    </row>
    <row r="29" spans="1:17">
      <c r="C29" s="279" t="s">
        <v>410</v>
      </c>
      <c r="D29" s="601"/>
      <c r="E29" s="711"/>
      <c r="F29" s="275"/>
      <c r="G29" s="13"/>
      <c r="H29" s="13"/>
      <c r="I29" s="13"/>
      <c r="J29" s="13"/>
      <c r="K29" s="13"/>
      <c r="L29" s="13"/>
      <c r="M29" s="13"/>
      <c r="N29" s="13"/>
      <c r="P29" s="13"/>
      <c r="Q29" s="13"/>
    </row>
    <row r="30" spans="1:17">
      <c r="C30" s="869" t="s">
        <v>412</v>
      </c>
      <c r="D30" s="870"/>
      <c r="E30" s="871"/>
      <c r="G30" s="13"/>
      <c r="H30" s="13"/>
      <c r="I30" s="13"/>
      <c r="J30" s="13"/>
      <c r="K30" s="13"/>
      <c r="L30" s="13"/>
      <c r="M30" s="13"/>
      <c r="N30" s="13"/>
      <c r="P30" s="13"/>
      <c r="Q30" s="13"/>
    </row>
    <row r="31" spans="1:17">
      <c r="C31" s="275"/>
      <c r="E31" s="275"/>
      <c r="G31" s="13"/>
      <c r="H31" s="13"/>
      <c r="I31" s="13"/>
      <c r="J31" s="13"/>
      <c r="K31" s="13"/>
      <c r="L31" s="13"/>
      <c r="M31" s="13"/>
      <c r="N31" s="13"/>
      <c r="P31" s="13"/>
      <c r="Q31" s="13"/>
    </row>
    <row r="32" spans="1:17">
      <c r="C32" s="275"/>
      <c r="E32" s="275"/>
      <c r="G32" s="13"/>
      <c r="H32" s="13"/>
      <c r="I32" s="13"/>
      <c r="J32" s="13"/>
      <c r="K32" s="13"/>
      <c r="L32" s="13"/>
      <c r="M32" s="13"/>
      <c r="N32" s="13"/>
      <c r="P32" s="13"/>
      <c r="Q32" s="13"/>
    </row>
    <row r="33" spans="3:17">
      <c r="C33" s="275"/>
      <c r="E33" s="275"/>
      <c r="G33" s="13"/>
      <c r="H33" s="13"/>
      <c r="I33" s="13"/>
      <c r="J33" s="13"/>
      <c r="K33" s="13"/>
      <c r="L33" s="13"/>
      <c r="M33" s="13"/>
      <c r="N33" s="13"/>
      <c r="P33" s="13"/>
      <c r="Q33" s="13"/>
    </row>
    <row r="34" spans="3:17" ht="12.75" customHeight="1">
      <c r="C34" s="275"/>
      <c r="E34" s="275"/>
      <c r="H34" s="13"/>
      <c r="I34" s="13"/>
      <c r="J34" s="13"/>
      <c r="K34" s="13"/>
      <c r="L34" s="13"/>
      <c r="M34" s="13"/>
      <c r="N34" s="13"/>
      <c r="P34" s="13"/>
      <c r="Q34" s="13"/>
    </row>
    <row r="35" spans="3:17" ht="12.75" customHeight="1">
      <c r="C35" s="275"/>
      <c r="E35" s="275"/>
    </row>
    <row r="36" spans="3:17">
      <c r="C36" s="275"/>
      <c r="E36" s="275"/>
    </row>
  </sheetData>
  <sheetProtection algorithmName="SHA-512" hashValue="mQ5LbAvZlcXoCSN/tAb2yT1w3noB9y5502UJkirCtDQOekpZHPqbF4h74c0VU65fzjtITNbYc4PWRGov33bHvA==" saltValue="/NDNviGVl19E7SKoCosOWg==" spinCount="100000" sheet="1" objects="1" scenarios="1"/>
  <sortState xmlns:xlrd2="http://schemas.microsoft.com/office/spreadsheetml/2017/richdata2" ref="A3:B15">
    <sortCondition ref="A3:A15"/>
  </sortState>
  <dataConsolidate/>
  <mergeCells count="15">
    <mergeCell ref="F16:G17"/>
    <mergeCell ref="F19:G19"/>
    <mergeCell ref="F20:G20"/>
    <mergeCell ref="F22:G23"/>
    <mergeCell ref="L15:M15"/>
    <mergeCell ref="F11:G11"/>
    <mergeCell ref="A1:B1"/>
    <mergeCell ref="I1:J1"/>
    <mergeCell ref="O1:P1"/>
    <mergeCell ref="L1:M1"/>
    <mergeCell ref="F1:G1"/>
    <mergeCell ref="I11:K12"/>
    <mergeCell ref="L7:N8"/>
    <mergeCell ref="C11:E12"/>
    <mergeCell ref="O9:O10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67" fitToHeight="0" orientation="landscape" r:id="rId1"/>
  <colBreaks count="1" manualBreakCount="1">
    <brk id="1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T88"/>
  <sheetViews>
    <sheetView showGridLines="0" tabSelected="1" view="pageBreakPreview" topLeftCell="B1" zoomScaleNormal="100" zoomScaleSheetLayoutView="100" zoomScalePageLayoutView="96" workbookViewId="0">
      <selection activeCell="G34" sqref="G34"/>
    </sheetView>
  </sheetViews>
  <sheetFormatPr defaultColWidth="9.140625" defaultRowHeight="12.75"/>
  <cols>
    <col min="1" max="1" width="7.42578125" style="13" hidden="1" customWidth="1"/>
    <col min="2" max="2" width="5.42578125" style="239" customWidth="1"/>
    <col min="3" max="3" width="30" style="13" customWidth="1"/>
    <col min="4" max="4" width="8.28515625" style="13" hidden="1" customWidth="1"/>
    <col min="5" max="5" width="11.5703125" style="13" customWidth="1"/>
    <col min="6" max="6" width="11.42578125" style="13" customWidth="1"/>
    <col min="7" max="7" width="6.7109375" style="13" customWidth="1"/>
    <col min="8" max="8" width="18.140625" style="13" customWidth="1"/>
    <col min="9" max="9" width="9.42578125" style="13" customWidth="1"/>
    <col min="10" max="11" width="9.140625" style="13"/>
    <col min="12" max="12" width="10.28515625" style="13" customWidth="1"/>
    <col min="13" max="13" width="5.28515625" style="13" customWidth="1"/>
    <col min="14" max="14" width="0" style="13" hidden="1" customWidth="1"/>
    <col min="15" max="15" width="13.5703125" style="13" customWidth="1"/>
    <col min="16" max="16" width="7" style="13" customWidth="1"/>
    <col min="17" max="18" width="11.28515625" style="13" customWidth="1"/>
    <col min="19" max="19" width="9.140625" style="13"/>
    <col min="20" max="20" width="0" style="13" hidden="1" customWidth="1"/>
    <col min="21" max="16384" width="9.140625" style="13"/>
  </cols>
  <sheetData>
    <row r="2" spans="1:20" ht="18">
      <c r="C2" s="281" t="s">
        <v>136</v>
      </c>
      <c r="D2" s="202"/>
      <c r="E2" s="495" t="str">
        <f>wizyt!C3</f>
        <v>?</v>
      </c>
      <c r="H2" s="968">
        <f>wizyt!$B$1</f>
        <v>0</v>
      </c>
      <c r="I2" s="1379" t="str">
        <f>wizyt!$D$1</f>
        <v>.</v>
      </c>
      <c r="J2" s="1379"/>
    </row>
    <row r="3" spans="1:20" ht="15.75" customHeight="1">
      <c r="C3" s="281" t="s">
        <v>135</v>
      </c>
      <c r="D3" s="202"/>
      <c r="E3" s="282" t="str">
        <f>wizyt!H3</f>
        <v>2021/2022</v>
      </c>
      <c r="H3" s="283"/>
    </row>
    <row r="4" spans="1:20" s="283" customFormat="1" ht="27" customHeight="1">
      <c r="B4" s="1498" t="s">
        <v>134</v>
      </c>
      <c r="C4" s="1498"/>
      <c r="D4" s="1498"/>
      <c r="E4" s="1498"/>
      <c r="F4" s="1498"/>
      <c r="H4" s="1501" t="s">
        <v>167</v>
      </c>
      <c r="I4" s="1501"/>
      <c r="J4" s="1501"/>
      <c r="K4" s="1501"/>
      <c r="L4" s="1501"/>
      <c r="O4" s="523" t="s">
        <v>223</v>
      </c>
    </row>
    <row r="5" spans="1:20" ht="33" customHeight="1">
      <c r="B5" s="469" t="s">
        <v>2</v>
      </c>
      <c r="C5" s="470" t="s">
        <v>54</v>
      </c>
      <c r="D5" s="469"/>
      <c r="E5" s="471" t="s">
        <v>181</v>
      </c>
      <c r="F5" s="472" t="s">
        <v>72</v>
      </c>
      <c r="H5" s="284" t="s">
        <v>168</v>
      </c>
      <c r="I5" s="284" t="s">
        <v>172</v>
      </c>
      <c r="J5" s="284" t="s">
        <v>175</v>
      </c>
      <c r="K5" s="284" t="s">
        <v>173</v>
      </c>
      <c r="L5" s="284" t="s">
        <v>174</v>
      </c>
      <c r="O5" s="1497" t="s">
        <v>224</v>
      </c>
      <c r="P5" s="1497"/>
      <c r="Q5" s="471" t="s">
        <v>72</v>
      </c>
      <c r="R5" s="529" t="s">
        <v>225</v>
      </c>
      <c r="S5" s="530" t="s">
        <v>28</v>
      </c>
    </row>
    <row r="6" spans="1:20" ht="14.25">
      <c r="A6" s="483" t="str">
        <f>E2</f>
        <v>?</v>
      </c>
      <c r="B6" s="285">
        <v>1</v>
      </c>
      <c r="C6" s="600" t="str">
        <f>słownik!A3</f>
        <v>Elementy gry aktorskiej</v>
      </c>
      <c r="D6" s="270" t="str">
        <f>słownik!B3</f>
        <v>elementy gry akt.</v>
      </c>
      <c r="E6" s="286">
        <f>SUMIF(pedag!L$6:L$114,D6,pedag!N$6:N$114)+SUMIF(pedag!L$6:L$114,D6,pedag!O$6:O$114)+SUMIF(pedag!L$6:L$114,D6,pedag!Q$6:Q$114)+SUMIF(pedag!L$6:L$114,D6,pedag!P$6:P$114)+SUMIF(pedag!L$6:L$114,D6,pedag!R$6:R$114)</f>
        <v>0</v>
      </c>
      <c r="F6" s="345">
        <f>SUMIF(pedag!$L$6:$L$114,D6,pedag!$Y$6:$Y$114)</f>
        <v>0</v>
      </c>
      <c r="H6" s="287" t="s">
        <v>169</v>
      </c>
      <c r="I6" s="288">
        <f>COUNTIF(pedag!E6:E114,"k")</f>
        <v>0</v>
      </c>
      <c r="J6" s="289" t="str">
        <f>IF(I6+K6=0,"",I6/(I6+K6))</f>
        <v/>
      </c>
      <c r="K6" s="288">
        <f>COUNTIF(pedag!E6:E114,"m")</f>
        <v>0</v>
      </c>
      <c r="L6" s="289" t="str">
        <f>IF(I6+K6=0,"",K6/(I6+K6))</f>
        <v/>
      </c>
      <c r="N6" s="484" t="str">
        <f>E2</f>
        <v>?</v>
      </c>
      <c r="O6" s="287" t="s">
        <v>216</v>
      </c>
      <c r="P6" s="288" t="s">
        <v>232</v>
      </c>
      <c r="Q6" s="531">
        <f>COUNTIF(pedag!B$6:B$114,P6)</f>
        <v>0</v>
      </c>
      <c r="R6" s="531">
        <f>COUNTIF('adm.i obs.'!B$6:B$16,P6)</f>
        <v>0</v>
      </c>
      <c r="S6" s="537">
        <f t="shared" ref="S6:S12" si="0">SUM(Q6:R6)</f>
        <v>0</v>
      </c>
      <c r="T6" s="484" t="str">
        <f>+E2</f>
        <v>?</v>
      </c>
    </row>
    <row r="7" spans="1:20" ht="14.25">
      <c r="A7" s="483" t="str">
        <f>A6</f>
        <v>?</v>
      </c>
      <c r="B7" s="285">
        <v>2</v>
      </c>
      <c r="C7" s="600" t="str">
        <f>słownik!A4</f>
        <v>Historia cyrku</v>
      </c>
      <c r="D7" s="270" t="str">
        <f>słownik!B4</f>
        <v>historia cyrku</v>
      </c>
      <c r="E7" s="286">
        <f>SUMIF(pedag!L$6:L$114,D7,pedag!N$6:N$114)+SUMIF(pedag!L$6:L$114,D7,pedag!O$6:O$114)+SUMIF(pedag!L$6:L$114,D7,pedag!Q$6:Q$114)+SUMIF(pedag!L$6:L$114,D7,pedag!P$6:P$114)+SUMIF(pedag!L$6:L$114,D7,pedag!R$6:R$114)</f>
        <v>0</v>
      </c>
      <c r="F7" s="345">
        <f>SUMIF(pedag!$L$6:$L$114,D7,pedag!$Y$6:$Y$114)</f>
        <v>0</v>
      </c>
      <c r="H7" s="287" t="s">
        <v>170</v>
      </c>
      <c r="I7" s="288">
        <f>COUNTIF('adm.i obs.'!E6:E9,"k")</f>
        <v>0</v>
      </c>
      <c r="J7" s="290" t="str">
        <f>IF(I7+K7=0,"",I7/(I7+K7))</f>
        <v/>
      </c>
      <c r="K7" s="291">
        <f>COUNTIF('adm.i obs.'!E6:E9,"m")</f>
        <v>0</v>
      </c>
      <c r="L7" s="290" t="str">
        <f>IF(I7+K7=0,"",K7/(I7+K7))</f>
        <v/>
      </c>
      <c r="N7" s="484" t="str">
        <f>N6</f>
        <v>?</v>
      </c>
      <c r="O7" s="287" t="s">
        <v>226</v>
      </c>
      <c r="P7" s="288" t="s">
        <v>227</v>
      </c>
      <c r="Q7" s="531">
        <f>COUNTIF(pedag!B$6:B$114,P7)</f>
        <v>0</v>
      </c>
      <c r="R7" s="531">
        <f>COUNTIF('adm.i obs.'!B$6:B$16,P7)</f>
        <v>0</v>
      </c>
      <c r="S7" s="537">
        <f t="shared" si="0"/>
        <v>0</v>
      </c>
      <c r="T7" s="484" t="str">
        <f>+T6</f>
        <v>?</v>
      </c>
    </row>
    <row r="8" spans="1:20" ht="14.25">
      <c r="A8" s="483" t="str">
        <f t="shared" ref="A8:A14" si="1">A7</f>
        <v>?</v>
      </c>
      <c r="B8" s="285">
        <v>3</v>
      </c>
      <c r="C8" s="600" t="str">
        <f>słownik!A5</f>
        <v>Pantomima</v>
      </c>
      <c r="D8" s="270" t="str">
        <f>słownik!B5</f>
        <v>pontomima</v>
      </c>
      <c r="E8" s="286">
        <f>SUMIF(pedag!L$6:L$114,D8,pedag!N$6:N$114)+SUMIF(pedag!L$6:L$114,D8,pedag!O$6:O$114)+SUMIF(pedag!L$6:L$114,D8,pedag!Q$6:Q$114)+SUMIF(pedag!L$6:L$114,D8,pedag!P$6:P$114)+SUMIF(pedag!L$6:L$114,D8,pedag!R$6:R$114)</f>
        <v>0</v>
      </c>
      <c r="F8" s="345">
        <f>SUMIF(pedag!$L$6:$L$114,D8,pedag!$Y$6:$Y$114)</f>
        <v>0</v>
      </c>
      <c r="H8" s="287" t="s">
        <v>171</v>
      </c>
      <c r="I8" s="288">
        <f>COUNTIF('adm.i obs.'!E11:E16,"k")</f>
        <v>0</v>
      </c>
      <c r="J8" s="289" t="str">
        <f>IF(I8+K8=0,"",I8/(I8+K8))</f>
        <v/>
      </c>
      <c r="K8" s="288">
        <f>COUNTIF('adm.i obs.'!E11:E16,"m")</f>
        <v>0</v>
      </c>
      <c r="L8" s="289" t="str">
        <f>IF(I8+K8=0,"",K8/(I8+K8))</f>
        <v/>
      </c>
      <c r="N8" s="484" t="str">
        <f t="shared" ref="N8:N26" si="2">N7</f>
        <v>?</v>
      </c>
      <c r="O8" s="287" t="s">
        <v>217</v>
      </c>
      <c r="P8" s="288" t="s">
        <v>220</v>
      </c>
      <c r="Q8" s="531">
        <f>COUNTIF(pedag!B$6:B$114,P8)</f>
        <v>0</v>
      </c>
      <c r="R8" s="531">
        <f>COUNTIF('adm.i obs.'!B$6:B$16,P8)</f>
        <v>0</v>
      </c>
      <c r="S8" s="537">
        <f t="shared" si="0"/>
        <v>0</v>
      </c>
      <c r="T8" s="484" t="str">
        <f t="shared" ref="T8:T67" si="3">+T7</f>
        <v>?</v>
      </c>
    </row>
    <row r="9" spans="1:20" ht="14.25">
      <c r="A9" s="483" t="str">
        <f t="shared" si="1"/>
        <v>?</v>
      </c>
      <c r="B9" s="285">
        <v>4</v>
      </c>
      <c r="C9" s="600" t="str">
        <f>słownik!A6</f>
        <v>Podstawy charakteryzacji</v>
      </c>
      <c r="D9" s="270" t="str">
        <f>słownik!B6</f>
        <v>podst.charakter.</v>
      </c>
      <c r="E9" s="286">
        <f>SUMIF(pedag!L$6:L$114,D9,pedag!N$6:N$114)+SUMIF(pedag!L$6:L$114,D9,pedag!O$6:O$114)+SUMIF(pedag!L$6:L$114,D9,pedag!Q$6:Q$114)+SUMIF(pedag!L$6:L$114,D9,pedag!P$6:P$114)+SUMIF(pedag!L$6:L$114,D9,pedag!R$6:R$114)</f>
        <v>0</v>
      </c>
      <c r="F9" s="345">
        <f>SUMIF(pedag!$L$6:$L$114,D9,pedag!$Y$6:$Y$114)</f>
        <v>0</v>
      </c>
      <c r="H9" s="302" t="s">
        <v>176</v>
      </c>
      <c r="I9" s="303">
        <f>SUM(I6:I8)</f>
        <v>0</v>
      </c>
      <c r="J9" s="304" t="str">
        <f>IF(I9+K9=0,"",I9/(I9+K9))</f>
        <v/>
      </c>
      <c r="K9" s="303">
        <f>SUM(K6:K8)</f>
        <v>0</v>
      </c>
      <c r="L9" s="304" t="str">
        <f>IF(I9+K9=0,"",K9/(I9+K9))</f>
        <v/>
      </c>
      <c r="N9" s="484" t="str">
        <f t="shared" si="2"/>
        <v>?</v>
      </c>
      <c r="O9" s="287" t="s">
        <v>228</v>
      </c>
      <c r="P9" s="288" t="s">
        <v>229</v>
      </c>
      <c r="Q9" s="531">
        <f>COUNTIF(pedag!B$6:B$114,P9)</f>
        <v>0</v>
      </c>
      <c r="R9" s="531">
        <f>COUNTIF('adm.i obs.'!B$6:B$16,P9)</f>
        <v>0</v>
      </c>
      <c r="S9" s="537">
        <f t="shared" si="0"/>
        <v>0</v>
      </c>
      <c r="T9" s="484" t="str">
        <f t="shared" si="3"/>
        <v>?</v>
      </c>
    </row>
    <row r="10" spans="1:20" ht="14.25">
      <c r="A10" s="483" t="str">
        <f t="shared" si="1"/>
        <v>?</v>
      </c>
      <c r="B10" s="285">
        <v>5</v>
      </c>
      <c r="C10" s="600" t="str">
        <f>słownik!A7</f>
        <v>Specjalność artystyczna</v>
      </c>
      <c r="D10" s="270" t="str">
        <f>słownik!B7</f>
        <v>specjalność art.</v>
      </c>
      <c r="E10" s="286">
        <f>SUMIF(pedag!L$6:L$114,D10,pedag!N$6:N$114)+SUMIF(pedag!L$6:L$114,D10,pedag!O$6:O$114)+SUMIF(pedag!L$6:L$114,D10,pedag!Q$6:Q$114)+SUMIF(pedag!L$6:L$114,D10,pedag!P$6:P$114)+SUMIF(pedag!L$6:L$114,D10,pedag!R$6:R$114)</f>
        <v>0</v>
      </c>
      <c r="F10" s="345">
        <f>SUMIF(pedag!$L$6:$L$114,D10,pedag!$Y$6:$Y$114)</f>
        <v>0</v>
      </c>
      <c r="N10" s="484" t="str">
        <f t="shared" si="2"/>
        <v>?</v>
      </c>
      <c r="O10" s="287" t="s">
        <v>218</v>
      </c>
      <c r="P10" s="288" t="s">
        <v>221</v>
      </c>
      <c r="Q10" s="531">
        <f>COUNTIF(pedag!B$6:B$114,P10)</f>
        <v>0</v>
      </c>
      <c r="R10" s="531">
        <f>COUNTIF('adm.i obs.'!B$6:B$16,P10)</f>
        <v>0</v>
      </c>
      <c r="S10" s="537">
        <f t="shared" si="0"/>
        <v>0</v>
      </c>
      <c r="T10" s="484" t="str">
        <f t="shared" si="3"/>
        <v>?</v>
      </c>
    </row>
    <row r="11" spans="1:20" ht="15.75">
      <c r="A11" s="483" t="str">
        <f t="shared" si="1"/>
        <v>?</v>
      </c>
      <c r="B11" s="285">
        <v>6</v>
      </c>
      <c r="C11" s="600" t="str">
        <f>słownik!A8</f>
        <v>Techniki cyrkowe</v>
      </c>
      <c r="D11" s="270" t="str">
        <f>słownik!B8</f>
        <v>techniki cyrkowe</v>
      </c>
      <c r="E11" s="286">
        <f>SUMIF(pedag!L$6:L$114,D11,pedag!N$6:N$114)+SUMIF(pedag!L$6:L$114,D11,pedag!O$6:O$114)+SUMIF(pedag!L$6:L$114,D11,pedag!Q$6:Q$114)+SUMIF(pedag!L$6:L$114,D11,pedag!P$6:P$114)+SUMIF(pedag!L$6:L$114,D11,pedag!R$6:R$114)</f>
        <v>0</v>
      </c>
      <c r="F11" s="345">
        <f>SUMIF(pedag!$L$6:$L$114,D11,pedag!$Y$6:$Y$114)</f>
        <v>0</v>
      </c>
      <c r="H11" s="1502" t="s">
        <v>119</v>
      </c>
      <c r="I11" s="1502"/>
      <c r="J11" s="1502"/>
      <c r="K11" s="1502"/>
      <c r="L11" s="1502"/>
      <c r="N11" s="484" t="str">
        <f t="shared" si="2"/>
        <v>?</v>
      </c>
      <c r="O11" s="287" t="s">
        <v>219</v>
      </c>
      <c r="P11" s="288" t="s">
        <v>222</v>
      </c>
      <c r="Q11" s="531">
        <f>COUNTIF(pedag!B$6:B$114,P11)</f>
        <v>0</v>
      </c>
      <c r="R11" s="531">
        <f>COUNTIF('adm.i obs.'!B$6:B$16,P11)</f>
        <v>0</v>
      </c>
      <c r="S11" s="537">
        <f t="shared" si="0"/>
        <v>0</v>
      </c>
      <c r="T11" s="484" t="str">
        <f t="shared" si="3"/>
        <v>?</v>
      </c>
    </row>
    <row r="12" spans="1:20" ht="14.25">
      <c r="A12" s="483" t="str">
        <f t="shared" si="1"/>
        <v>?</v>
      </c>
      <c r="B12" s="285">
        <v>7</v>
      </c>
      <c r="C12" s="600" t="str">
        <f>słownik!A9</f>
        <v>Techniki taneczne</v>
      </c>
      <c r="D12" s="270" t="str">
        <f>słownik!B9</f>
        <v>techniki tanec.</v>
      </c>
      <c r="E12" s="286">
        <f>SUMIF(pedag!L$6:L$114,D12,pedag!N$6:N$114)+SUMIF(pedag!L$6:L$114,D12,pedag!O$6:O$114)+SUMIF(pedag!L$6:L$114,D12,pedag!Q$6:Q$114)+SUMIF(pedag!L$6:L$114,D12,pedag!P$6:P$114)+SUMIF(pedag!L$6:L$114,D12,pedag!R$6:R$114)</f>
        <v>0</v>
      </c>
      <c r="F12" s="345">
        <f>SUMIF(pedag!$L$6:$L$114,D12,pedag!$Y$6:$Y$114)</f>
        <v>0</v>
      </c>
      <c r="J12" s="298" t="s">
        <v>169</v>
      </c>
      <c r="K12" s="299" t="s">
        <v>179</v>
      </c>
      <c r="L12" s="298" t="s">
        <v>28</v>
      </c>
      <c r="N12" s="484" t="str">
        <f t="shared" si="2"/>
        <v>?</v>
      </c>
      <c r="O12" s="287" t="s">
        <v>230</v>
      </c>
      <c r="P12" s="288" t="s">
        <v>231</v>
      </c>
      <c r="Q12" s="531">
        <f>COUNTIF(pedag!B$6:B$114,P12)</f>
        <v>0</v>
      </c>
      <c r="R12" s="531">
        <f>COUNTIF('adm.i obs.'!B$6:B$16,P12)</f>
        <v>0</v>
      </c>
      <c r="S12" s="537">
        <f t="shared" si="0"/>
        <v>0</v>
      </c>
      <c r="T12" s="484" t="str">
        <f t="shared" si="3"/>
        <v>?</v>
      </c>
    </row>
    <row r="13" spans="1:20" ht="14.25">
      <c r="A13" s="483" t="str">
        <f t="shared" si="1"/>
        <v>?</v>
      </c>
      <c r="B13" s="285">
        <v>8</v>
      </c>
      <c r="C13" s="600">
        <f>słownik!A10</f>
        <v>0</v>
      </c>
      <c r="D13" s="270">
        <f>słownik!B10</f>
        <v>0</v>
      </c>
      <c r="E13" s="286">
        <f>SUMIF(pedag!L$6:L$114,D13,pedag!N$6:N$114)+SUMIF(pedag!L$6:L$114,D13,pedag!O$6:O$114)+SUMIF(pedag!L$6:L$114,D13,pedag!Q$6:Q$114)+SUMIF(pedag!L$6:L$114,D13,pedag!P$6:P$114)+SUMIF(pedag!L$6:L$114,D13,pedag!R$6:R$114)</f>
        <v>0</v>
      </c>
      <c r="F13" s="345">
        <f>SUMIF(pedag!$L$6:$L$114,D13,pedag!$Y$6:$Y$114)</f>
        <v>0</v>
      </c>
      <c r="H13" s="1503" t="s">
        <v>120</v>
      </c>
      <c r="I13" s="1503"/>
      <c r="J13" s="297">
        <f>COUNTIF(pedag!J$6:J$114,"uo")</f>
        <v>0</v>
      </c>
      <c r="K13" s="297">
        <f>COUNTIF('adm.i obs.'!I$6:I$16,"uo")</f>
        <v>0</v>
      </c>
      <c r="L13" s="297">
        <f>SUM(J13:K13)</f>
        <v>0</v>
      </c>
      <c r="N13" s="484" t="str">
        <f t="shared" si="2"/>
        <v>?</v>
      </c>
      <c r="Q13" s="534">
        <f>SUM(Q6:Q12)</f>
        <v>0</v>
      </c>
      <c r="R13" s="534">
        <f>SUM(R6:R12)</f>
        <v>0</v>
      </c>
      <c r="S13" s="534">
        <f>SUM(S6:S12)</f>
        <v>0</v>
      </c>
      <c r="T13" s="484" t="str">
        <f t="shared" si="3"/>
        <v>?</v>
      </c>
    </row>
    <row r="14" spans="1:20" ht="14.25">
      <c r="A14" s="483" t="str">
        <f t="shared" si="1"/>
        <v>?</v>
      </c>
      <c r="B14" s="285">
        <v>9</v>
      </c>
      <c r="C14" s="600">
        <f>słownik!A11</f>
        <v>0</v>
      </c>
      <c r="D14" s="270">
        <f>słownik!B11</f>
        <v>0</v>
      </c>
      <c r="E14" s="286">
        <f>SUMIF(pedag!L$6:L$114,D14,pedag!N$6:N$114)+SUMIF(pedag!L$6:L$114,D14,pedag!O$6:O$114)+SUMIF(pedag!L$6:L$114,D14,pedag!Q$6:Q$114)+SUMIF(pedag!L$6:L$114,D14,pedag!P$6:P$114)+SUMIF(pedag!L$6:L$114,D14,pedag!R$6:R$114)</f>
        <v>0</v>
      </c>
      <c r="F14" s="345">
        <f>SUMIF(pedag!$L$6:$L$114,D14,pedag!$Y$6:$Y$114)</f>
        <v>0</v>
      </c>
      <c r="H14" s="296" t="s">
        <v>121</v>
      </c>
      <c r="I14" s="296"/>
      <c r="J14" s="297">
        <f>COUNTIF(pedag!J$6:J$114,"un")</f>
        <v>0</v>
      </c>
      <c r="K14" s="297">
        <f>COUNTIF('adm.i obs.'!I$6:I$16,"un")</f>
        <v>0</v>
      </c>
      <c r="L14" s="297">
        <f>SUM(J14:K14)</f>
        <v>0</v>
      </c>
      <c r="N14" s="484" t="str">
        <f t="shared" si="2"/>
        <v>?</v>
      </c>
      <c r="T14" s="484" t="str">
        <f t="shared" si="3"/>
        <v>?</v>
      </c>
    </row>
    <row r="15" spans="1:20" ht="14.25">
      <c r="A15" s="483"/>
      <c r="B15" s="285">
        <v>10</v>
      </c>
      <c r="C15" s="600">
        <f>słownik!A12</f>
        <v>0</v>
      </c>
      <c r="D15" s="270">
        <f>słownik!B12</f>
        <v>0</v>
      </c>
      <c r="E15" s="286">
        <f>SUMIF(pedag!L$6:L$114,D15,pedag!N$6:N$114)+SUMIF(pedag!L$6:L$114,D15,pedag!O$6:O$114)+SUMIF(pedag!L$6:L$114,D15,pedag!Q$6:Q$114)+SUMIF(pedag!L$6:L$114,D15,pedag!P$6:P$114)+SUMIF(pedag!L$6:L$114,D15,pedag!R$6:R$114)</f>
        <v>0</v>
      </c>
      <c r="F15" s="345">
        <f>SUMIF(pedag!$L$6:$L$114,D15,pedag!$Y$6:$Y$114)</f>
        <v>0</v>
      </c>
      <c r="H15" s="1499" t="s">
        <v>122</v>
      </c>
      <c r="I15" s="1500"/>
      <c r="J15" s="297">
        <f>COUNTIF(pedag!J$6:J$114,"m")</f>
        <v>0</v>
      </c>
      <c r="K15" s="297">
        <f>COUNTIF('adm.i obs.'!I$6:I$16,"m")</f>
        <v>0</v>
      </c>
      <c r="L15" s="297">
        <f>SUM(J15:K15)</f>
        <v>0</v>
      </c>
      <c r="N15" s="484" t="str">
        <f t="shared" si="2"/>
        <v>?</v>
      </c>
      <c r="T15" s="484" t="str">
        <f t="shared" si="3"/>
        <v>?</v>
      </c>
    </row>
    <row r="16" spans="1:20" ht="14.25">
      <c r="A16" s="483"/>
      <c r="B16" s="285">
        <v>11</v>
      </c>
      <c r="C16" s="600">
        <f>słownik!A13</f>
        <v>0</v>
      </c>
      <c r="D16" s="270">
        <f>słownik!B13</f>
        <v>0</v>
      </c>
      <c r="E16" s="286">
        <f>SUMIF(pedag!L$6:L$114,D16,pedag!N$6:N$114)+SUMIF(pedag!L$6:L$114,D16,pedag!O$6:O$114)+SUMIF(pedag!L$6:L$114,D16,pedag!Q$6:Q$114)+SUMIF(pedag!L$6:L$114,D16,pedag!P$6:P$114)+SUMIF(pedag!L$6:L$114,D16,pedag!R$6:R$114)</f>
        <v>0</v>
      </c>
      <c r="F16" s="345">
        <f>SUMIF(pedag!$L$6:$L$114,D16,pedag!$Y$6:$Y$114)</f>
        <v>0</v>
      </c>
      <c r="H16" s="300"/>
      <c r="I16" s="301" t="s">
        <v>176</v>
      </c>
      <c r="J16" s="300">
        <f>SUM(J13:J15)</f>
        <v>0</v>
      </c>
      <c r="K16" s="300">
        <f>SUM(K13:K15)</f>
        <v>0</v>
      </c>
      <c r="L16" s="300">
        <f>SUM(L13:L15)</f>
        <v>0</v>
      </c>
      <c r="N16" s="484" t="str">
        <f t="shared" si="2"/>
        <v>?</v>
      </c>
      <c r="T16" s="484" t="str">
        <f t="shared" si="3"/>
        <v>?</v>
      </c>
    </row>
    <row r="17" spans="1:20" ht="14.25">
      <c r="A17" s="483"/>
      <c r="B17" s="285">
        <v>12</v>
      </c>
      <c r="C17" s="600">
        <f>słownik!A14</f>
        <v>0</v>
      </c>
      <c r="D17" s="270">
        <f>słownik!B14</f>
        <v>0</v>
      </c>
      <c r="E17" s="286">
        <f>SUMIF(pedag!L$6:L$114,D17,pedag!N$6:N$114)+SUMIF(pedag!L$6:L$114,D17,pedag!O$6:O$114)+SUMIF(pedag!L$6:L$114,D17,pedag!Q$6:Q$114)+SUMIF(pedag!L$6:L$114,D17,pedag!P$6:P$114)+SUMIF(pedag!L$6:L$114,D17,pedag!R$6:R$114)</f>
        <v>0</v>
      </c>
      <c r="F17" s="345">
        <f>SUMIF(pedag!$L$6:$L$114,D17,pedag!$Y$6:$Y$114)</f>
        <v>0</v>
      </c>
      <c r="N17" s="484" t="str">
        <f t="shared" si="2"/>
        <v>?</v>
      </c>
      <c r="T17" s="484" t="str">
        <f t="shared" si="3"/>
        <v>?</v>
      </c>
    </row>
    <row r="18" spans="1:20" ht="18">
      <c r="A18" s="483"/>
      <c r="B18" s="285">
        <v>13</v>
      </c>
      <c r="C18" s="600">
        <f>słownik!A15</f>
        <v>0</v>
      </c>
      <c r="D18" s="270">
        <f>słownik!B15</f>
        <v>0</v>
      </c>
      <c r="E18" s="286">
        <f>SUMIF(pedag!L$6:L$114,D18,pedag!N$6:N$114)+SUMIF(pedag!L$6:L$114,D18,pedag!O$6:O$114)+SUMIF(pedag!L$6:L$114,D18,pedag!Q$6:Q$114)+SUMIF(pedag!L$6:L$114,D18,pedag!P$6:P$114)+SUMIF(pedag!L$6:L$114,D18,pedag!R$6:R$114)</f>
        <v>0</v>
      </c>
      <c r="F18" s="345">
        <f>SUMIF(pedag!$L$6:$L$114,D18,pedag!$Y$6:$Y$114)</f>
        <v>0</v>
      </c>
      <c r="H18" s="1496" t="s">
        <v>210</v>
      </c>
      <c r="I18" s="1496"/>
      <c r="J18" s="1496"/>
      <c r="K18" s="1496"/>
      <c r="L18" s="1496"/>
      <c r="N18" s="484" t="str">
        <f t="shared" si="2"/>
        <v>?</v>
      </c>
      <c r="T18" s="484" t="str">
        <f t="shared" si="3"/>
        <v>?</v>
      </c>
    </row>
    <row r="19" spans="1:20" ht="15">
      <c r="A19" s="483"/>
      <c r="B19" s="285">
        <v>14</v>
      </c>
      <c r="C19" s="600">
        <f>słownik!A16</f>
        <v>0</v>
      </c>
      <c r="D19" s="270">
        <f>słownik!B16</f>
        <v>0</v>
      </c>
      <c r="E19" s="286">
        <f>SUMIF(pedag!L$6:L$114,D19,pedag!N$6:N$114)+SUMIF(pedag!L$6:L$114,D19,pedag!O$6:O$114)+SUMIF(pedag!L$6:L$114,D19,pedag!Q$6:Q$114)+SUMIF(pedag!L$6:L$114,D19,pedag!P$6:P$114)+SUMIF(pedag!L$6:L$114,D19,pedag!R$6:R$114)</f>
        <v>0</v>
      </c>
      <c r="F19" s="345">
        <f>SUMIF(pedag!$L$6:$L$114,D19,pedag!$Y$6:$Y$114)</f>
        <v>0</v>
      </c>
      <c r="H19" s="600"/>
      <c r="I19" s="964"/>
      <c r="J19" s="1020" t="s">
        <v>138</v>
      </c>
      <c r="K19" s="1021" t="s">
        <v>102</v>
      </c>
      <c r="L19" s="295">
        <f>SUMIF(pedag!$K$6:$K$114,K19,pedag!$N$6:$N$114)+SUMIF(pedag!$K$6:$K$114,K19,pedag!$O$6:$O$114)+SUMIF(pedag!$K$6:$K$114,K19,pedag!$Q$6:$Q$114)+SUMIF(pedag!$K$6:$K$114,K19,pedag!$P$6:$P$114)+SUMIF(pedag!$K$6:$K$114,K19,pedag!$R$6:$R$114)</f>
        <v>0</v>
      </c>
      <c r="N19" s="484" t="str">
        <f t="shared" si="2"/>
        <v>?</v>
      </c>
      <c r="T19" s="484" t="str">
        <f t="shared" si="3"/>
        <v>?</v>
      </c>
    </row>
    <row r="20" spans="1:20" ht="15">
      <c r="A20" s="483"/>
      <c r="B20" s="285">
        <v>15</v>
      </c>
      <c r="C20" s="600">
        <f>słownik!A17</f>
        <v>0</v>
      </c>
      <c r="D20" s="270">
        <f>słownik!B17</f>
        <v>0</v>
      </c>
      <c r="E20" s="286">
        <f>SUMIF(pedag!L$6:L$114,D20,pedag!N$6:N$114)+SUMIF(pedag!L$6:L$114,D20,pedag!O$6:O$114)+SUMIF(pedag!L$6:L$114,D20,pedag!Q$6:Q$114)+SUMIF(pedag!L$6:L$114,D20,pedag!P$6:P$114)+SUMIF(pedag!L$6:L$114,D20,pedag!R$6:R$114)</f>
        <v>0</v>
      </c>
      <c r="F20" s="345">
        <f>SUMIF(pedag!$L$6:$L$114,D20,pedag!$Y$6:$Y$114)</f>
        <v>0</v>
      </c>
      <c r="H20" s="600"/>
      <c r="I20" s="964"/>
      <c r="J20" s="1020" t="s">
        <v>363</v>
      </c>
      <c r="K20" s="1021" t="s">
        <v>364</v>
      </c>
      <c r="L20" s="295">
        <f>SUMIF(pedag!$K$6:$K$114,K20,pedag!$N$6:$N$114)+SUMIF(pedag!$K$6:$K$114,K20,pedag!$O$6:$O$114)+SUMIF(pedag!$K$6:$K$114,K20,pedag!$Q$6:$Q$114)+SUMIF(pedag!$K$6:$K$114,K20,pedag!$P$6:$P$114)+SUMIF(pedag!$K$6:$K$114,K20,pedag!$R$6:$R$114)</f>
        <v>0</v>
      </c>
      <c r="N20" s="484" t="str">
        <f t="shared" si="2"/>
        <v>?</v>
      </c>
      <c r="T20" s="484" t="str">
        <f t="shared" si="3"/>
        <v>?</v>
      </c>
    </row>
    <row r="21" spans="1:20" ht="15">
      <c r="A21" s="483"/>
      <c r="B21" s="285">
        <v>16</v>
      </c>
      <c r="C21" s="600">
        <f>słownik!A18</f>
        <v>0</v>
      </c>
      <c r="D21" s="270">
        <f>słownik!B18</f>
        <v>0</v>
      </c>
      <c r="E21" s="286">
        <f>SUMIF(pedag!L$6:L$114,D21,pedag!N$6:N$114)+SUMIF(pedag!L$6:L$114,D21,pedag!O$6:O$114)+SUMIF(pedag!L$6:L$114,D21,pedag!Q$6:Q$114)+SUMIF(pedag!L$6:L$114,D21,pedag!P$6:P$114)+SUMIF(pedag!L$6:L$114,D21,pedag!R$6:R$114)</f>
        <v>0</v>
      </c>
      <c r="F21" s="345">
        <f>SUMIF(pedag!$L$6:$L$114,D21,pedag!$Y$6:$Y$114)</f>
        <v>0</v>
      </c>
      <c r="H21" s="600"/>
      <c r="I21" s="964"/>
      <c r="J21" s="1020" t="s">
        <v>141</v>
      </c>
      <c r="K21" s="1021" t="s">
        <v>140</v>
      </c>
      <c r="L21" s="295">
        <f>SUMIF(pedag!$K$6:$K$114,K21,pedag!$N$6:$N$114)+SUMIF(pedag!$K$6:$K$114,K21,pedag!$O$6:$O$114)+SUMIF(pedag!$K$6:$K$114,K21,pedag!$Q$6:$Q$114)+SUMIF(pedag!$K$6:$K$114,K21,pedag!$P$6:$P$114)+SUMIF(pedag!$K$6:$K$114,K21,pedag!$R$6:$R$114)</f>
        <v>0</v>
      </c>
      <c r="N21" s="484" t="str">
        <f t="shared" si="2"/>
        <v>?</v>
      </c>
      <c r="T21" s="484" t="str">
        <f t="shared" si="3"/>
        <v>?</v>
      </c>
    </row>
    <row r="22" spans="1:20" ht="15">
      <c r="A22" s="483"/>
      <c r="B22" s="285">
        <v>17</v>
      </c>
      <c r="C22" s="600">
        <f>słownik!A19</f>
        <v>0</v>
      </c>
      <c r="D22" s="270">
        <f>słownik!B19</f>
        <v>0</v>
      </c>
      <c r="E22" s="286">
        <f>SUMIF(pedag!L$6:L$114,D22,pedag!N$6:N$114)+SUMIF(pedag!L$6:L$114,D22,pedag!O$6:O$114)+SUMIF(pedag!L$6:L$114,D22,pedag!Q$6:Q$114)+SUMIF(pedag!L$6:L$114,D22,pedag!P$6:P$114)+SUMIF(pedag!L$6:L$114,D22,pedag!R$6:R$114)</f>
        <v>0</v>
      </c>
      <c r="F22" s="345">
        <f>SUMIF(pedag!$L$6:$L$114,D22,pedag!$Y$6:$Y$114)</f>
        <v>0</v>
      </c>
      <c r="H22" s="600"/>
      <c r="I22" s="964"/>
      <c r="J22" s="1020" t="s">
        <v>137</v>
      </c>
      <c r="K22" s="1021" t="s">
        <v>129</v>
      </c>
      <c r="L22" s="295">
        <f>SUMIF(pedag!$K$6:$K$114,K22,pedag!$N$6:$N$114)+SUMIF(pedag!$K$6:$K$114,K22,pedag!$O$6:$O$114)+SUMIF(pedag!$K$6:$K$114,K22,pedag!$Q$6:$Q$114)+SUMIF(pedag!$K$6:$K$114,K22,pedag!$P$6:$P$114)+SUMIF(pedag!$K$6:$K$114,K22,pedag!$R$6:$R$114)</f>
        <v>0</v>
      </c>
      <c r="N22" s="484" t="str">
        <f t="shared" si="2"/>
        <v>?</v>
      </c>
      <c r="T22" s="484" t="str">
        <f t="shared" si="3"/>
        <v>?</v>
      </c>
    </row>
    <row r="23" spans="1:20" ht="14.25">
      <c r="A23" s="483"/>
      <c r="B23" s="285">
        <v>18</v>
      </c>
      <c r="C23" s="600">
        <f>słownik!A20</f>
        <v>0</v>
      </c>
      <c r="D23" s="270">
        <f>słownik!B20</f>
        <v>0</v>
      </c>
      <c r="E23" s="286">
        <f>SUMIF(pedag!L$6:L$114,D23,pedag!N$6:N$114)+SUMIF(pedag!L$6:L$114,D23,pedag!O$6:O$114)+SUMIF(pedag!L$6:L$114,D23,pedag!Q$6:Q$114)+SUMIF(pedag!L$6:L$114,D23,pedag!P$6:P$114)+SUMIF(pedag!L$6:L$114,D23,pedag!R$6:R$114)</f>
        <v>0</v>
      </c>
      <c r="F23" s="345">
        <f>SUMIF(pedag!$L$6:$L$114,D23,pedag!$Y$6:$Y$114)</f>
        <v>0</v>
      </c>
      <c r="L23" s="539">
        <f>SUM(L19:L22)</f>
        <v>0</v>
      </c>
      <c r="N23" s="484" t="str">
        <f t="shared" si="2"/>
        <v>?</v>
      </c>
      <c r="T23" s="484" t="str">
        <f t="shared" si="3"/>
        <v>?</v>
      </c>
    </row>
    <row r="24" spans="1:20" ht="14.25">
      <c r="A24" s="483"/>
      <c r="B24" s="285">
        <v>19</v>
      </c>
      <c r="C24" s="600">
        <f>słownik!A21</f>
        <v>0</v>
      </c>
      <c r="D24" s="270">
        <f>słownik!B21</f>
        <v>0</v>
      </c>
      <c r="E24" s="286">
        <f>SUMIF(pedag!L$6:L$114,D24,pedag!N$6:N$114)+SUMIF(pedag!L$6:L$114,D24,pedag!O$6:O$114)+SUMIF(pedag!L$6:L$114,D24,pedag!Q$6:Q$114)+SUMIF(pedag!L$6:L$114,D24,pedag!P$6:P$114)+SUMIF(pedag!L$6:L$114,D24,pedag!R$6:R$114)</f>
        <v>0</v>
      </c>
      <c r="F24" s="345">
        <f>SUMIF(pedag!$L$6:$L$114,D24,pedag!$Y$6:$Y$114)</f>
        <v>0</v>
      </c>
      <c r="H24" s="378"/>
      <c r="N24" s="484" t="str">
        <f t="shared" si="2"/>
        <v>?</v>
      </c>
      <c r="T24" s="484" t="str">
        <f t="shared" si="3"/>
        <v>?</v>
      </c>
    </row>
    <row r="25" spans="1:20" ht="14.25">
      <c r="A25" s="483"/>
      <c r="B25" s="285">
        <v>21</v>
      </c>
      <c r="C25" s="600" t="str">
        <f>słownik!A22</f>
        <v>inne</v>
      </c>
      <c r="D25" s="270" t="str">
        <f>słownik!B22</f>
        <v>inne</v>
      </c>
      <c r="E25" s="286">
        <f>SUMIF(pedag!L$6:L$114,D25,pedag!N$6:N$114)+SUMIF(pedag!L$6:L$114,D25,pedag!O$6:O$114)+SUMIF(pedag!L$6:L$114,D25,pedag!Q$6:Q$114)+SUMIF(pedag!L$6:L$114,D25,pedag!P$6:P$114)+SUMIF(pedag!L$6:L$114,D25,pedag!R$6:R$114)</f>
        <v>0</v>
      </c>
      <c r="F25" s="345">
        <f>SUMIF(pedag!$L$6:$L$114,D25,pedag!$Y$6:$Y$114)</f>
        <v>0</v>
      </c>
      <c r="H25" s="378"/>
      <c r="N25" s="484" t="e">
        <f>#REF!</f>
        <v>#REF!</v>
      </c>
      <c r="T25" s="484" t="e">
        <f>+#REF!</f>
        <v>#REF!</v>
      </c>
    </row>
    <row r="26" spans="1:20" ht="18.75">
      <c r="A26" s="483"/>
      <c r="C26" s="292" t="s">
        <v>133</v>
      </c>
      <c r="D26" s="293"/>
      <c r="E26" s="294">
        <f>SUM(E6:E25)</f>
        <v>0</v>
      </c>
      <c r="F26" s="239">
        <f>SUM(F6:F25)</f>
        <v>0</v>
      </c>
      <c r="H26" s="378"/>
      <c r="N26" s="484" t="e">
        <f t="shared" si="2"/>
        <v>#REF!</v>
      </c>
      <c r="T26" s="484" t="e">
        <f t="shared" si="3"/>
        <v>#REF!</v>
      </c>
    </row>
    <row r="27" spans="1:20" ht="14.25">
      <c r="A27" s="483"/>
      <c r="T27" s="484" t="e">
        <f>+#REF!</f>
        <v>#REF!</v>
      </c>
    </row>
    <row r="28" spans="1:20" ht="14.25">
      <c r="A28" s="483"/>
      <c r="T28" s="484" t="e">
        <f t="shared" si="3"/>
        <v>#REF!</v>
      </c>
    </row>
    <row r="29" spans="1:20" ht="14.25">
      <c r="A29" s="483"/>
      <c r="T29" s="484" t="e">
        <f t="shared" si="3"/>
        <v>#REF!</v>
      </c>
    </row>
    <row r="30" spans="1:20" ht="14.25">
      <c r="A30" s="483"/>
      <c r="T30" s="484" t="e">
        <f t="shared" si="3"/>
        <v>#REF!</v>
      </c>
    </row>
    <row r="31" spans="1:20" ht="14.25">
      <c r="A31" s="483"/>
      <c r="M31" s="439"/>
      <c r="T31" s="484" t="e">
        <f t="shared" si="3"/>
        <v>#REF!</v>
      </c>
    </row>
    <row r="32" spans="1:20" ht="14.25">
      <c r="A32" s="483"/>
      <c r="T32" s="484" t="e">
        <f t="shared" si="3"/>
        <v>#REF!</v>
      </c>
    </row>
    <row r="33" spans="1:20" ht="14.25">
      <c r="A33" s="483"/>
      <c r="T33" s="484" t="e">
        <f t="shared" si="3"/>
        <v>#REF!</v>
      </c>
    </row>
    <row r="34" spans="1:20" ht="15">
      <c r="A34" s="483"/>
      <c r="H34" s="378"/>
      <c r="I34" s="275"/>
      <c r="J34" s="604"/>
      <c r="K34" s="605"/>
      <c r="L34" s="606"/>
      <c r="M34" s="275"/>
      <c r="T34" s="484" t="e">
        <f t="shared" si="3"/>
        <v>#REF!</v>
      </c>
    </row>
    <row r="35" spans="1:20" ht="15">
      <c r="A35" s="483"/>
      <c r="H35" s="378"/>
      <c r="I35" s="275"/>
      <c r="J35" s="604"/>
      <c r="K35" s="605"/>
      <c r="L35" s="606"/>
      <c r="M35" s="275"/>
      <c r="T35" s="484" t="e">
        <f t="shared" si="3"/>
        <v>#REF!</v>
      </c>
    </row>
    <row r="36" spans="1:20" ht="14.25">
      <c r="A36" s="483"/>
      <c r="H36" s="275"/>
      <c r="I36" s="275"/>
      <c r="J36" s="275"/>
      <c r="K36" s="275"/>
      <c r="L36" s="607"/>
      <c r="M36" s="275"/>
      <c r="T36" s="484" t="e">
        <f t="shared" si="3"/>
        <v>#REF!</v>
      </c>
    </row>
    <row r="37" spans="1:20" ht="14.25">
      <c r="A37" s="483"/>
      <c r="T37" s="484" t="e">
        <f t="shared" si="3"/>
        <v>#REF!</v>
      </c>
    </row>
    <row r="38" spans="1:20" ht="16.5" customHeight="1">
      <c r="A38" s="483"/>
      <c r="T38" s="484" t="e">
        <f t="shared" si="3"/>
        <v>#REF!</v>
      </c>
    </row>
    <row r="39" spans="1:20" ht="14.25">
      <c r="A39" s="483"/>
      <c r="T39" s="484" t="e">
        <f t="shared" si="3"/>
        <v>#REF!</v>
      </c>
    </row>
    <row r="40" spans="1:20" ht="14.25">
      <c r="A40" s="483"/>
      <c r="T40" s="484" t="e">
        <f t="shared" si="3"/>
        <v>#REF!</v>
      </c>
    </row>
    <row r="41" spans="1:20" ht="14.25">
      <c r="A41" s="483"/>
      <c r="T41" s="484" t="e">
        <f t="shared" si="3"/>
        <v>#REF!</v>
      </c>
    </row>
    <row r="42" spans="1:20" ht="14.25">
      <c r="A42" s="483"/>
      <c r="T42" s="484" t="e">
        <f t="shared" si="3"/>
        <v>#REF!</v>
      </c>
    </row>
    <row r="43" spans="1:20" ht="14.25">
      <c r="A43" s="483"/>
      <c r="T43" s="484" t="e">
        <f t="shared" si="3"/>
        <v>#REF!</v>
      </c>
    </row>
    <row r="44" spans="1:20" ht="14.25">
      <c r="A44" s="483"/>
      <c r="T44" s="484" t="e">
        <f t="shared" si="3"/>
        <v>#REF!</v>
      </c>
    </row>
    <row r="45" spans="1:20" ht="14.25">
      <c r="A45" s="483"/>
      <c r="T45" s="484" t="e">
        <f t="shared" si="3"/>
        <v>#REF!</v>
      </c>
    </row>
    <row r="46" spans="1:20" ht="14.25">
      <c r="A46" s="483"/>
      <c r="T46" s="484" t="e">
        <f t="shared" si="3"/>
        <v>#REF!</v>
      </c>
    </row>
    <row r="47" spans="1:20" ht="14.25">
      <c r="A47" s="483"/>
      <c r="T47" s="484" t="e">
        <f t="shared" si="3"/>
        <v>#REF!</v>
      </c>
    </row>
    <row r="48" spans="1:20" ht="14.25">
      <c r="A48" s="483"/>
      <c r="T48" s="484" t="e">
        <f t="shared" si="3"/>
        <v>#REF!</v>
      </c>
    </row>
    <row r="49" spans="1:20" ht="14.25">
      <c r="A49" s="483"/>
      <c r="T49" s="484" t="e">
        <f t="shared" si="3"/>
        <v>#REF!</v>
      </c>
    </row>
    <row r="50" spans="1:20" ht="14.25">
      <c r="A50" s="483"/>
      <c r="T50" s="484" t="e">
        <f t="shared" si="3"/>
        <v>#REF!</v>
      </c>
    </row>
    <row r="51" spans="1:20" ht="14.25">
      <c r="A51" s="483"/>
      <c r="T51" s="484" t="e">
        <f t="shared" si="3"/>
        <v>#REF!</v>
      </c>
    </row>
    <row r="52" spans="1:20" ht="14.25">
      <c r="A52" s="483"/>
      <c r="T52" s="484" t="e">
        <f t="shared" si="3"/>
        <v>#REF!</v>
      </c>
    </row>
    <row r="53" spans="1:20" ht="14.25">
      <c r="A53" s="483"/>
      <c r="T53" s="484" t="e">
        <f t="shared" si="3"/>
        <v>#REF!</v>
      </c>
    </row>
    <row r="54" spans="1:20" ht="14.25">
      <c r="A54" s="483"/>
      <c r="T54" s="484" t="e">
        <f t="shared" si="3"/>
        <v>#REF!</v>
      </c>
    </row>
    <row r="55" spans="1:20" ht="14.25">
      <c r="A55" s="483"/>
      <c r="T55" s="484" t="e">
        <f t="shared" si="3"/>
        <v>#REF!</v>
      </c>
    </row>
    <row r="56" spans="1:20" ht="14.25">
      <c r="A56" s="483"/>
      <c r="T56" s="484" t="e">
        <f t="shared" si="3"/>
        <v>#REF!</v>
      </c>
    </row>
    <row r="57" spans="1:20" ht="14.25">
      <c r="A57" s="483"/>
      <c r="T57" s="484" t="e">
        <f t="shared" si="3"/>
        <v>#REF!</v>
      </c>
    </row>
    <row r="58" spans="1:20" ht="14.25">
      <c r="A58" s="483"/>
      <c r="T58" s="484" t="e">
        <f t="shared" si="3"/>
        <v>#REF!</v>
      </c>
    </row>
    <row r="59" spans="1:20" ht="14.25">
      <c r="A59" s="483"/>
      <c r="T59" s="484" t="e">
        <f t="shared" si="3"/>
        <v>#REF!</v>
      </c>
    </row>
    <row r="60" spans="1:20" ht="14.25">
      <c r="A60" s="483"/>
      <c r="T60" s="484" t="e">
        <f t="shared" si="3"/>
        <v>#REF!</v>
      </c>
    </row>
    <row r="61" spans="1:20" ht="14.25">
      <c r="A61" s="483"/>
      <c r="T61" s="484" t="e">
        <f t="shared" si="3"/>
        <v>#REF!</v>
      </c>
    </row>
    <row r="62" spans="1:20" ht="14.25">
      <c r="A62" s="483"/>
      <c r="T62" s="484" t="e">
        <f t="shared" si="3"/>
        <v>#REF!</v>
      </c>
    </row>
    <row r="63" spans="1:20" ht="14.25">
      <c r="A63" s="483"/>
      <c r="T63" s="484" t="e">
        <f t="shared" si="3"/>
        <v>#REF!</v>
      </c>
    </row>
    <row r="64" spans="1:20" ht="14.25">
      <c r="A64" s="483"/>
      <c r="T64" s="484" t="e">
        <f t="shared" si="3"/>
        <v>#REF!</v>
      </c>
    </row>
    <row r="65" spans="1:20" ht="14.25">
      <c r="A65" s="483"/>
      <c r="T65" s="484" t="e">
        <f t="shared" si="3"/>
        <v>#REF!</v>
      </c>
    </row>
    <row r="66" spans="1:20" ht="14.25">
      <c r="A66" s="483"/>
      <c r="T66" s="484" t="e">
        <f t="shared" si="3"/>
        <v>#REF!</v>
      </c>
    </row>
    <row r="67" spans="1:20" ht="14.25">
      <c r="A67" s="483"/>
      <c r="T67" s="484" t="e">
        <f t="shared" si="3"/>
        <v>#REF!</v>
      </c>
    </row>
    <row r="68" spans="1:20" ht="14.25">
      <c r="A68" s="483"/>
      <c r="T68" s="484" t="e">
        <f t="shared" ref="T68:T88" si="4">+T67</f>
        <v>#REF!</v>
      </c>
    </row>
    <row r="69" spans="1:20" ht="14.25">
      <c r="A69" s="483"/>
      <c r="T69" s="484" t="e">
        <f t="shared" si="4"/>
        <v>#REF!</v>
      </c>
    </row>
    <row r="70" spans="1:20">
      <c r="T70" s="484" t="e">
        <f t="shared" si="4"/>
        <v>#REF!</v>
      </c>
    </row>
    <row r="71" spans="1:20">
      <c r="T71" s="484" t="e">
        <f t="shared" si="4"/>
        <v>#REF!</v>
      </c>
    </row>
    <row r="72" spans="1:20">
      <c r="T72" s="484" t="e">
        <f t="shared" si="4"/>
        <v>#REF!</v>
      </c>
    </row>
    <row r="73" spans="1:20">
      <c r="T73" s="484" t="e">
        <f t="shared" si="4"/>
        <v>#REF!</v>
      </c>
    </row>
    <row r="74" spans="1:20">
      <c r="T74" s="484" t="e">
        <f t="shared" si="4"/>
        <v>#REF!</v>
      </c>
    </row>
    <row r="75" spans="1:20">
      <c r="T75" s="484" t="e">
        <f t="shared" si="4"/>
        <v>#REF!</v>
      </c>
    </row>
    <row r="76" spans="1:20">
      <c r="T76" s="484" t="e">
        <f t="shared" si="4"/>
        <v>#REF!</v>
      </c>
    </row>
    <row r="77" spans="1:20">
      <c r="T77" s="484" t="e">
        <f t="shared" si="4"/>
        <v>#REF!</v>
      </c>
    </row>
    <row r="78" spans="1:20">
      <c r="T78" s="484" t="e">
        <f t="shared" si="4"/>
        <v>#REF!</v>
      </c>
    </row>
    <row r="79" spans="1:20">
      <c r="T79" s="484" t="e">
        <f t="shared" si="4"/>
        <v>#REF!</v>
      </c>
    </row>
    <row r="80" spans="1:20">
      <c r="T80" s="484" t="e">
        <f t="shared" si="4"/>
        <v>#REF!</v>
      </c>
    </row>
    <row r="81" spans="20:20">
      <c r="T81" s="484" t="e">
        <f t="shared" si="4"/>
        <v>#REF!</v>
      </c>
    </row>
    <row r="82" spans="20:20">
      <c r="T82" s="484" t="e">
        <f t="shared" si="4"/>
        <v>#REF!</v>
      </c>
    </row>
    <row r="83" spans="20:20">
      <c r="T83" s="484" t="e">
        <f t="shared" si="4"/>
        <v>#REF!</v>
      </c>
    </row>
    <row r="84" spans="20:20">
      <c r="T84" s="484" t="e">
        <f t="shared" si="4"/>
        <v>#REF!</v>
      </c>
    </row>
    <row r="85" spans="20:20">
      <c r="T85" s="484" t="e">
        <f t="shared" si="4"/>
        <v>#REF!</v>
      </c>
    </row>
    <row r="86" spans="20:20">
      <c r="T86" s="484" t="e">
        <f t="shared" si="4"/>
        <v>#REF!</v>
      </c>
    </row>
    <row r="87" spans="20:20">
      <c r="T87" s="484" t="e">
        <f t="shared" si="4"/>
        <v>#REF!</v>
      </c>
    </row>
    <row r="88" spans="20:20">
      <c r="T88" s="484" t="e">
        <f t="shared" si="4"/>
        <v>#REF!</v>
      </c>
    </row>
  </sheetData>
  <sheetProtection algorithmName="SHA-512" hashValue="8awOMmvg1gUX2Vb0DjD8qmyIelVpZZ3znY9ywNuOeq2/Qa5/ratzOBv2gb5kaBOr8szpm5BIF7zuwyEDhAAg6Q==" saltValue="m4ZTi6Wlkgv0qc+A3KNaXA==" spinCount="100000" sheet="1" objects="1" scenarios="1"/>
  <mergeCells count="8">
    <mergeCell ref="I2:J2"/>
    <mergeCell ref="H18:L18"/>
    <mergeCell ref="O5:P5"/>
    <mergeCell ref="B4:F4"/>
    <mergeCell ref="H15:I15"/>
    <mergeCell ref="H4:L4"/>
    <mergeCell ref="H11:L11"/>
    <mergeCell ref="H13:I13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 xml:space="preserve">&amp;C&amp;6Organizacja roku szkolnego 2021/2022, nr teczki:  &amp;F </oddFooter>
  </headerFooter>
  <rowBreaks count="1" manualBreakCount="1">
    <brk id="47" max="16383" man="1"/>
  </rowBreaks>
  <colBreaks count="2" manualBreakCount="2">
    <brk id="1" max="46" man="1"/>
    <brk id="19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N55"/>
  <sheetViews>
    <sheetView showGridLines="0" view="pageBreakPreview" topLeftCell="A19" zoomScaleSheetLayoutView="100" workbookViewId="0">
      <selection activeCell="F1" sqref="F1"/>
    </sheetView>
  </sheetViews>
  <sheetFormatPr defaultRowHeight="12.75"/>
  <cols>
    <col min="1" max="1" width="4.7109375" customWidth="1"/>
    <col min="2" max="9" width="15.7109375" customWidth="1"/>
    <col min="10" max="13" width="13.7109375" customWidth="1"/>
  </cols>
  <sheetData>
    <row r="1" spans="1:14" ht="136.5" customHeight="1">
      <c r="A1" s="999" t="s">
        <v>474</v>
      </c>
      <c r="B1" s="1080"/>
      <c r="C1" s="1081"/>
      <c r="D1" s="974" t="s">
        <v>509</v>
      </c>
      <c r="H1" s="612"/>
      <c r="I1" s="876" t="s">
        <v>413</v>
      </c>
    </row>
    <row r="2" spans="1:14" ht="30" customHeight="1">
      <c r="B2" s="613"/>
      <c r="C2" s="614"/>
      <c r="G2" s="615" t="s">
        <v>277</v>
      </c>
      <c r="H2" s="616"/>
      <c r="I2" s="617"/>
    </row>
    <row r="3" spans="1:14" ht="29.25" customHeight="1">
      <c r="A3" s="29"/>
      <c r="B3" s="618" t="s">
        <v>278</v>
      </c>
      <c r="C3" s="619" t="s">
        <v>344</v>
      </c>
      <c r="D3" s="620" t="s">
        <v>279</v>
      </c>
      <c r="E3" s="1082" t="s">
        <v>344</v>
      </c>
      <c r="F3" s="1082"/>
      <c r="G3" s="621" t="s">
        <v>280</v>
      </c>
      <c r="H3" s="622" t="s">
        <v>518</v>
      </c>
      <c r="J3" s="623"/>
      <c r="K3" s="28"/>
    </row>
    <row r="4" spans="1:14" ht="9.75" customHeight="1">
      <c r="A4" s="29"/>
      <c r="B4" s="1083"/>
      <c r="C4" s="1083"/>
      <c r="D4" s="1083"/>
      <c r="E4" s="1083"/>
      <c r="F4" s="1083"/>
      <c r="G4" s="1083"/>
      <c r="H4" s="1083"/>
      <c r="I4" s="29"/>
      <c r="J4" s="29"/>
      <c r="K4" s="28"/>
    </row>
    <row r="5" spans="1:14" ht="53.25" customHeight="1">
      <c r="A5" s="29"/>
      <c r="B5" s="1084" t="s">
        <v>281</v>
      </c>
      <c r="C5" s="1084"/>
      <c r="D5" s="1084"/>
      <c r="E5" s="1084"/>
      <c r="F5" s="1084"/>
      <c r="G5" s="1084"/>
      <c r="H5" s="1084"/>
      <c r="I5" s="1084"/>
      <c r="J5" s="202"/>
      <c r="K5" s="28"/>
    </row>
    <row r="6" spans="1:14" ht="33.75" customHeight="1">
      <c r="A6" s="29"/>
      <c r="B6" s="1085" t="s">
        <v>344</v>
      </c>
      <c r="C6" s="1085"/>
      <c r="D6" s="1085"/>
      <c r="E6" s="1085"/>
      <c r="F6" s="1085"/>
      <c r="G6" s="1085"/>
      <c r="H6" s="1085"/>
      <c r="I6" s="1086"/>
      <c r="J6" s="624"/>
      <c r="K6" s="31"/>
      <c r="L6" s="2"/>
      <c r="M6" s="2"/>
      <c r="N6" s="2"/>
    </row>
    <row r="7" spans="1:14" ht="9" customHeight="1">
      <c r="A7" s="29"/>
      <c r="B7" s="625" t="s">
        <v>282</v>
      </c>
      <c r="C7" s="626"/>
      <c r="D7" s="626"/>
      <c r="E7" s="626"/>
      <c r="F7" s="626"/>
      <c r="G7" s="626"/>
      <c r="H7" s="626"/>
      <c r="I7" s="627"/>
      <c r="J7" s="624"/>
      <c r="K7" s="31"/>
      <c r="L7" s="2"/>
      <c r="M7" s="2"/>
      <c r="N7" s="2"/>
    </row>
    <row r="8" spans="1:14" s="412" customFormat="1" ht="20.25" customHeight="1">
      <c r="A8" s="202"/>
      <c r="B8" s="1087"/>
      <c r="C8" s="1087"/>
      <c r="D8" s="1087"/>
      <c r="E8" s="1087"/>
      <c r="F8" s="1087"/>
      <c r="G8" s="1087"/>
      <c r="H8" s="1087"/>
      <c r="I8" s="1087"/>
      <c r="J8" s="623"/>
      <c r="K8" s="628"/>
      <c r="L8" s="628"/>
      <c r="M8" s="628"/>
      <c r="N8" s="628"/>
    </row>
    <row r="9" spans="1:14" s="634" customFormat="1" ht="24.95" customHeight="1">
      <c r="A9" s="629"/>
      <c r="B9" s="630"/>
      <c r="C9" s="630"/>
      <c r="D9" s="630"/>
      <c r="E9" s="630"/>
      <c r="F9" s="630"/>
      <c r="G9" s="630"/>
      <c r="H9" s="630"/>
      <c r="I9" s="631"/>
      <c r="J9" s="632"/>
      <c r="K9" s="633"/>
      <c r="L9" s="633"/>
      <c r="M9" s="633"/>
      <c r="N9" s="633"/>
    </row>
    <row r="10" spans="1:14" s="636" customFormat="1" ht="20.100000000000001" customHeight="1">
      <c r="A10" s="635"/>
      <c r="B10" s="1088" t="s">
        <v>283</v>
      </c>
      <c r="C10" s="1089"/>
      <c r="D10" s="1089"/>
      <c r="E10" s="1089"/>
      <c r="F10" s="1089"/>
      <c r="G10" s="1089"/>
      <c r="H10" s="1089"/>
      <c r="I10" s="1090"/>
      <c r="J10" s="635"/>
    </row>
    <row r="11" spans="1:14" s="644" customFormat="1" ht="12.95" customHeight="1">
      <c r="A11" s="637"/>
      <c r="B11" s="638" t="s">
        <v>284</v>
      </c>
      <c r="C11" s="639"/>
      <c r="D11" s="638" t="s">
        <v>180</v>
      </c>
      <c r="E11" s="640"/>
      <c r="F11" s="640"/>
      <c r="G11" s="640"/>
      <c r="H11" s="640"/>
      <c r="I11" s="641" t="s">
        <v>285</v>
      </c>
      <c r="J11" s="642"/>
      <c r="K11" s="643"/>
      <c r="L11" s="643"/>
      <c r="M11" s="643"/>
      <c r="N11" s="643"/>
    </row>
    <row r="12" spans="1:14" s="649" customFormat="1" ht="15" customHeight="1">
      <c r="A12" s="645"/>
      <c r="B12" s="1091"/>
      <c r="C12" s="1092"/>
      <c r="D12" s="1093"/>
      <c r="E12" s="1094"/>
      <c r="F12" s="1094"/>
      <c r="G12" s="1094"/>
      <c r="H12" s="1094"/>
      <c r="I12" s="646"/>
      <c r="J12" s="647"/>
      <c r="K12" s="648"/>
      <c r="L12" s="648"/>
      <c r="M12" s="648"/>
      <c r="N12" s="648"/>
    </row>
    <row r="13" spans="1:14" s="644" customFormat="1" ht="12.95" customHeight="1">
      <c r="A13" s="637"/>
      <c r="B13" s="650" t="s">
        <v>73</v>
      </c>
      <c r="C13" s="651" t="s">
        <v>145</v>
      </c>
      <c r="D13" s="640"/>
      <c r="E13" s="652"/>
      <c r="F13" s="651" t="s">
        <v>75</v>
      </c>
      <c r="G13" s="640"/>
      <c r="H13" s="640"/>
      <c r="I13" s="653"/>
      <c r="J13" s="642"/>
      <c r="K13" s="643"/>
      <c r="L13" s="643"/>
      <c r="M13" s="643"/>
      <c r="N13" s="643"/>
    </row>
    <row r="14" spans="1:14" s="649" customFormat="1" ht="15" customHeight="1">
      <c r="A14" s="645"/>
      <c r="B14" s="654"/>
      <c r="C14" s="1095"/>
      <c r="D14" s="1096"/>
      <c r="E14" s="1097"/>
      <c r="F14" s="1095"/>
      <c r="G14" s="1096"/>
      <c r="H14" s="1096"/>
      <c r="I14" s="1097"/>
      <c r="J14" s="645"/>
    </row>
    <row r="15" spans="1:14" s="660" customFormat="1" ht="12.95" customHeight="1">
      <c r="A15" s="655"/>
      <c r="B15" s="656" t="s">
        <v>286</v>
      </c>
      <c r="C15" s="657"/>
      <c r="D15" s="651" t="s">
        <v>287</v>
      </c>
      <c r="E15" s="658"/>
      <c r="F15" s="659"/>
      <c r="G15" s="658"/>
      <c r="H15" s="658" t="s">
        <v>366</v>
      </c>
      <c r="I15" s="657"/>
      <c r="J15" s="655"/>
    </row>
    <row r="16" spans="1:14" s="649" customFormat="1" ht="15" customHeight="1">
      <c r="A16" s="645"/>
      <c r="B16" s="1076"/>
      <c r="C16" s="1077"/>
      <c r="D16" s="1076"/>
      <c r="E16" s="1077"/>
      <c r="F16" s="1076"/>
      <c r="G16" s="1077"/>
      <c r="H16" s="1078"/>
      <c r="I16" s="1079"/>
      <c r="J16" s="645"/>
    </row>
    <row r="17" spans="1:11" s="669" customFormat="1" ht="12.95" customHeight="1">
      <c r="A17" s="661"/>
      <c r="B17" s="662" t="s">
        <v>74</v>
      </c>
      <c r="C17" s="663"/>
      <c r="D17" s="664"/>
      <c r="E17" s="665" t="s">
        <v>288</v>
      </c>
      <c r="F17" s="666"/>
      <c r="G17" s="267"/>
      <c r="H17" s="267"/>
      <c r="I17" s="667"/>
      <c r="J17" s="661"/>
      <c r="K17" s="668"/>
    </row>
    <row r="18" spans="1:11" s="671" customFormat="1" ht="15" customHeight="1">
      <c r="A18" s="670"/>
      <c r="B18" s="1098"/>
      <c r="C18" s="1099"/>
      <c r="D18" s="1100"/>
      <c r="E18" s="1101"/>
      <c r="F18" s="1102"/>
      <c r="G18" s="1102"/>
      <c r="H18" s="1102"/>
      <c r="I18" s="1103"/>
    </row>
    <row r="19" spans="1:11" s="673" customFormat="1" ht="24.95" customHeight="1">
      <c r="A19" s="672"/>
    </row>
    <row r="20" spans="1:11" s="675" customFormat="1" ht="20.100000000000001" customHeight="1">
      <c r="A20" s="674"/>
      <c r="B20" s="1104" t="s">
        <v>289</v>
      </c>
      <c r="C20" s="1104"/>
      <c r="D20" s="1104"/>
      <c r="E20" s="1104"/>
      <c r="F20" s="1104"/>
      <c r="G20" s="1104"/>
      <c r="H20" s="1104"/>
      <c r="I20" s="1104"/>
    </row>
    <row r="21" spans="1:11" s="679" customFormat="1" ht="12.95" customHeight="1">
      <c r="A21" s="269"/>
      <c r="B21" s="676" t="s">
        <v>290</v>
      </c>
      <c r="C21" s="677"/>
      <c r="D21" s="677"/>
      <c r="E21" s="677"/>
      <c r="F21" s="677" t="s">
        <v>291</v>
      </c>
      <c r="G21" s="1105" t="s">
        <v>292</v>
      </c>
      <c r="H21" s="1105"/>
      <c r="I21" s="678" t="s">
        <v>285</v>
      </c>
    </row>
    <row r="22" spans="1:11" s="682" customFormat="1" ht="15" customHeight="1">
      <c r="A22" s="680"/>
      <c r="B22" s="1106" t="s">
        <v>30</v>
      </c>
      <c r="C22" s="1106"/>
      <c r="D22" s="1106"/>
      <c r="E22" s="1106"/>
      <c r="F22" s="681"/>
      <c r="G22" s="1107"/>
      <c r="H22" s="1107"/>
      <c r="I22" s="681"/>
    </row>
    <row r="23" spans="1:11" s="682" customFormat="1" ht="15" customHeight="1">
      <c r="A23" s="680"/>
      <c r="B23" s="1112">
        <v>2</v>
      </c>
      <c r="C23" s="1112"/>
      <c r="D23" s="1112"/>
      <c r="E23" s="1112"/>
      <c r="F23" s="683"/>
      <c r="G23" s="1113"/>
      <c r="H23" s="1113"/>
      <c r="I23" s="683"/>
    </row>
    <row r="24" spans="1:11" s="682" customFormat="1" ht="15" customHeight="1">
      <c r="A24" s="680"/>
      <c r="B24" s="1112" t="s">
        <v>33</v>
      </c>
      <c r="C24" s="1112"/>
      <c r="D24" s="1112"/>
      <c r="E24" s="1112"/>
      <c r="F24" s="683"/>
      <c r="G24" s="1113"/>
      <c r="H24" s="1113"/>
      <c r="I24" s="683"/>
    </row>
    <row r="25" spans="1:11" s="682" customFormat="1" ht="15" customHeight="1">
      <c r="A25" s="680"/>
      <c r="B25" s="1114" t="s">
        <v>34</v>
      </c>
      <c r="C25" s="1114"/>
      <c r="D25" s="1114"/>
      <c r="E25" s="1114"/>
      <c r="F25" s="684"/>
      <c r="G25" s="1115"/>
      <c r="H25" s="1115"/>
      <c r="I25" s="684"/>
    </row>
    <row r="26" spans="1:11" s="673" customFormat="1" ht="24.95" customHeight="1">
      <c r="A26" s="672"/>
    </row>
    <row r="27" spans="1:11" s="675" customFormat="1" ht="20.100000000000001" customHeight="1">
      <c r="A27" s="674"/>
      <c r="B27" s="1116" t="s">
        <v>293</v>
      </c>
      <c r="C27" s="1117"/>
      <c r="D27" s="1117"/>
      <c r="E27" s="1117"/>
      <c r="F27" s="1117"/>
      <c r="G27" s="1117"/>
      <c r="H27" s="1117"/>
      <c r="I27" s="1118"/>
    </row>
    <row r="28" spans="1:11" s="673" customFormat="1" ht="12.95" customHeight="1">
      <c r="A28" s="672"/>
      <c r="B28" s="685" t="s">
        <v>294</v>
      </c>
      <c r="C28" s="686" t="s">
        <v>295</v>
      </c>
      <c r="D28" s="687"/>
      <c r="E28" s="687"/>
      <c r="F28" s="687"/>
      <c r="G28" s="687"/>
      <c r="H28" s="687"/>
      <c r="I28" s="688"/>
    </row>
    <row r="29" spans="1:11" s="671" customFormat="1" ht="15" customHeight="1">
      <c r="A29" s="670"/>
      <c r="B29" s="689"/>
      <c r="C29" s="1119"/>
      <c r="D29" s="1120"/>
      <c r="E29" s="1120"/>
      <c r="F29" s="1120"/>
      <c r="G29" s="1120"/>
      <c r="H29" s="1120"/>
      <c r="I29" s="1121"/>
    </row>
    <row r="30" spans="1:11" s="673" customFormat="1" ht="12.95" customHeight="1">
      <c r="A30" s="672"/>
      <c r="B30" s="685" t="s">
        <v>296</v>
      </c>
      <c r="C30" s="686" t="s">
        <v>145</v>
      </c>
      <c r="D30" s="690"/>
      <c r="E30" s="686" t="s">
        <v>297</v>
      </c>
      <c r="F30" s="690"/>
      <c r="G30" s="685" t="s">
        <v>287</v>
      </c>
      <c r="H30" s="686" t="s">
        <v>74</v>
      </c>
      <c r="I30" s="688"/>
    </row>
    <row r="31" spans="1:11" s="671" customFormat="1" ht="15" customHeight="1">
      <c r="A31" s="670"/>
      <c r="B31" s="691"/>
      <c r="C31" s="1119"/>
      <c r="D31" s="1121"/>
      <c r="E31" s="1119"/>
      <c r="F31" s="1121"/>
      <c r="G31" s="692"/>
      <c r="H31" s="1122"/>
      <c r="I31" s="1123"/>
    </row>
    <row r="32" spans="1:11" s="673" customFormat="1" ht="24.95" customHeight="1">
      <c r="A32" s="672"/>
    </row>
    <row r="33" spans="1:9" s="675" customFormat="1" ht="20.100000000000001" customHeight="1">
      <c r="A33" s="674"/>
      <c r="B33" s="693" t="s">
        <v>298</v>
      </c>
      <c r="C33" s="694"/>
      <c r="D33" s="694"/>
      <c r="E33" s="694"/>
      <c r="F33" s="694"/>
      <c r="G33" s="695"/>
      <c r="H33" s="694"/>
      <c r="I33" s="696"/>
    </row>
    <row r="34" spans="1:9" s="673" customFormat="1" ht="12.95" customHeight="1">
      <c r="A34" s="672"/>
      <c r="B34" s="1108" t="s">
        <v>299</v>
      </c>
      <c r="C34" s="1109"/>
      <c r="D34" s="1109"/>
      <c r="E34" s="1110"/>
      <c r="F34" s="1111" t="s">
        <v>300</v>
      </c>
      <c r="G34" s="1111"/>
      <c r="H34" s="1111"/>
      <c r="I34" s="697"/>
    </row>
    <row r="35" spans="1:9" s="671" customFormat="1" ht="15" customHeight="1">
      <c r="A35" s="670"/>
      <c r="B35" s="1124"/>
      <c r="C35" s="1125"/>
      <c r="D35" s="1125"/>
      <c r="E35" s="1126"/>
      <c r="F35" s="1127" t="s">
        <v>301</v>
      </c>
      <c r="G35" s="1127"/>
      <c r="H35" s="1127"/>
      <c r="I35" s="1128"/>
    </row>
    <row r="36" spans="1:9" s="673" customFormat="1" ht="12.95" customHeight="1">
      <c r="A36" s="672"/>
      <c r="B36" s="1129"/>
      <c r="C36" s="1130"/>
      <c r="D36" s="1130"/>
      <c r="E36" s="1131"/>
      <c r="F36" s="698"/>
      <c r="G36" s="699"/>
      <c r="H36" s="699"/>
      <c r="I36" s="699"/>
    </row>
    <row r="37" spans="1:9" s="673" customFormat="1" ht="14.1" customHeight="1">
      <c r="A37" s="672"/>
      <c r="B37" s="1129"/>
      <c r="C37" s="1130"/>
      <c r="D37" s="1130"/>
      <c r="E37" s="1131"/>
      <c r="F37" s="1132" t="s">
        <v>302</v>
      </c>
      <c r="G37" s="1135"/>
      <c r="H37" s="1135"/>
      <c r="I37" s="1136"/>
    </row>
    <row r="38" spans="1:9" s="673" customFormat="1" ht="14.1" customHeight="1">
      <c r="A38" s="672"/>
      <c r="B38" s="1129"/>
      <c r="C38" s="1130"/>
      <c r="D38" s="1130"/>
      <c r="E38" s="1131"/>
      <c r="F38" s="1133"/>
      <c r="G38" s="1137"/>
      <c r="H38" s="1137"/>
      <c r="I38" s="1138"/>
    </row>
    <row r="39" spans="1:9" ht="14.1" customHeight="1">
      <c r="A39" s="29"/>
      <c r="B39" s="1139"/>
      <c r="C39" s="1140"/>
      <c r="D39" s="1140"/>
      <c r="E39" s="1141"/>
      <c r="F39" s="1134"/>
      <c r="G39" s="1142"/>
      <c r="H39" s="1142"/>
      <c r="I39" s="1143"/>
    </row>
    <row r="40" spans="1:9" ht="12.95" customHeight="1">
      <c r="A40" s="29"/>
    </row>
    <row r="41" spans="1:9" ht="12.95" customHeight="1">
      <c r="A41" s="29"/>
      <c r="B41" s="1148" t="s">
        <v>303</v>
      </c>
      <c r="C41" s="1149"/>
      <c r="D41" s="1149"/>
      <c r="E41" s="1150"/>
      <c r="F41" s="1148" t="s">
        <v>304</v>
      </c>
      <c r="G41" s="1150"/>
      <c r="H41" s="1148" t="s">
        <v>305</v>
      </c>
      <c r="I41" s="1150"/>
    </row>
    <row r="42" spans="1:9" ht="12.95" customHeight="1">
      <c r="A42" s="29"/>
      <c r="B42" s="1151" t="s">
        <v>30</v>
      </c>
      <c r="C42" s="1152"/>
      <c r="D42" s="1152"/>
      <c r="E42" s="1153"/>
      <c r="F42" s="700" t="s">
        <v>306</v>
      </c>
      <c r="G42" s="701"/>
      <c r="H42" s="1154"/>
      <c r="I42" s="1155"/>
    </row>
    <row r="43" spans="1:9" ht="12.95" customHeight="1">
      <c r="A43" s="29"/>
      <c r="B43" s="1158" t="s">
        <v>32</v>
      </c>
      <c r="C43" s="1159"/>
      <c r="D43" s="1159"/>
      <c r="E43" s="1160"/>
      <c r="F43" s="700" t="s">
        <v>307</v>
      </c>
      <c r="G43" s="702"/>
      <c r="H43" s="1154"/>
      <c r="I43" s="1155"/>
    </row>
    <row r="44" spans="1:9" ht="12.95" customHeight="1">
      <c r="A44" s="29"/>
      <c r="B44" s="1161" t="s">
        <v>33</v>
      </c>
      <c r="C44" s="1162"/>
      <c r="D44" s="1162"/>
      <c r="E44" s="1163"/>
      <c r="F44" s="703" t="s">
        <v>308</v>
      </c>
      <c r="G44" s="704"/>
      <c r="H44" s="1156"/>
      <c r="I44" s="1157"/>
    </row>
    <row r="45" spans="1:9" ht="12.95" customHeight="1" thickBot="1">
      <c r="A45" s="29"/>
    </row>
    <row r="46" spans="1:9" ht="17.25" customHeight="1">
      <c r="A46" s="13"/>
      <c r="B46" s="705" t="s">
        <v>309</v>
      </c>
      <c r="C46" s="706"/>
      <c r="D46" s="1164" t="s">
        <v>310</v>
      </c>
      <c r="E46" s="1165"/>
      <c r="F46" s="412"/>
      <c r="G46" s="412"/>
      <c r="H46" s="412"/>
      <c r="I46" s="412"/>
    </row>
    <row r="47" spans="1:9" ht="15">
      <c r="A47" s="29"/>
      <c r="B47" s="1166" t="s">
        <v>311</v>
      </c>
      <c r="C47" s="1167"/>
      <c r="D47" s="1168"/>
      <c r="E47" s="1169"/>
    </row>
    <row r="48" spans="1:9" ht="15">
      <c r="A48" s="29"/>
      <c r="B48" s="1166" t="s">
        <v>312</v>
      </c>
      <c r="C48" s="1167"/>
      <c r="D48" s="1170"/>
      <c r="E48" s="1171"/>
    </row>
    <row r="49" spans="1:5" ht="15.75" thickBot="1">
      <c r="A49" s="29"/>
      <c r="B49" s="1144"/>
      <c r="C49" s="1145"/>
      <c r="D49" s="1146"/>
      <c r="E49" s="1147"/>
    </row>
    <row r="50" spans="1:5" ht="12.95" customHeight="1">
      <c r="A50" s="260"/>
      <c r="B50" s="707"/>
    </row>
    <row r="51" spans="1:5" ht="12.95" customHeight="1"/>
    <row r="52" spans="1:5" ht="12.95" customHeight="1"/>
    <row r="53" spans="1:5" ht="12.95" customHeight="1"/>
    <row r="54" spans="1:5" ht="12.95" customHeight="1"/>
    <row r="55" spans="1:5" ht="12.95" customHeight="1"/>
  </sheetData>
  <sheetProtection algorithmName="SHA-512" hashValue="z6VBSn3awsGkGKwBRuaiV2KyL0qR5XCfL+oj/r6B9+y6QjE/IxJdFklTwpHU2+LgPkrb16HHU+ZuIr/6VLsaxw==" saltValue="wJ67sZWTuHgTlYrijhqoyA==" spinCount="100000" sheet="1" scenarios="1"/>
  <mergeCells count="58">
    <mergeCell ref="B49:C49"/>
    <mergeCell ref="D49:E49"/>
    <mergeCell ref="B41:E41"/>
    <mergeCell ref="F41:G41"/>
    <mergeCell ref="H41:I41"/>
    <mergeCell ref="B42:E42"/>
    <mergeCell ref="H42:I44"/>
    <mergeCell ref="B43:E43"/>
    <mergeCell ref="B44:E44"/>
    <mergeCell ref="D46:E46"/>
    <mergeCell ref="B47:C47"/>
    <mergeCell ref="D47:E47"/>
    <mergeCell ref="B48:C48"/>
    <mergeCell ref="D48:E48"/>
    <mergeCell ref="B35:E35"/>
    <mergeCell ref="F35:I35"/>
    <mergeCell ref="B36:E36"/>
    <mergeCell ref="B37:E37"/>
    <mergeCell ref="F37:F39"/>
    <mergeCell ref="G37:I37"/>
    <mergeCell ref="B38:E38"/>
    <mergeCell ref="G38:I38"/>
    <mergeCell ref="B39:E39"/>
    <mergeCell ref="G39:I39"/>
    <mergeCell ref="B34:E34"/>
    <mergeCell ref="F34:H34"/>
    <mergeCell ref="B23:E23"/>
    <mergeCell ref="G23:H23"/>
    <mergeCell ref="B24:E24"/>
    <mergeCell ref="G24:H24"/>
    <mergeCell ref="B25:E25"/>
    <mergeCell ref="G25:H25"/>
    <mergeCell ref="B27:I27"/>
    <mergeCell ref="C29:I29"/>
    <mergeCell ref="C31:D31"/>
    <mergeCell ref="E31:F31"/>
    <mergeCell ref="H31:I31"/>
    <mergeCell ref="B18:D18"/>
    <mergeCell ref="E18:I18"/>
    <mergeCell ref="B20:I20"/>
    <mergeCell ref="G21:H21"/>
    <mergeCell ref="B22:E22"/>
    <mergeCell ref="G22:H22"/>
    <mergeCell ref="B16:C16"/>
    <mergeCell ref="D16:E16"/>
    <mergeCell ref="F16:G16"/>
    <mergeCell ref="H16:I16"/>
    <mergeCell ref="B1:C1"/>
    <mergeCell ref="E3:F3"/>
    <mergeCell ref="B4:H4"/>
    <mergeCell ref="B5:I5"/>
    <mergeCell ref="B6:I6"/>
    <mergeCell ref="B8:I8"/>
    <mergeCell ref="B10:I10"/>
    <mergeCell ref="B12:C12"/>
    <mergeCell ref="D12:H12"/>
    <mergeCell ref="C14:E14"/>
    <mergeCell ref="F14:I14"/>
  </mergeCells>
  <printOptions horizontalCentered="1"/>
  <pageMargins left="0.98425196850393704" right="0.23622047244094491" top="0.54437500000000005" bottom="0.82677165354330717" header="0.51181102362204722" footer="0.31496062992125984"/>
  <pageSetup paperSize="9" scale="63" orientation="portrait" horizontalDpi="360" verticalDpi="360" r:id="rId1"/>
  <headerFooter alignWithMargins="0">
    <oddFooter>&amp;L&amp;6CEA - arkusz organizacyjny na rok szkolny 2012/13    nr teczki: 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0000000}">
          <x14:formula1>
            <xm:f>słownik!$L$2:$L$4</xm:f>
          </x14:formula1>
          <xm:sqref>I34 G42:G44 H42:I44</xm:sqref>
        </x14:dataValidation>
        <x14:dataValidation type="list" allowBlank="1" showInputMessage="1" showErrorMessage="1" xr:uid="{00000000-0002-0000-0200-000001000000}">
          <x14:formula1>
            <xm:f>słownik!$C$14:$C$29</xm:f>
          </x14:formula1>
          <xm:sqref>B35:E40</xm:sqref>
        </x14:dataValidation>
        <x14:dataValidation type="list" allowBlank="1" showInputMessage="1" showErrorMessage="1" xr:uid="{00000000-0002-0000-0200-000002000000}">
          <x14:formula1>
            <xm:f>słownik!$F$18:$F$20</xm:f>
          </x14:formula1>
          <xm:sqref>G37:I39</xm:sqref>
        </x14:dataValidation>
        <x14:dataValidation type="list" allowBlank="1" showInputMessage="1" showErrorMessage="1" xr:uid="{00000000-0002-0000-0200-000003000000}">
          <x14:formula1>
            <xm:f>słownik!$O$24:$O$25</xm:f>
          </x14:formula1>
          <xm:sqref>B1:C1</xm:sqref>
        </x14:dataValidation>
        <x14:dataValidation type="list" allowBlank="1" showInputMessage="1" showErrorMessage="1" xr:uid="{00000000-0002-0000-0200-000004000000}">
          <x14:formula1>
            <xm:f>słownik!F24:F28</xm:f>
          </x14:formula1>
          <xm:sqref>B29</xm:sqref>
        </x14:dataValidation>
        <x14:dataValidation type="list" allowBlank="1" showInputMessage="1" showErrorMessage="1" xr:uid="{00000000-0002-0000-0200-000005000000}">
          <x14:formula1>
            <xm:f>słownik!L9:L11</xm:f>
          </x14:formula1>
          <xm:sqref>H2</xm:sqref>
        </x14:dataValidation>
        <x14:dataValidation type="list" allowBlank="1" showInputMessage="1" showErrorMessage="1" xr:uid="{00000000-0002-0000-0200-000006000000}">
          <x14:formula1>
            <xm:f>słownik!I13:I27</xm:f>
          </x14:formula1>
          <xm:sqref>D12:H12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>
    <tabColor rgb="FFFFFF00"/>
    <pageSetUpPr fitToPage="1"/>
  </sheetPr>
  <dimension ref="A1:L37"/>
  <sheetViews>
    <sheetView showGridLines="0" view="pageBreakPreview" topLeftCell="A32" zoomScaleNormal="80" zoomScaleSheetLayoutView="100" zoomScalePageLayoutView="130" workbookViewId="0">
      <selection activeCell="B47" sqref="B47"/>
    </sheetView>
  </sheetViews>
  <sheetFormatPr defaultRowHeight="12.75"/>
  <cols>
    <col min="1" max="1" width="7.140625" customWidth="1"/>
    <col min="2" max="2" width="54.140625" customWidth="1"/>
    <col min="3" max="3" width="9.28515625" customWidth="1"/>
    <col min="4" max="4" width="10.42578125" customWidth="1"/>
    <col min="5" max="8" width="9.28515625" customWidth="1"/>
    <col min="9" max="9" width="10.7109375" customWidth="1"/>
    <col min="10" max="10" width="11.28515625" customWidth="1"/>
    <col min="11" max="11" width="9.140625" customWidth="1"/>
  </cols>
  <sheetData>
    <row r="1" spans="1:11" ht="29.25" customHeight="1">
      <c r="A1" s="29"/>
      <c r="B1" s="266" t="s">
        <v>48</v>
      </c>
      <c r="C1" s="1181" t="str">
        <f>wizyt!C3</f>
        <v>?</v>
      </c>
      <c r="D1" s="1182"/>
      <c r="E1" s="1180"/>
      <c r="F1" s="1180"/>
      <c r="G1" s="718"/>
      <c r="H1" s="317"/>
      <c r="I1" s="1179"/>
      <c r="J1" s="1179"/>
      <c r="K1" s="28"/>
    </row>
    <row r="2" spans="1:11" ht="12.75" customHeight="1">
      <c r="A2" s="29"/>
      <c r="B2" s="966"/>
      <c r="C2" s="966"/>
      <c r="D2" s="966"/>
      <c r="E2" s="966"/>
      <c r="F2" s="966"/>
      <c r="G2" s="966"/>
      <c r="H2" s="968">
        <f>wizyt!$B$1</f>
        <v>0</v>
      </c>
      <c r="I2" s="969" t="str">
        <f>wizyt!$D$1</f>
        <v>.</v>
      </c>
      <c r="J2" s="29"/>
      <c r="K2" s="28"/>
    </row>
    <row r="3" spans="1:11" ht="9" customHeight="1">
      <c r="A3" s="29"/>
      <c r="B3" s="267"/>
      <c r="C3" s="268"/>
      <c r="D3" s="268"/>
      <c r="E3" s="268"/>
      <c r="F3" s="268"/>
      <c r="G3" s="268"/>
      <c r="H3" s="268"/>
      <c r="I3" s="269"/>
      <c r="J3" s="29"/>
      <c r="K3" s="28"/>
    </row>
    <row r="4" spans="1:11" ht="20.25" thickBot="1">
      <c r="A4" s="29"/>
      <c r="B4" s="1186" t="s">
        <v>9</v>
      </c>
      <c r="C4" s="1186"/>
      <c r="D4" s="1186"/>
      <c r="E4" s="1186"/>
      <c r="F4" s="967" t="str">
        <f>wizyt!H3</f>
        <v>2021/2022</v>
      </c>
      <c r="G4" s="967"/>
      <c r="H4" s="967"/>
      <c r="I4" s="967"/>
      <c r="J4" s="29"/>
      <c r="K4" s="492"/>
    </row>
    <row r="5" spans="1:11" ht="20.100000000000001" customHeight="1">
      <c r="A5" s="29"/>
      <c r="B5" s="1199" t="s">
        <v>10</v>
      </c>
      <c r="C5" s="1185" t="s">
        <v>13</v>
      </c>
      <c r="D5" s="1185"/>
      <c r="E5" s="1185" t="s">
        <v>17</v>
      </c>
      <c r="F5" s="1185"/>
      <c r="G5" s="36" t="s">
        <v>146</v>
      </c>
      <c r="H5" s="1197" t="s">
        <v>150</v>
      </c>
      <c r="I5" s="1183" t="s">
        <v>148</v>
      </c>
      <c r="J5" s="1184"/>
      <c r="K5" s="492"/>
    </row>
    <row r="6" spans="1:11" ht="24" customHeight="1">
      <c r="A6" s="29"/>
      <c r="B6" s="1200"/>
      <c r="C6" s="32" t="s">
        <v>17</v>
      </c>
      <c r="D6" s="32" t="s">
        <v>151</v>
      </c>
      <c r="E6" s="32" t="s">
        <v>152</v>
      </c>
      <c r="F6" s="33" t="s">
        <v>19</v>
      </c>
      <c r="G6" s="34" t="s">
        <v>152</v>
      </c>
      <c r="H6" s="1198"/>
      <c r="I6" s="113" t="s">
        <v>17</v>
      </c>
      <c r="J6" s="114" t="s">
        <v>146</v>
      </c>
      <c r="K6" s="492"/>
    </row>
    <row r="7" spans="1:11" ht="30" customHeight="1">
      <c r="A7" s="29"/>
      <c r="B7" s="37" t="s">
        <v>11</v>
      </c>
      <c r="C7" s="129">
        <f>IF(pedag!V6=1,1,0)</f>
        <v>0</v>
      </c>
      <c r="D7" s="129">
        <f>IF(pedag!W6="ne",1,0)</f>
        <v>0</v>
      </c>
      <c r="E7" s="131">
        <f>SUMIF(pedag!V6,"=1",pedag!T6)</f>
        <v>0</v>
      </c>
      <c r="F7" s="131">
        <f>SUMIF(pedag!V6,"=1",pedag!U6)</f>
        <v>0</v>
      </c>
      <c r="G7" s="131">
        <f>SUMIF(pedag!V6,"&lt;1",pedag!S6)</f>
        <v>0</v>
      </c>
      <c r="H7" s="132">
        <f t="shared" ref="H7:H16" si="0">SUM(E7:G7)</f>
        <v>0</v>
      </c>
      <c r="I7" s="131">
        <f>SUMIF(pedag!W6,"=pe",pedag!V6)</f>
        <v>0</v>
      </c>
      <c r="J7" s="133">
        <f>SUMIF(pedag!W6,"=ne",pedag!V6)</f>
        <v>0</v>
      </c>
      <c r="K7" s="493"/>
    </row>
    <row r="8" spans="1:11" ht="30" customHeight="1">
      <c r="A8" s="29"/>
      <c r="B8" s="37" t="s">
        <v>12</v>
      </c>
      <c r="C8" s="129"/>
      <c r="D8" s="129"/>
      <c r="E8" s="131"/>
      <c r="F8" s="131"/>
      <c r="G8" s="131"/>
      <c r="H8" s="132"/>
      <c r="I8" s="131"/>
      <c r="J8" s="133"/>
      <c r="K8" s="493"/>
    </row>
    <row r="9" spans="1:11" ht="30" customHeight="1">
      <c r="A9" s="29"/>
      <c r="B9" s="37" t="s">
        <v>16</v>
      </c>
      <c r="C9" s="129"/>
      <c r="D9" s="129"/>
      <c r="E9" s="131"/>
      <c r="F9" s="131"/>
      <c r="G9" s="131"/>
      <c r="H9" s="132"/>
      <c r="I9" s="131"/>
      <c r="J9" s="133"/>
      <c r="K9" s="493"/>
    </row>
    <row r="10" spans="1:11" ht="30" customHeight="1">
      <c r="A10" s="29"/>
      <c r="B10" s="37" t="s">
        <v>21</v>
      </c>
      <c r="C10" s="129">
        <f>COUNTIF(pedag!V15:V102,"=1")</f>
        <v>0</v>
      </c>
      <c r="D10" s="129">
        <f>COUNTIF(pedag!V15:V102,"&lt;1")-COUNTIF(pedag!V15:V102,"=0")</f>
        <v>0</v>
      </c>
      <c r="E10" s="131">
        <f>SUMIF(pedag!V15:V102,"=1",pedag!T15:T102)</f>
        <v>0</v>
      </c>
      <c r="F10" s="131">
        <f>SUMIF(pedag!V15:V102,"=1",pedag!U15:U102)</f>
        <v>0</v>
      </c>
      <c r="G10" s="131">
        <f>SUMIF(pedag!V15:V102,"&lt;1",pedag!S15:S102)</f>
        <v>0</v>
      </c>
      <c r="H10" s="132">
        <f t="shared" si="0"/>
        <v>0</v>
      </c>
      <c r="I10" s="131">
        <f>SUMIF(pedag!W15:W102,"=pe",pedag!V15:V102)</f>
        <v>0</v>
      </c>
      <c r="J10" s="133">
        <f>SUMIF(pedag!W15:W102,"=ne",pedag!V15:V102)</f>
        <v>0</v>
      </c>
      <c r="K10" s="493"/>
    </row>
    <row r="11" spans="1:11" ht="30" customHeight="1">
      <c r="A11" s="29"/>
      <c r="B11" s="37" t="s">
        <v>55</v>
      </c>
      <c r="C11" s="129">
        <f>COUNTIF(pedag!V104:V105,"=1")</f>
        <v>0</v>
      </c>
      <c r="D11" s="129">
        <f>COUNTIF(pedag!V104:V105,"&lt;1")-COUNTIF(pedag!V104:V105,"=0")</f>
        <v>0</v>
      </c>
      <c r="E11" s="131">
        <f>SUMIF(pedag!W104:W105,"pe",pedag!T104:T105)</f>
        <v>0</v>
      </c>
      <c r="F11" s="131">
        <f>SUMIF(pedag!W104:W105,"pe",pedag!U104:U105)</f>
        <v>0</v>
      </c>
      <c r="G11" s="131">
        <f>SUMIF(pedag!W104:W105,"ne",pedag!S104:S105)</f>
        <v>0</v>
      </c>
      <c r="H11" s="132">
        <f t="shared" si="0"/>
        <v>0</v>
      </c>
      <c r="I11" s="131">
        <f>SUMIF(pedag!W104:W105,"=pe",pedag!V104:V105)</f>
        <v>0</v>
      </c>
      <c r="J11" s="133">
        <f>SUMIF(pedag!W104:W105,"=ne",pedag!V104:V105)</f>
        <v>0</v>
      </c>
      <c r="K11" s="493"/>
    </row>
    <row r="12" spans="1:11" ht="30" customHeight="1">
      <c r="A12" s="29"/>
      <c r="B12" s="37" t="s">
        <v>510</v>
      </c>
      <c r="C12" s="129"/>
      <c r="D12" s="129"/>
      <c r="E12" s="131"/>
      <c r="F12" s="131"/>
      <c r="G12" s="131"/>
      <c r="H12" s="132"/>
      <c r="I12" s="131"/>
      <c r="J12" s="133"/>
      <c r="K12" s="493"/>
    </row>
    <row r="13" spans="1:11" ht="30" customHeight="1">
      <c r="A13" s="29"/>
      <c r="B13" s="37" t="s">
        <v>22</v>
      </c>
      <c r="C13" s="129"/>
      <c r="D13" s="129"/>
      <c r="E13" s="131"/>
      <c r="F13" s="131"/>
      <c r="G13" s="131"/>
      <c r="H13" s="132"/>
      <c r="I13" s="131"/>
      <c r="J13" s="133"/>
      <c r="K13" s="493"/>
    </row>
    <row r="14" spans="1:11" ht="30" customHeight="1">
      <c r="A14" s="29"/>
      <c r="B14" s="39" t="s">
        <v>147</v>
      </c>
      <c r="C14" s="129">
        <f>COUNTIF(pedag!V107:V108,"=1")</f>
        <v>0</v>
      </c>
      <c r="D14" s="129">
        <f>COUNTIF(pedag!V107:V108,"&lt;1")-COUNTIF(pedag!V107:V108,"=0")</f>
        <v>0</v>
      </c>
      <c r="E14" s="131">
        <f>SUMIF(pedag!W107:W108,"pe",pedag!T107:T108)</f>
        <v>0</v>
      </c>
      <c r="F14" s="131">
        <f>SUMIF(pedag!W107:W108,"pe",pedag!U107:U108)</f>
        <v>0</v>
      </c>
      <c r="G14" s="131">
        <f>SUMIF(pedag!W107:W108,"ne",pedag!S107:S108)</f>
        <v>0</v>
      </c>
      <c r="H14" s="132">
        <f t="shared" si="0"/>
        <v>0</v>
      </c>
      <c r="I14" s="131">
        <f>SUMIF(pedag!W107:W108,"=pe",pedag!V107:V108)</f>
        <v>0</v>
      </c>
      <c r="J14" s="133">
        <f>SUMIF(pedag!W107:W108,"=ne",pedag!V107:V108)</f>
        <v>0</v>
      </c>
      <c r="K14" s="493"/>
    </row>
    <row r="15" spans="1:11" ht="30" customHeight="1">
      <c r="A15" s="29"/>
      <c r="B15" s="37" t="s">
        <v>516</v>
      </c>
      <c r="C15" s="129">
        <f>COUNTIF(pedag!V110:V111,"=1")</f>
        <v>0</v>
      </c>
      <c r="D15" s="129">
        <f>COUNTIF(pedag!V110:V111,"&lt;1")-COUNTIF(pedag!V110:V111,"=0")</f>
        <v>0</v>
      </c>
      <c r="E15" s="131">
        <f>SUMIF(pedag!W110:W111,"pe",pedag!T110:T111)</f>
        <v>0</v>
      </c>
      <c r="F15" s="131">
        <f>SUMIF(pedag!W110:W111,"pe",pedag!U110:U111)</f>
        <v>0</v>
      </c>
      <c r="G15" s="131">
        <f>SUMIF(pedag!W110:W111,"ne",pedag!S110:S111)</f>
        <v>0</v>
      </c>
      <c r="H15" s="132">
        <f t="shared" si="0"/>
        <v>0</v>
      </c>
      <c r="I15" s="131">
        <f>SUMIF(pedag!W110:W111,"=pe",pedag!V110:V111)</f>
        <v>0</v>
      </c>
      <c r="J15" s="133">
        <f>SUMIF(pedag!W110:W111,"=ne",pedag!V110:V111)</f>
        <v>0</v>
      </c>
      <c r="K15" s="493"/>
    </row>
    <row r="16" spans="1:11" ht="30" customHeight="1" thickBot="1">
      <c r="A16" s="29"/>
      <c r="B16" s="38" t="s">
        <v>517</v>
      </c>
      <c r="C16" s="130">
        <f>COUNTIF(pedag!V113:V114,"=1")</f>
        <v>0</v>
      </c>
      <c r="D16" s="130">
        <f>COUNTIF(pedag!V113:V114,"&lt;1")-COUNTIF(pedag!V113:V114,"=0")</f>
        <v>0</v>
      </c>
      <c r="E16" s="134">
        <f>SUMIF(pedag!W113:W114,"pe",pedag!T113:T114)</f>
        <v>0</v>
      </c>
      <c r="F16" s="134">
        <f>SUMIF(pedag!W113:W114,"pe",pedag!U113:U114)</f>
        <v>0</v>
      </c>
      <c r="G16" s="134">
        <f>SUMIF(pedag!W113:W114,"ne",pedag!S113:S114)</f>
        <v>0</v>
      </c>
      <c r="H16" s="135">
        <f t="shared" si="0"/>
        <v>0</v>
      </c>
      <c r="I16" s="134">
        <f>SUMIF(pedag!W113:W114,"=pe",pedag!V113:V114)</f>
        <v>0</v>
      </c>
      <c r="J16" s="136">
        <f>SUMIF(pedag!W113:W114,"=ne",pedag!V113:V114)</f>
        <v>0</v>
      </c>
      <c r="K16" s="493"/>
    </row>
    <row r="17" spans="1:12" ht="24" customHeight="1" thickBot="1">
      <c r="A17" s="29"/>
      <c r="B17" s="104" t="s">
        <v>66</v>
      </c>
      <c r="C17" s="115">
        <f t="shared" ref="C17:J17" si="1">SUM(C7:C16)</f>
        <v>0</v>
      </c>
      <c r="D17" s="115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  <c r="H17" s="117">
        <f t="shared" si="1"/>
        <v>0</v>
      </c>
      <c r="I17" s="118">
        <f t="shared" si="1"/>
        <v>0</v>
      </c>
      <c r="J17" s="119">
        <f t="shared" si="1"/>
        <v>0</v>
      </c>
      <c r="K17" s="493"/>
    </row>
    <row r="18" spans="1:12" ht="20.25" customHeight="1" thickBot="1">
      <c r="A18" s="29"/>
      <c r="B18" s="14"/>
      <c r="C18" s="1177">
        <f>SUM(C17:D17)</f>
        <v>0</v>
      </c>
      <c r="D18" s="1178"/>
      <c r="E18" s="242"/>
      <c r="F18" s="243"/>
      <c r="G18" s="242"/>
      <c r="H18" s="105"/>
      <c r="I18" s="1175">
        <f>SUM(I17:J17)</f>
        <v>0</v>
      </c>
      <c r="J18" s="1176"/>
      <c r="K18" s="493"/>
    </row>
    <row r="19" spans="1:12" ht="8.25" customHeight="1" thickBot="1">
      <c r="A19" s="29"/>
      <c r="B19" s="14"/>
      <c r="C19" s="14"/>
      <c r="D19" s="14"/>
      <c r="E19" s="14"/>
      <c r="F19" s="15"/>
      <c r="G19" s="16"/>
      <c r="H19" s="16"/>
      <c r="I19" s="13"/>
      <c r="J19" s="29"/>
      <c r="K19" s="493"/>
    </row>
    <row r="20" spans="1:12" ht="29.25" customHeight="1">
      <c r="A20" s="29"/>
      <c r="B20" s="41" t="s">
        <v>67</v>
      </c>
      <c r="C20" s="17" t="s">
        <v>25</v>
      </c>
      <c r="D20" s="17" t="s">
        <v>26</v>
      </c>
      <c r="E20" s="17" t="s">
        <v>18</v>
      </c>
      <c r="F20" s="18" t="s">
        <v>19</v>
      </c>
      <c r="G20" s="112" t="s">
        <v>149</v>
      </c>
      <c r="H20" s="19"/>
      <c r="I20" s="106"/>
      <c r="J20" s="54"/>
      <c r="K20" s="493"/>
    </row>
    <row r="21" spans="1:12" ht="27.95" customHeight="1" thickBot="1">
      <c r="A21" s="29"/>
      <c r="B21" s="37" t="s">
        <v>14</v>
      </c>
      <c r="C21" s="128">
        <f>COUNTIF('adm.i obs.'!L6:L9,"=1")</f>
        <v>0</v>
      </c>
      <c r="D21" s="126">
        <f>COUNTIF('adm.i obs.'!L6:L9,"&lt;1")-COUNTIF('adm.i obs.'!L6:L9,"=0")</f>
        <v>0</v>
      </c>
      <c r="E21" s="123">
        <f>'adm.i obs.'!J5-'adm.i obs.'!K5</f>
        <v>0</v>
      </c>
      <c r="F21" s="123">
        <f>'adm.i obs.'!K5</f>
        <v>0</v>
      </c>
      <c r="G21" s="122">
        <f>SUM('adm.i obs.'!L6:L9)</f>
        <v>0</v>
      </c>
      <c r="H21" s="19"/>
      <c r="I21" s="1172" t="s">
        <v>27</v>
      </c>
      <c r="J21" s="1172"/>
      <c r="K21" s="493"/>
    </row>
    <row r="22" spans="1:12" ht="27.95" customHeight="1" thickBot="1">
      <c r="A22" s="29"/>
      <c r="B22" s="37" t="s">
        <v>51</v>
      </c>
      <c r="C22" s="128">
        <f>COUNTIF('adm.i obs.'!L11:L13,"=1")</f>
        <v>0</v>
      </c>
      <c r="D22" s="126">
        <f>COUNTIF('adm.i obs.'!L11:L13,"&lt;1")-COUNTIF('adm.i obs.'!L11:L13,"=0")</f>
        <v>0</v>
      </c>
      <c r="E22" s="123">
        <f>'adm.i obs.'!J10-'adm.i obs.'!K10</f>
        <v>0</v>
      </c>
      <c r="F22" s="123">
        <f>'adm.i obs.'!K10</f>
        <v>0</v>
      </c>
      <c r="G22" s="122">
        <f>SUM('adm.i obs.'!L11:L13)</f>
        <v>0</v>
      </c>
      <c r="H22" s="30"/>
      <c r="I22" s="609" t="s">
        <v>266</v>
      </c>
      <c r="J22" s="610">
        <f>Liczbaucz!G7+'Liczbaucz przejsc'!F6</f>
        <v>0</v>
      </c>
      <c r="K22" s="493"/>
    </row>
    <row r="23" spans="1:12" ht="27.95" customHeight="1" thickBot="1">
      <c r="A23" s="29"/>
      <c r="B23" s="37" t="s">
        <v>20</v>
      </c>
      <c r="C23" s="128">
        <f>COUNTIF('adm.i obs.'!L15:L16,"=1")</f>
        <v>0</v>
      </c>
      <c r="D23" s="126">
        <f>COUNTIF('adm.i obs.'!L15:L16,"&lt;1")-COUNTIF('adm.i obs.'!L15:L16,"=0")</f>
        <v>0</v>
      </c>
      <c r="E23" s="123">
        <f>'adm.i obs.'!J14-'adm.i obs.'!K14</f>
        <v>0</v>
      </c>
      <c r="F23" s="123">
        <f>'adm.i obs.'!K14</f>
        <v>0</v>
      </c>
      <c r="G23" s="122">
        <f>SUM('adm.i obs.'!L15:L16)</f>
        <v>0</v>
      </c>
      <c r="H23" s="107"/>
      <c r="I23" s="1172" t="s">
        <v>481</v>
      </c>
      <c r="J23" s="1172"/>
      <c r="K23" s="493"/>
    </row>
    <row r="24" spans="1:12" ht="26.25" customHeight="1" thickBot="1">
      <c r="A24" s="29"/>
      <c r="B24" s="40" t="s">
        <v>66</v>
      </c>
      <c r="C24" s="127">
        <f>SUM(C21:C23)</f>
        <v>0</v>
      </c>
      <c r="D24" s="127">
        <f>SUM(D21:D23)</f>
        <v>0</v>
      </c>
      <c r="E24" s="125">
        <f>SUM(E21:E23)</f>
        <v>0</v>
      </c>
      <c r="F24" s="124">
        <f>SUM(F21:F23)</f>
        <v>0</v>
      </c>
      <c r="G24" s="121">
        <f>SUM(G21:G23)</f>
        <v>0</v>
      </c>
      <c r="H24" s="107"/>
      <c r="I24" s="1173">
        <f>Liczbaucz!G4</f>
        <v>0</v>
      </c>
      <c r="J24" s="1174"/>
      <c r="K24" s="493"/>
    </row>
    <row r="25" spans="1:12" ht="33.75" customHeight="1" thickBot="1">
      <c r="A25" s="29"/>
      <c r="B25" s="52" t="s">
        <v>62</v>
      </c>
      <c r="C25" s="1193">
        <f>SUM(C18,C24,D24)</f>
        <v>0</v>
      </c>
      <c r="D25" s="1194"/>
      <c r="E25" s="35"/>
      <c r="F25" s="51" t="s">
        <v>63</v>
      </c>
      <c r="G25" s="120">
        <f>SUM(G24,I18)</f>
        <v>0</v>
      </c>
      <c r="H25" s="107"/>
      <c r="I25" s="585"/>
      <c r="J25" s="586"/>
      <c r="K25" s="493"/>
    </row>
    <row r="26" spans="1:12" ht="24.75" customHeight="1">
      <c r="A26" s="29"/>
      <c r="B26" s="42"/>
      <c r="C26" s="244"/>
      <c r="D26" s="245"/>
      <c r="E26" s="246"/>
      <c r="F26" s="244"/>
      <c r="G26" s="245"/>
      <c r="H26" s="108"/>
      <c r="I26" s="587"/>
      <c r="J26" s="588"/>
      <c r="K26" s="493"/>
    </row>
    <row r="27" spans="1:12" ht="8.25" customHeight="1" thickBot="1">
      <c r="A27" s="29"/>
      <c r="B27" s="42"/>
      <c r="C27" s="43"/>
      <c r="D27" s="44"/>
      <c r="E27" s="45"/>
      <c r="F27" s="46"/>
      <c r="G27" s="30"/>
      <c r="H27" s="72"/>
      <c r="I27" s="73"/>
      <c r="J27" s="29"/>
      <c r="K27" s="493"/>
    </row>
    <row r="28" spans="1:12" ht="44.25" customHeight="1">
      <c r="A28" s="29"/>
      <c r="B28" s="47" t="s">
        <v>68</v>
      </c>
      <c r="C28" s="109" t="s">
        <v>69</v>
      </c>
      <c r="D28" s="109" t="s">
        <v>70</v>
      </c>
      <c r="E28" s="110" t="s">
        <v>89</v>
      </c>
      <c r="F28" s="109" t="s">
        <v>71</v>
      </c>
      <c r="G28" s="110" t="s">
        <v>90</v>
      </c>
      <c r="H28" s="111" t="s">
        <v>88</v>
      </c>
      <c r="I28" s="13"/>
      <c r="J28" s="55"/>
      <c r="K28" s="493"/>
    </row>
    <row r="29" spans="1:12" ht="27.95" customHeight="1">
      <c r="A29" s="29"/>
      <c r="B29" s="48" t="s">
        <v>72</v>
      </c>
      <c r="C29" s="185">
        <f>COUNTIF(pedag!I6:I114,"=S")</f>
        <v>0</v>
      </c>
      <c r="D29" s="185">
        <f>COUNTIF(pedag!I6:I114,"=K*")</f>
        <v>0</v>
      </c>
      <c r="E29" s="185">
        <f>COUNTIF(pedag!I6:I114,"=K1")</f>
        <v>0</v>
      </c>
      <c r="F29" s="186">
        <f>COUNTIF(pedag!I6:I114,"=M*")</f>
        <v>0</v>
      </c>
      <c r="G29" s="185">
        <f>COUNTIF(pedag!I6:I114,"=M1")</f>
        <v>0</v>
      </c>
      <c r="H29" s="187">
        <f>COUNTIF(pedag!I6:I114,"=D")</f>
        <v>0</v>
      </c>
      <c r="I29" s="253" t="str">
        <f>IF(SUM(C29,D29,F29,H29)=C18,"","Błąd")</f>
        <v/>
      </c>
      <c r="J29" s="320"/>
      <c r="K29" s="493"/>
    </row>
    <row r="30" spans="1:12" ht="27.95" customHeight="1" thickBot="1">
      <c r="A30" s="29"/>
      <c r="B30" s="49" t="s">
        <v>65</v>
      </c>
      <c r="C30" s="50">
        <f>SUMIF(pedag!I6:I114,"S",pedag!V6:V114)</f>
        <v>0</v>
      </c>
      <c r="D30" s="50">
        <f>SUMIF(pedag!I6:I114,"K*",pedag!V6:V114)</f>
        <v>0</v>
      </c>
      <c r="E30" s="50">
        <f>SUMIF(pedag!I6:I114,"K1",pedag!V6:V114)</f>
        <v>0</v>
      </c>
      <c r="F30" s="74">
        <f>SUMIF(pedag!I6:I114,"M*",pedag!V6:V114)</f>
        <v>0</v>
      </c>
      <c r="G30" s="50">
        <f>SUMIF(pedag!I6:I114,"M1",pedag!V6:V114)</f>
        <v>0</v>
      </c>
      <c r="H30" s="53">
        <f>SUMIF(pedag!I6:I114,"D",pedag!V6:V114)</f>
        <v>0</v>
      </c>
      <c r="I30" s="253" t="str">
        <f>IF(SUM(C30,D30,F30,H30)=I18,"","Błąd")</f>
        <v/>
      </c>
      <c r="J30" s="29"/>
      <c r="K30" s="493"/>
    </row>
    <row r="31" spans="1:12" ht="12" customHeight="1" thickBot="1">
      <c r="A31" s="13"/>
      <c r="B31" s="29"/>
      <c r="C31" s="29"/>
      <c r="D31" s="29"/>
      <c r="E31" s="29"/>
      <c r="F31" s="29"/>
      <c r="G31" s="29"/>
      <c r="H31" s="29"/>
      <c r="I31" s="29"/>
      <c r="J31" s="29"/>
      <c r="K31" s="493"/>
      <c r="L31" s="12"/>
    </row>
    <row r="32" spans="1:12">
      <c r="A32" s="29"/>
      <c r="B32" s="1189"/>
      <c r="C32" s="1190"/>
      <c r="D32" s="254"/>
      <c r="E32" s="254"/>
      <c r="F32" s="254"/>
      <c r="G32" s="254"/>
      <c r="H32" s="254"/>
      <c r="I32" s="255"/>
      <c r="J32" s="256"/>
      <c r="K32" s="492"/>
      <c r="L32" s="12"/>
    </row>
    <row r="33" spans="1:12" ht="15.75">
      <c r="A33" s="29"/>
      <c r="B33" s="1191"/>
      <c r="C33" s="1192"/>
      <c r="D33" s="257" t="s">
        <v>92</v>
      </c>
      <c r="E33" s="54"/>
      <c r="F33" s="54"/>
      <c r="G33" s="54"/>
      <c r="H33" s="54"/>
      <c r="I33" s="54"/>
      <c r="J33" s="258"/>
      <c r="K33" s="492"/>
      <c r="L33" s="12"/>
    </row>
    <row r="34" spans="1:12" ht="10.5" customHeight="1">
      <c r="A34" s="29"/>
      <c r="B34" s="1195" t="s">
        <v>91</v>
      </c>
      <c r="C34" s="1196"/>
      <c r="D34" s="54"/>
      <c r="E34" s="54"/>
      <c r="F34" s="54"/>
      <c r="G34" s="54"/>
      <c r="H34" s="54"/>
      <c r="I34" s="54"/>
      <c r="J34" s="258"/>
      <c r="K34" s="492"/>
      <c r="L34" s="12"/>
    </row>
    <row r="35" spans="1:12" ht="48" customHeight="1">
      <c r="A35" s="29"/>
      <c r="B35" s="1187" t="s">
        <v>93</v>
      </c>
      <c r="C35" s="1188"/>
      <c r="D35" s="259"/>
      <c r="E35" s="54"/>
      <c r="F35" s="54"/>
      <c r="G35" s="54"/>
      <c r="H35" s="54"/>
      <c r="I35" s="54"/>
      <c r="J35" s="258"/>
      <c r="K35" s="492"/>
    </row>
    <row r="36" spans="1:12" ht="55.5" customHeight="1" thickBot="1">
      <c r="A36" s="260"/>
      <c r="B36" s="76">
        <f ca="1">NOW()</f>
        <v>42846.441737499998</v>
      </c>
      <c r="C36" s="75"/>
      <c r="D36" s="261" t="s">
        <v>95</v>
      </c>
      <c r="E36" s="262"/>
      <c r="F36" s="262"/>
      <c r="G36" s="261"/>
      <c r="H36" s="263"/>
      <c r="I36" s="264" t="s">
        <v>64</v>
      </c>
      <c r="J36" s="265"/>
      <c r="K36" s="492"/>
    </row>
    <row r="37" spans="1:12">
      <c r="A37" s="490"/>
      <c r="B37" s="494"/>
      <c r="C37" s="490"/>
      <c r="D37" s="490"/>
      <c r="E37" s="490"/>
      <c r="F37" s="490"/>
      <c r="G37" s="490"/>
      <c r="H37" s="490"/>
      <c r="I37" s="490"/>
      <c r="J37" s="490"/>
      <c r="K37" s="490"/>
    </row>
  </sheetData>
  <sheetProtection algorithmName="SHA-512" hashValue="aA2VJyMTdCO52NE7xYe5bVdL8e09CuIsKlYw3v60/xnaemKZCT9S0L6lNEEGLIKbGoOkxYFJel9oK8G7hIBluA==" saltValue="DWW07qIYyZvysldCRxuW0w==" spinCount="100000" sheet="1" objects="1" scenarios="1"/>
  <mergeCells count="18">
    <mergeCell ref="B35:C35"/>
    <mergeCell ref="B32:C33"/>
    <mergeCell ref="C25:D25"/>
    <mergeCell ref="B34:C34"/>
    <mergeCell ref="H5:H6"/>
    <mergeCell ref="E5:F5"/>
    <mergeCell ref="B5:B6"/>
    <mergeCell ref="I1:J1"/>
    <mergeCell ref="E1:F1"/>
    <mergeCell ref="C1:D1"/>
    <mergeCell ref="I5:J5"/>
    <mergeCell ref="C5:D5"/>
    <mergeCell ref="B4:E4"/>
    <mergeCell ref="I23:J23"/>
    <mergeCell ref="I24:J24"/>
    <mergeCell ref="I18:J18"/>
    <mergeCell ref="C18:D18"/>
    <mergeCell ref="I21:J21"/>
  </mergeCells>
  <phoneticPr fontId="12" type="noConversion"/>
  <printOptions horizontalCentered="1"/>
  <pageMargins left="0.78740157480314965" right="0.43307086614173229" top="0.98425196850393704" bottom="0.82677165354330717" header="0.51181102362204722" footer="0.31496062992125984"/>
  <pageSetup paperSize="9" scale="65" orientation="portrait" horizontalDpi="360" verticalDpi="360" r:id="rId1"/>
  <headerFooter alignWithMargins="0">
    <oddFooter>&amp;L&amp;6CEA-organizacja roku szkolnego 2021/2022, nr teczki: 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O48"/>
  <sheetViews>
    <sheetView view="pageBreakPreview" topLeftCell="A31" zoomScaleNormal="120" zoomScaleSheetLayoutView="100" workbookViewId="0">
      <selection activeCell="A45" sqref="A45"/>
    </sheetView>
  </sheetViews>
  <sheetFormatPr defaultColWidth="9.140625" defaultRowHeight="12.75"/>
  <cols>
    <col min="1" max="1" width="6.5703125" style="801" customWidth="1"/>
    <col min="2" max="3" width="3" style="801" customWidth="1"/>
    <col min="4" max="4" width="12.28515625" style="801" customWidth="1"/>
    <col min="5" max="5" width="6.140625" style="801" customWidth="1"/>
    <col min="6" max="6" width="6.5703125" style="801" customWidth="1"/>
    <col min="7" max="7" width="9.5703125" style="801" customWidth="1"/>
    <col min="8" max="8" width="17.42578125" style="801" customWidth="1"/>
    <col min="9" max="11" width="14.7109375" style="801" customWidth="1"/>
    <col min="12" max="12" width="5.85546875" style="801" hidden="1" customWidth="1"/>
    <col min="13" max="16384" width="9.140625" style="801"/>
  </cols>
  <sheetData>
    <row r="1" spans="2:12" ht="16.5" customHeight="1">
      <c r="B1" s="798"/>
      <c r="C1" s="799"/>
      <c r="D1" s="798"/>
      <c r="E1" s="798"/>
      <c r="F1" s="798"/>
      <c r="G1" s="798"/>
      <c r="H1" s="798"/>
      <c r="I1" s="798"/>
      <c r="J1" s="800" t="s">
        <v>96</v>
      </c>
      <c r="K1" s="970" t="str">
        <f>wizyt!C3</f>
        <v>?</v>
      </c>
    </row>
    <row r="2" spans="2:12" ht="12.75" customHeight="1">
      <c r="B2" s="802" t="s">
        <v>36</v>
      </c>
      <c r="C2" s="798"/>
      <c r="D2" s="798"/>
      <c r="E2" s="798"/>
      <c r="F2" s="798"/>
      <c r="G2" s="798"/>
      <c r="H2" s="798"/>
      <c r="I2" s="798"/>
      <c r="J2" s="971">
        <f>wizyt!$B$1</f>
        <v>0</v>
      </c>
      <c r="K2" s="969" t="str">
        <f>wizyt!$D$1</f>
        <v>.</v>
      </c>
    </row>
    <row r="3" spans="2:12">
      <c r="B3" s="1261" t="str">
        <f>wizyt!B6</f>
        <v>?</v>
      </c>
      <c r="C3" s="1262"/>
      <c r="D3" s="1262"/>
      <c r="E3" s="1262"/>
      <c r="F3" s="1262"/>
      <c r="G3" s="1262"/>
      <c r="H3" s="1262"/>
      <c r="I3" s="1262"/>
      <c r="J3" s="1262"/>
      <c r="K3" s="1262"/>
    </row>
    <row r="4" spans="2:12" ht="15.75">
      <c r="B4" s="1263" t="s">
        <v>79</v>
      </c>
      <c r="C4" s="1263"/>
      <c r="D4" s="1263"/>
      <c r="E4" s="1263"/>
      <c r="F4" s="1263"/>
      <c r="G4" s="1263"/>
      <c r="H4" s="1263"/>
      <c r="I4" s="1263"/>
      <c r="J4" s="1263"/>
      <c r="K4" s="1263"/>
    </row>
    <row r="5" spans="2:12" ht="15.75">
      <c r="B5" s="1264" t="s">
        <v>99</v>
      </c>
      <c r="C5" s="1264"/>
      <c r="D5" s="1264"/>
      <c r="E5" s="1264"/>
      <c r="F5" s="1264"/>
      <c r="G5" s="1264"/>
      <c r="H5" s="1264"/>
      <c r="I5" s="1264"/>
      <c r="J5" s="803" t="str">
        <f>wizyt!H3</f>
        <v>2021/2022</v>
      </c>
      <c r="K5" s="804"/>
    </row>
    <row r="6" spans="2:12" ht="10.5" customHeight="1">
      <c r="B6" s="1265" t="s">
        <v>37</v>
      </c>
      <c r="C6" s="1265"/>
      <c r="D6" s="1265"/>
      <c r="E6" s="1265"/>
      <c r="F6" s="1265"/>
      <c r="G6" s="1265"/>
      <c r="H6" s="1265"/>
      <c r="I6" s="1265"/>
      <c r="J6" s="1265"/>
      <c r="K6" s="1265"/>
    </row>
    <row r="7" spans="2:12" ht="9" customHeight="1">
      <c r="B7" s="798"/>
      <c r="C7" s="798"/>
      <c r="D7" s="798"/>
      <c r="E7" s="798"/>
      <c r="F7" s="798"/>
      <c r="G7" s="798"/>
      <c r="H7" s="798"/>
      <c r="I7" s="805"/>
      <c r="J7" s="798"/>
      <c r="K7" s="798"/>
    </row>
    <row r="8" spans="2:12" ht="32.25" customHeight="1" thickBot="1">
      <c r="B8" s="1260" t="s">
        <v>519</v>
      </c>
      <c r="C8" s="1260"/>
      <c r="D8" s="1260"/>
      <c r="E8" s="1260"/>
      <c r="F8" s="1260"/>
      <c r="G8" s="1260"/>
      <c r="H8" s="1260"/>
      <c r="I8" s="1260"/>
      <c r="J8" s="1260"/>
      <c r="K8" s="1260"/>
    </row>
    <row r="9" spans="2:12" ht="10.5" customHeight="1">
      <c r="B9" s="806"/>
      <c r="C9" s="806"/>
      <c r="D9" s="806"/>
      <c r="E9" s="806"/>
      <c r="F9" s="806"/>
      <c r="G9" s="806"/>
      <c r="H9" s="806"/>
      <c r="I9" s="1250" t="s">
        <v>76</v>
      </c>
      <c r="J9" s="1251"/>
      <c r="K9" s="1252" t="s">
        <v>77</v>
      </c>
    </row>
    <row r="10" spans="2:12" ht="11.25" customHeight="1" thickBot="1">
      <c r="B10" s="806"/>
      <c r="C10" s="806"/>
      <c r="D10" s="806"/>
      <c r="E10" s="806"/>
      <c r="F10" s="806"/>
      <c r="G10" s="806"/>
      <c r="H10" s="806"/>
      <c r="I10" s="807" t="s">
        <v>81</v>
      </c>
      <c r="J10" s="808" t="s">
        <v>80</v>
      </c>
      <c r="K10" s="1253"/>
    </row>
    <row r="11" spans="2:12" ht="24" customHeight="1">
      <c r="B11" s="877" t="s">
        <v>30</v>
      </c>
      <c r="C11" s="878" t="s">
        <v>520</v>
      </c>
      <c r="D11" s="879"/>
      <c r="E11" s="879"/>
      <c r="F11" s="879"/>
      <c r="G11" s="879"/>
      <c r="H11" s="880" t="str">
        <f>IF(K11=K12+K24,"","Błąd")</f>
        <v/>
      </c>
      <c r="I11" s="809"/>
      <c r="J11" s="810"/>
      <c r="K11" s="811">
        <f>SUM(I11:J11)</f>
        <v>0</v>
      </c>
      <c r="L11" s="812" t="str">
        <f>K1</f>
        <v>?</v>
      </c>
    </row>
    <row r="12" spans="2:12" ht="16.5" customHeight="1">
      <c r="B12" s="881" t="s">
        <v>32</v>
      </c>
      <c r="C12" s="1254" t="s">
        <v>521</v>
      </c>
      <c r="D12" s="1254"/>
      <c r="E12" s="1254"/>
      <c r="F12" s="1254"/>
      <c r="G12" s="1254"/>
      <c r="H12" s="1255"/>
      <c r="I12" s="1256">
        <f>SUM(I14:I23)</f>
        <v>0</v>
      </c>
      <c r="J12" s="1256">
        <f>SUM(J14:J23)</f>
        <v>0</v>
      </c>
      <c r="K12" s="1258">
        <f>SUM(I12:J13)</f>
        <v>0</v>
      </c>
      <c r="L12" s="812" t="str">
        <f>+L11</f>
        <v>?</v>
      </c>
    </row>
    <row r="13" spans="2:12" ht="9.9499999999999993" customHeight="1">
      <c r="B13" s="875"/>
      <c r="C13" s="1241" t="s">
        <v>367</v>
      </c>
      <c r="D13" s="1241"/>
      <c r="E13" s="1241"/>
      <c r="F13" s="1241"/>
      <c r="G13" s="1241"/>
      <c r="H13" s="1242"/>
      <c r="I13" s="1257"/>
      <c r="J13" s="1257"/>
      <c r="K13" s="1259"/>
      <c r="L13" s="812"/>
    </row>
    <row r="14" spans="2:12" ht="12.75" customHeight="1">
      <c r="B14" s="882"/>
      <c r="C14" s="813" t="s">
        <v>38</v>
      </c>
      <c r="D14" s="814" t="s">
        <v>97</v>
      </c>
      <c r="E14" s="814"/>
      <c r="F14" s="813"/>
      <c r="G14" s="814"/>
      <c r="H14" s="883"/>
      <c r="I14" s="1223"/>
      <c r="J14" s="1223"/>
      <c r="K14" s="1225">
        <f>I14+J14</f>
        <v>0</v>
      </c>
      <c r="L14" s="812"/>
    </row>
    <row r="15" spans="2:12" ht="9" customHeight="1">
      <c r="B15" s="815"/>
      <c r="C15" s="816"/>
      <c r="D15" s="817" t="s">
        <v>78</v>
      </c>
      <c r="E15" s="818"/>
      <c r="F15" s="818"/>
      <c r="G15" s="818"/>
      <c r="H15" s="819"/>
      <c r="I15" s="1229"/>
      <c r="J15" s="1229"/>
      <c r="K15" s="1243"/>
      <c r="L15" s="812"/>
    </row>
    <row r="16" spans="2:12" ht="12" customHeight="1" thickBot="1">
      <c r="B16" s="884"/>
      <c r="C16" s="813" t="s">
        <v>39</v>
      </c>
      <c r="D16" s="814" t="s">
        <v>82</v>
      </c>
      <c r="E16" s="814"/>
      <c r="F16" s="814"/>
      <c r="G16" s="814"/>
      <c r="H16" s="883"/>
      <c r="I16" s="1244"/>
      <c r="J16" s="1246"/>
      <c r="K16" s="1225">
        <f>I16+J16</f>
        <v>0</v>
      </c>
      <c r="L16" s="812"/>
    </row>
    <row r="17" spans="2:15" ht="12" customHeight="1">
      <c r="B17" s="885"/>
      <c r="C17" s="886"/>
      <c r="D17" s="1217" t="s">
        <v>313</v>
      </c>
      <c r="E17" s="1217"/>
      <c r="F17" s="1217"/>
      <c r="G17" s="1218"/>
      <c r="H17" s="887">
        <f>zestaw!F17/IF(zestaw!I18=0,1,zestaw!I18)</f>
        <v>0</v>
      </c>
      <c r="I17" s="1245"/>
      <c r="J17" s="1247"/>
      <c r="K17" s="1243"/>
      <c r="L17" s="812"/>
    </row>
    <row r="18" spans="2:15" ht="24" customHeight="1">
      <c r="B18" s="822"/>
      <c r="C18" s="823" t="s">
        <v>40</v>
      </c>
      <c r="D18" s="818" t="s">
        <v>45</v>
      </c>
      <c r="E18" s="818"/>
      <c r="F18" s="818"/>
      <c r="G18" s="818"/>
      <c r="H18" s="819"/>
      <c r="I18" s="888"/>
      <c r="J18" s="888"/>
      <c r="K18" s="889">
        <f t="shared" ref="K18:K21" si="0">I18+J18</f>
        <v>0</v>
      </c>
      <c r="L18" s="812"/>
    </row>
    <row r="19" spans="2:15" ht="24" customHeight="1">
      <c r="B19" s="822"/>
      <c r="C19" s="823" t="s">
        <v>41</v>
      </c>
      <c r="D19" s="820" t="s">
        <v>46</v>
      </c>
      <c r="E19" s="820"/>
      <c r="F19" s="820"/>
      <c r="G19" s="820"/>
      <c r="H19" s="821"/>
      <c r="I19" s="888"/>
      <c r="J19" s="888"/>
      <c r="K19" s="889">
        <f t="shared" si="0"/>
        <v>0</v>
      </c>
      <c r="L19" s="812"/>
    </row>
    <row r="20" spans="2:15" ht="24" customHeight="1">
      <c r="B20" s="822"/>
      <c r="C20" s="823" t="s">
        <v>42</v>
      </c>
      <c r="D20" s="824" t="s">
        <v>314</v>
      </c>
      <c r="E20" s="820"/>
      <c r="F20" s="820"/>
      <c r="G20" s="820"/>
      <c r="H20" s="821"/>
      <c r="I20" s="888"/>
      <c r="J20" s="888"/>
      <c r="K20" s="889">
        <f t="shared" si="0"/>
        <v>0</v>
      </c>
      <c r="L20" s="812"/>
      <c r="O20" s="890"/>
    </row>
    <row r="21" spans="2:15" ht="24" customHeight="1">
      <c r="B21" s="822"/>
      <c r="C21" s="823" t="s">
        <v>43</v>
      </c>
      <c r="D21" s="1248" t="s">
        <v>414</v>
      </c>
      <c r="E21" s="1248"/>
      <c r="F21" s="1248"/>
      <c r="G21" s="1248"/>
      <c r="H21" s="1249"/>
      <c r="I21" s="832"/>
      <c r="J21" s="832"/>
      <c r="K21" s="891">
        <f t="shared" si="0"/>
        <v>0</v>
      </c>
      <c r="L21" s="812"/>
    </row>
    <row r="22" spans="2:15" ht="12" customHeight="1" thickBot="1">
      <c r="B22" s="884"/>
      <c r="C22" s="813" t="s">
        <v>44</v>
      </c>
      <c r="D22" s="1219" t="s">
        <v>415</v>
      </c>
      <c r="E22" s="1219"/>
      <c r="F22" s="1219"/>
      <c r="G22" s="1219"/>
      <c r="H22" s="1220"/>
      <c r="I22" s="1221"/>
      <c r="J22" s="1223"/>
      <c r="K22" s="1225">
        <f>SUM(I22:J23)</f>
        <v>0</v>
      </c>
      <c r="L22" s="812"/>
    </row>
    <row r="23" spans="2:15" ht="12" customHeight="1" thickBot="1">
      <c r="B23" s="892"/>
      <c r="C23" s="893"/>
      <c r="D23" s="1227" t="s">
        <v>416</v>
      </c>
      <c r="E23" s="1227"/>
      <c r="F23" s="1227"/>
      <c r="G23" s="1228"/>
      <c r="H23" s="894">
        <f>SUM(zestaw!I15:J16)</f>
        <v>0</v>
      </c>
      <c r="I23" s="1222"/>
      <c r="J23" s="1224"/>
      <c r="K23" s="1226"/>
      <c r="L23" s="812"/>
    </row>
    <row r="24" spans="2:15" ht="15.95" customHeight="1">
      <c r="B24" s="1232" t="s">
        <v>33</v>
      </c>
      <c r="C24" s="1234" t="s">
        <v>522</v>
      </c>
      <c r="D24" s="1234"/>
      <c r="E24" s="1234"/>
      <c r="F24" s="1234"/>
      <c r="G24" s="1234"/>
      <c r="H24" s="1235"/>
      <c r="I24" s="1236">
        <f>SUM(I27:I36)</f>
        <v>0</v>
      </c>
      <c r="J24" s="1236">
        <f>SUM(J27:J36)</f>
        <v>0</v>
      </c>
      <c r="K24" s="1238">
        <f>SUM(I24:J25)</f>
        <v>0</v>
      </c>
      <c r="L24" s="812" t="str">
        <f>+L12</f>
        <v>?</v>
      </c>
    </row>
    <row r="25" spans="2:15" ht="9.9499999999999993" customHeight="1">
      <c r="B25" s="1233"/>
      <c r="C25" s="1240" t="s">
        <v>368</v>
      </c>
      <c r="D25" s="1241"/>
      <c r="E25" s="1241"/>
      <c r="F25" s="1241"/>
      <c r="G25" s="1241"/>
      <c r="H25" s="1242"/>
      <c r="I25" s="1237"/>
      <c r="J25" s="1237"/>
      <c r="K25" s="1239"/>
      <c r="L25" s="812" t="str">
        <f t="shared" ref="L25:L40" si="1">+L24</f>
        <v>?</v>
      </c>
    </row>
    <row r="26" spans="2:15" ht="24" customHeight="1">
      <c r="B26" s="825"/>
      <c r="C26" s="823" t="s">
        <v>38</v>
      </c>
      <c r="D26" s="820" t="s">
        <v>369</v>
      </c>
      <c r="E26" s="826" t="s">
        <v>84</v>
      </c>
      <c r="F26" s="826"/>
      <c r="G26" s="827"/>
      <c r="H26" s="828"/>
      <c r="I26" s="829">
        <f>zestaw!I18-SUM(zestaw!I16:J16)</f>
        <v>0</v>
      </c>
      <c r="J26" s="829">
        <f>zestaw!G24</f>
        <v>0</v>
      </c>
      <c r="K26" s="830">
        <f>I26+J26</f>
        <v>0</v>
      </c>
      <c r="L26" s="812" t="str">
        <f>+L25</f>
        <v>?</v>
      </c>
    </row>
    <row r="27" spans="2:15" s="831" customFormat="1" ht="12" customHeight="1">
      <c r="B27" s="884"/>
      <c r="C27" s="813" t="s">
        <v>39</v>
      </c>
      <c r="D27" s="814" t="s">
        <v>97</v>
      </c>
      <c r="E27" s="814"/>
      <c r="F27" s="813"/>
      <c r="G27" s="814"/>
      <c r="H27" s="883"/>
      <c r="I27" s="1223"/>
      <c r="J27" s="1223"/>
      <c r="K27" s="1230">
        <f>SUM(I27:J28)</f>
        <v>0</v>
      </c>
      <c r="L27" s="812" t="str">
        <f t="shared" si="1"/>
        <v>?</v>
      </c>
    </row>
    <row r="28" spans="2:15" s="831" customFormat="1" ht="12" customHeight="1">
      <c r="B28" s="815"/>
      <c r="C28" s="816"/>
      <c r="D28" s="817" t="s">
        <v>78</v>
      </c>
      <c r="E28" s="818"/>
      <c r="F28" s="818"/>
      <c r="G28" s="818"/>
      <c r="H28" s="819"/>
      <c r="I28" s="1229"/>
      <c r="J28" s="1229"/>
      <c r="K28" s="1231"/>
      <c r="L28" s="812" t="str">
        <f t="shared" si="1"/>
        <v>?</v>
      </c>
    </row>
    <row r="29" spans="2:15" s="831" customFormat="1" ht="12" customHeight="1" thickBot="1">
      <c r="B29" s="884"/>
      <c r="C29" s="813" t="s">
        <v>40</v>
      </c>
      <c r="D29" s="814" t="s">
        <v>82</v>
      </c>
      <c r="E29" s="814"/>
      <c r="F29" s="814"/>
      <c r="G29" s="814"/>
      <c r="H29" s="883"/>
      <c r="I29" s="1223"/>
      <c r="J29" s="1223"/>
      <c r="K29" s="1230">
        <f>SUM(I29:J30)</f>
        <v>0</v>
      </c>
      <c r="L29" s="812" t="str">
        <f t="shared" si="1"/>
        <v>?</v>
      </c>
    </row>
    <row r="30" spans="2:15" s="831" customFormat="1" ht="12" customHeight="1">
      <c r="B30" s="815"/>
      <c r="C30" s="818"/>
      <c r="D30" s="1217" t="s">
        <v>313</v>
      </c>
      <c r="E30" s="1217"/>
      <c r="F30" s="1217"/>
      <c r="G30" s="1218"/>
      <c r="H30" s="887">
        <f>zestaw!F17/IF(zestaw!I18=0,1,zestaw!I18)</f>
        <v>0</v>
      </c>
      <c r="I30" s="1229"/>
      <c r="J30" s="1229"/>
      <c r="K30" s="1231"/>
      <c r="L30" s="812" t="str">
        <f t="shared" si="1"/>
        <v>?</v>
      </c>
    </row>
    <row r="31" spans="2:15" s="831" customFormat="1" ht="24" customHeight="1">
      <c r="B31" s="822"/>
      <c r="C31" s="823" t="s">
        <v>41</v>
      </c>
      <c r="D31" s="818" t="s">
        <v>45</v>
      </c>
      <c r="E31" s="818"/>
      <c r="F31" s="818"/>
      <c r="G31" s="818"/>
      <c r="H31" s="819"/>
      <c r="I31" s="832"/>
      <c r="J31" s="832"/>
      <c r="K31" s="833">
        <f>SUM(I31:J31)</f>
        <v>0</v>
      </c>
      <c r="L31" s="812" t="str">
        <f t="shared" si="1"/>
        <v>?</v>
      </c>
    </row>
    <row r="32" spans="2:15" s="831" customFormat="1" ht="24" customHeight="1">
      <c r="B32" s="822"/>
      <c r="C32" s="823" t="s">
        <v>42</v>
      </c>
      <c r="D32" s="820" t="s">
        <v>46</v>
      </c>
      <c r="E32" s="820"/>
      <c r="F32" s="820"/>
      <c r="G32" s="820"/>
      <c r="H32" s="821"/>
      <c r="I32" s="832"/>
      <c r="J32" s="832"/>
      <c r="K32" s="834">
        <f>SUM(I32,J32)</f>
        <v>0</v>
      </c>
      <c r="L32" s="812" t="str">
        <f t="shared" si="1"/>
        <v>?</v>
      </c>
    </row>
    <row r="33" spans="2:12" s="831" customFormat="1" ht="24" customHeight="1">
      <c r="B33" s="822"/>
      <c r="C33" s="823" t="s">
        <v>43</v>
      </c>
      <c r="D33" s="820" t="s">
        <v>314</v>
      </c>
      <c r="E33" s="820"/>
      <c r="F33" s="820"/>
      <c r="G33" s="820"/>
      <c r="H33" s="821"/>
      <c r="I33" s="832"/>
      <c r="J33" s="832"/>
      <c r="K33" s="834">
        <f t="shared" ref="K33:K34" si="2">SUM(I33,J33)</f>
        <v>0</v>
      </c>
      <c r="L33" s="812"/>
    </row>
    <row r="34" spans="2:12" s="831" customFormat="1" ht="24" customHeight="1">
      <c r="B34" s="815"/>
      <c r="C34" s="816" t="s">
        <v>44</v>
      </c>
      <c r="D34" s="820" t="s">
        <v>417</v>
      </c>
      <c r="E34" s="818"/>
      <c r="F34" s="818"/>
      <c r="G34" s="818"/>
      <c r="H34" s="819"/>
      <c r="I34" s="874"/>
      <c r="J34" s="874"/>
      <c r="K34" s="834">
        <f t="shared" si="2"/>
        <v>0</v>
      </c>
      <c r="L34" s="812"/>
    </row>
    <row r="35" spans="2:12" s="831" customFormat="1" ht="12" customHeight="1" thickBot="1">
      <c r="B35" s="884"/>
      <c r="C35" s="813" t="s">
        <v>418</v>
      </c>
      <c r="D35" s="1219" t="s">
        <v>415</v>
      </c>
      <c r="E35" s="1219"/>
      <c r="F35" s="1219"/>
      <c r="G35" s="1219"/>
      <c r="H35" s="1220"/>
      <c r="I35" s="1221"/>
      <c r="J35" s="1223"/>
      <c r="K35" s="1225">
        <f>SUM(I36,J36)</f>
        <v>0</v>
      </c>
      <c r="L35" s="812"/>
    </row>
    <row r="36" spans="2:12" s="831" customFormat="1" ht="12" customHeight="1" thickBot="1">
      <c r="B36" s="892"/>
      <c r="C36" s="895"/>
      <c r="D36" s="1227" t="s">
        <v>416</v>
      </c>
      <c r="E36" s="1227"/>
      <c r="F36" s="1227"/>
      <c r="G36" s="1228"/>
      <c r="H36" s="894">
        <f>SUM(zestaw!I15:J16)</f>
        <v>0</v>
      </c>
      <c r="I36" s="1222"/>
      <c r="J36" s="1224"/>
      <c r="K36" s="1226"/>
      <c r="L36" s="812" t="e">
        <f>+#REF!</f>
        <v>#REF!</v>
      </c>
    </row>
    <row r="37" spans="2:12" s="831" customFormat="1" ht="10.5" customHeight="1">
      <c r="B37" s="835"/>
      <c r="C37" s="835"/>
      <c r="D37" s="835"/>
      <c r="E37" s="835"/>
      <c r="F37" s="835"/>
      <c r="G37" s="835"/>
      <c r="H37" s="836"/>
      <c r="I37" s="836"/>
      <c r="J37" s="836"/>
      <c r="K37" s="837"/>
      <c r="L37" s="812" t="e">
        <f t="shared" si="1"/>
        <v>#REF!</v>
      </c>
    </row>
    <row r="38" spans="2:12" s="831" customFormat="1" ht="20.100000000000001" customHeight="1">
      <c r="B38" s="1209" t="s">
        <v>315</v>
      </c>
      <c r="C38" s="1209"/>
      <c r="D38" s="1209"/>
      <c r="E38" s="1209"/>
      <c r="F38" s="1209"/>
      <c r="G38" s="1209"/>
      <c r="H38" s="1210" t="s">
        <v>316</v>
      </c>
      <c r="I38" s="1210"/>
      <c r="J38" s="1211" t="s">
        <v>317</v>
      </c>
      <c r="K38" s="1212"/>
      <c r="L38" s="812" t="e">
        <f t="shared" si="1"/>
        <v>#REF!</v>
      </c>
    </row>
    <row r="39" spans="2:12" s="831" customFormat="1" ht="20.100000000000001" customHeight="1">
      <c r="B39" s="1213" t="s">
        <v>523</v>
      </c>
      <c r="C39" s="1213"/>
      <c r="D39" s="1213"/>
      <c r="E39" s="1213"/>
      <c r="F39" s="1213"/>
      <c r="G39" s="1213"/>
      <c r="H39" s="1214"/>
      <c r="I39" s="1214"/>
      <c r="J39" s="1215"/>
      <c r="K39" s="1216"/>
      <c r="L39" s="812" t="e">
        <f t="shared" si="1"/>
        <v>#REF!</v>
      </c>
    </row>
    <row r="40" spans="2:12" s="831" customFormat="1" ht="20.100000000000001" customHeight="1">
      <c r="B40" s="1201" t="s">
        <v>524</v>
      </c>
      <c r="C40" s="1201"/>
      <c r="D40" s="1201"/>
      <c r="E40" s="1201"/>
      <c r="F40" s="1201"/>
      <c r="G40" s="1201"/>
      <c r="H40" s="1202">
        <f>zestaw!H17</f>
        <v>0</v>
      </c>
      <c r="I40" s="1202"/>
      <c r="J40" s="1203">
        <f>zestaw!F17</f>
        <v>0</v>
      </c>
      <c r="K40" s="1204"/>
      <c r="L40" s="812" t="e">
        <f t="shared" si="1"/>
        <v>#REF!</v>
      </c>
    </row>
    <row r="41" spans="2:12" ht="24" customHeight="1" thickBot="1">
      <c r="B41" s="896" t="s">
        <v>84</v>
      </c>
      <c r="C41" s="897" t="s">
        <v>85</v>
      </c>
      <c r="D41" s="838"/>
      <c r="E41" s="838"/>
      <c r="F41" s="838"/>
      <c r="G41" s="839"/>
      <c r="H41" s="839"/>
      <c r="I41" s="839"/>
      <c r="J41" s="839"/>
      <c r="K41" s="839"/>
    </row>
    <row r="42" spans="2:12" ht="31.5" customHeight="1" thickBot="1">
      <c r="B42" s="898"/>
      <c r="C42" s="1205" t="s">
        <v>370</v>
      </c>
      <c r="D42" s="1206"/>
      <c r="E42" s="1206"/>
      <c r="F42" s="1206"/>
      <c r="G42" s="1206"/>
      <c r="H42" s="1206"/>
      <c r="I42" s="1206"/>
      <c r="J42" s="1206"/>
      <c r="K42" s="1207"/>
    </row>
    <row r="43" spans="2:12" ht="54.75" customHeight="1">
      <c r="B43" s="1208"/>
      <c r="C43" s="1208"/>
      <c r="D43" s="1208"/>
      <c r="E43" s="840" t="s">
        <v>87</v>
      </c>
      <c r="F43" s="841"/>
      <c r="G43" s="842"/>
      <c r="H43" s="843"/>
      <c r="I43" s="843"/>
      <c r="J43" s="843"/>
      <c r="K43" s="843"/>
    </row>
    <row r="44" spans="2:12">
      <c r="B44" s="839"/>
      <c r="C44" s="844"/>
      <c r="D44" s="844"/>
      <c r="E44" s="844"/>
      <c r="F44" s="845"/>
      <c r="G44" s="844"/>
      <c r="H44" s="846" t="s">
        <v>86</v>
      </c>
      <c r="I44" s="846"/>
      <c r="J44" s="846"/>
      <c r="K44" s="846" t="s">
        <v>47</v>
      </c>
    </row>
    <row r="45" spans="2:12">
      <c r="B45" s="839"/>
      <c r="C45" s="839"/>
      <c r="D45" s="839"/>
      <c r="E45" s="839"/>
      <c r="F45" s="839"/>
      <c r="G45" s="839"/>
      <c r="H45" s="839"/>
      <c r="I45" s="839"/>
      <c r="J45" s="839"/>
      <c r="K45" s="839"/>
    </row>
    <row r="46" spans="2:12">
      <c r="B46" s="798"/>
      <c r="C46" s="798"/>
      <c r="D46" s="798"/>
      <c r="E46" s="798"/>
      <c r="F46" s="798"/>
      <c r="G46" s="798"/>
      <c r="H46" s="798"/>
      <c r="I46" s="798"/>
      <c r="J46" s="798"/>
      <c r="K46" s="798"/>
    </row>
    <row r="47" spans="2:12">
      <c r="B47" s="798"/>
      <c r="C47" s="798"/>
      <c r="D47" s="798"/>
      <c r="E47" s="798"/>
      <c r="F47" s="798"/>
      <c r="G47" s="798"/>
      <c r="H47" s="798"/>
      <c r="I47" s="798"/>
      <c r="J47" s="798"/>
      <c r="K47" s="798"/>
    </row>
    <row r="48" spans="2:12">
      <c r="B48" s="798"/>
      <c r="C48" s="798"/>
      <c r="D48" s="798"/>
      <c r="E48" s="798"/>
      <c r="F48" s="798"/>
      <c r="G48" s="798"/>
      <c r="H48" s="798"/>
      <c r="I48" s="798"/>
      <c r="J48" s="798"/>
      <c r="K48" s="798"/>
    </row>
  </sheetData>
  <mergeCells count="54">
    <mergeCell ref="B8:K8"/>
    <mergeCell ref="B3:K3"/>
    <mergeCell ref="B4:K4"/>
    <mergeCell ref="B5:I5"/>
    <mergeCell ref="B6:K6"/>
    <mergeCell ref="I9:J9"/>
    <mergeCell ref="K9:K10"/>
    <mergeCell ref="C12:H12"/>
    <mergeCell ref="I12:I13"/>
    <mergeCell ref="J12:J13"/>
    <mergeCell ref="K12:K13"/>
    <mergeCell ref="C13:H13"/>
    <mergeCell ref="K22:K23"/>
    <mergeCell ref="D23:G23"/>
    <mergeCell ref="I14:I15"/>
    <mergeCell ref="J14:J15"/>
    <mergeCell ref="K14:K15"/>
    <mergeCell ref="I16:I17"/>
    <mergeCell ref="J16:J17"/>
    <mergeCell ref="K16:K17"/>
    <mergeCell ref="D17:G17"/>
    <mergeCell ref="D21:H21"/>
    <mergeCell ref="D22:H22"/>
    <mergeCell ref="I22:I23"/>
    <mergeCell ref="J22:J23"/>
    <mergeCell ref="B24:B25"/>
    <mergeCell ref="C24:H24"/>
    <mergeCell ref="I24:I25"/>
    <mergeCell ref="J24:J25"/>
    <mergeCell ref="K24:K25"/>
    <mergeCell ref="C25:H25"/>
    <mergeCell ref="I27:I28"/>
    <mergeCell ref="J27:J28"/>
    <mergeCell ref="K27:K28"/>
    <mergeCell ref="I29:I30"/>
    <mergeCell ref="J29:J30"/>
    <mergeCell ref="K29:K30"/>
    <mergeCell ref="D30:G30"/>
    <mergeCell ref="D35:H35"/>
    <mergeCell ref="I35:I36"/>
    <mergeCell ref="J35:J36"/>
    <mergeCell ref="K35:K36"/>
    <mergeCell ref="D36:G36"/>
    <mergeCell ref="B38:G38"/>
    <mergeCell ref="H38:I38"/>
    <mergeCell ref="J38:K38"/>
    <mergeCell ref="B39:G39"/>
    <mergeCell ref="H39:I39"/>
    <mergeCell ref="J39:K39"/>
    <mergeCell ref="B40:G40"/>
    <mergeCell ref="H40:I40"/>
    <mergeCell ref="J40:K40"/>
    <mergeCell ref="C42:K42"/>
    <mergeCell ref="B43:D43"/>
  </mergeCells>
  <printOptions horizontalCentered="1"/>
  <pageMargins left="0.90052083333333333" right="0.39370078740157483" top="0.98425196850393704" bottom="0.98425196850393704" header="0.51181102362204722" footer="0.51181102362204722"/>
  <pageSetup paperSize="9" scale="82" orientation="portrait" horizontalDpi="4294967293" verticalDpi="4294967293" r:id="rId1"/>
  <headerFooter alignWithMargins="0">
    <oddFooter xml:space="preserve">&amp;L&amp;7CEA-arkusz organizacyjny na rok szkolny 2021/2022,  nr teczki &amp;F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L59"/>
  <sheetViews>
    <sheetView view="pageBreakPreview" topLeftCell="A27" zoomScale="120" zoomScaleNormal="100" zoomScaleSheetLayoutView="120" workbookViewId="0">
      <selection activeCell="G27" sqref="G27"/>
    </sheetView>
  </sheetViews>
  <sheetFormatPr defaultColWidth="10" defaultRowHeight="14.25"/>
  <cols>
    <col min="1" max="1" width="1.5703125" style="907" customWidth="1"/>
    <col min="2" max="2" width="4.140625" style="907" customWidth="1"/>
    <col min="3" max="3" width="10" style="907" customWidth="1"/>
    <col min="4" max="4" width="18.85546875" style="907" customWidth="1"/>
    <col min="5" max="5" width="24.42578125" style="907" customWidth="1"/>
    <col min="6" max="6" width="8.85546875" style="907" customWidth="1"/>
    <col min="7" max="7" width="23.28515625" style="907" customWidth="1"/>
    <col min="8" max="16384" width="10" style="907"/>
  </cols>
  <sheetData>
    <row r="1" spans="1:11" s="904" customFormat="1" ht="13.5" customHeight="1">
      <c r="A1" s="903"/>
      <c r="B1" s="1271" t="str">
        <f>wizyt!B6</f>
        <v>?</v>
      </c>
      <c r="C1" s="1271"/>
      <c r="D1" s="1271"/>
      <c r="E1" s="1271"/>
      <c r="F1" s="1271"/>
      <c r="G1" s="1271"/>
    </row>
    <row r="2" spans="1:11" ht="24.75" customHeight="1">
      <c r="A2" s="905"/>
      <c r="B2" s="1272" t="s">
        <v>423</v>
      </c>
      <c r="C2" s="1272"/>
      <c r="D2" s="1272"/>
      <c r="E2" s="1272"/>
      <c r="F2" s="1272"/>
      <c r="G2" s="906" t="str">
        <f>wizyt!H3</f>
        <v>2021/2022</v>
      </c>
    </row>
    <row r="3" spans="1:11" ht="13.5" customHeight="1">
      <c r="B3" s="908"/>
      <c r="C3" s="909"/>
      <c r="D3" s="910"/>
      <c r="E3" s="911"/>
      <c r="F3" s="1273" t="s">
        <v>424</v>
      </c>
      <c r="G3" s="1273"/>
    </row>
    <row r="4" spans="1:11" ht="14.1" customHeight="1">
      <c r="B4" s="912">
        <v>1</v>
      </c>
      <c r="C4" s="913" t="s">
        <v>425</v>
      </c>
      <c r="D4" s="914"/>
      <c r="E4" s="915"/>
      <c r="F4" s="1269" t="s">
        <v>492</v>
      </c>
      <c r="G4" s="1270"/>
    </row>
    <row r="5" spans="1:11" ht="14.1" customHeight="1">
      <c r="B5" s="912">
        <v>2</v>
      </c>
      <c r="C5" s="913" t="s">
        <v>426</v>
      </c>
      <c r="D5" s="914"/>
      <c r="E5" s="915"/>
      <c r="F5" s="1269" t="s">
        <v>493</v>
      </c>
      <c r="G5" s="1270"/>
    </row>
    <row r="6" spans="1:11" ht="14.1" customHeight="1">
      <c r="B6" s="1274">
        <v>3</v>
      </c>
      <c r="C6" s="1276" t="s">
        <v>427</v>
      </c>
      <c r="D6" s="1277"/>
      <c r="E6" s="916" t="s">
        <v>428</v>
      </c>
      <c r="F6" s="1269" t="s">
        <v>494</v>
      </c>
      <c r="G6" s="1270"/>
    </row>
    <row r="7" spans="1:11" ht="14.1" customHeight="1">
      <c r="B7" s="1275"/>
      <c r="C7" s="1278"/>
      <c r="D7" s="1279"/>
      <c r="E7" s="916" t="s">
        <v>429</v>
      </c>
      <c r="F7" s="1269" t="s">
        <v>495</v>
      </c>
      <c r="G7" s="1270"/>
    </row>
    <row r="8" spans="1:11" ht="14.1" customHeight="1">
      <c r="B8" s="1274">
        <v>4</v>
      </c>
      <c r="C8" s="1276" t="s">
        <v>430</v>
      </c>
      <c r="D8" s="1277"/>
      <c r="E8" s="916" t="s">
        <v>431</v>
      </c>
      <c r="F8" s="1269" t="s">
        <v>344</v>
      </c>
      <c r="G8" s="1270"/>
    </row>
    <row r="9" spans="1:11" ht="14.1" customHeight="1">
      <c r="B9" s="1275"/>
      <c r="C9" s="1278"/>
      <c r="D9" s="1279"/>
      <c r="E9" s="916" t="s">
        <v>432</v>
      </c>
      <c r="F9" s="1269" t="s">
        <v>496</v>
      </c>
      <c r="G9" s="1270"/>
    </row>
    <row r="10" spans="1:11" ht="14.1" customHeight="1">
      <c r="B10" s="912">
        <v>5</v>
      </c>
      <c r="C10" s="913" t="s">
        <v>433</v>
      </c>
      <c r="D10" s="914"/>
      <c r="E10" s="915"/>
      <c r="F10" s="1269" t="s">
        <v>344</v>
      </c>
      <c r="G10" s="1270"/>
    </row>
    <row r="11" spans="1:11" ht="14.1" customHeight="1">
      <c r="B11" s="912">
        <v>6</v>
      </c>
      <c r="C11" s="1266" t="s">
        <v>434</v>
      </c>
      <c r="D11" s="1267"/>
      <c r="E11" s="1268"/>
      <c r="F11" s="1269" t="s">
        <v>344</v>
      </c>
      <c r="G11" s="1270"/>
    </row>
    <row r="12" spans="1:11" ht="14.1" customHeight="1">
      <c r="B12" s="912">
        <v>7</v>
      </c>
      <c r="C12" s="1281"/>
      <c r="D12" s="1282"/>
      <c r="E12" s="1283"/>
      <c r="F12" s="1280"/>
      <c r="G12" s="1280"/>
    </row>
    <row r="13" spans="1:11" ht="14.1" customHeight="1">
      <c r="B13" s="912">
        <v>8</v>
      </c>
      <c r="C13" s="1281"/>
      <c r="D13" s="1282"/>
      <c r="E13" s="1283"/>
      <c r="F13" s="1270"/>
      <c r="G13" s="1270"/>
      <c r="J13" s="917"/>
      <c r="K13" s="917"/>
    </row>
    <row r="14" spans="1:11" ht="14.1" customHeight="1">
      <c r="B14" s="912">
        <v>9</v>
      </c>
      <c r="C14" s="1281"/>
      <c r="D14" s="1282"/>
      <c r="E14" s="1283"/>
      <c r="F14" s="1284"/>
      <c r="G14" s="1284"/>
    </row>
    <row r="15" spans="1:11" ht="14.1" customHeight="1">
      <c r="B15" s="918"/>
      <c r="C15" s="1281"/>
      <c r="D15" s="1282"/>
      <c r="E15" s="1283"/>
      <c r="F15" s="1270"/>
      <c r="G15" s="1270"/>
    </row>
    <row r="16" spans="1:11" ht="9" customHeight="1"/>
    <row r="17" spans="2:12" s="919" customFormat="1" ht="24.75" customHeight="1">
      <c r="B17" s="1292" t="s">
        <v>435</v>
      </c>
      <c r="C17" s="1292"/>
      <c r="D17" s="1292"/>
      <c r="E17" s="1292"/>
      <c r="F17" s="1292"/>
      <c r="G17" s="1292"/>
      <c r="L17" s="920"/>
    </row>
    <row r="18" spans="2:12" s="919" customFormat="1" ht="24.75" customHeight="1">
      <c r="B18" s="1293" t="s">
        <v>436</v>
      </c>
      <c r="C18" s="1294"/>
      <c r="D18" s="1294"/>
      <c r="E18" s="1295"/>
      <c r="F18" s="921" t="s">
        <v>437</v>
      </c>
      <c r="G18" s="922" t="s">
        <v>438</v>
      </c>
      <c r="L18" s="920"/>
    </row>
    <row r="19" spans="2:12" ht="15">
      <c r="B19" s="1296" t="s">
        <v>439</v>
      </c>
      <c r="C19" s="1297"/>
      <c r="D19" s="1298"/>
      <c r="E19" s="923" t="s">
        <v>440</v>
      </c>
      <c r="F19" s="978">
        <f>SUM(F20:F22)</f>
        <v>12</v>
      </c>
      <c r="G19" s="925"/>
    </row>
    <row r="20" spans="2:12" ht="12.95" customHeight="1">
      <c r="B20" s="1285" t="s">
        <v>441</v>
      </c>
      <c r="C20" s="1288" t="s">
        <v>512</v>
      </c>
      <c r="D20" s="1289"/>
      <c r="E20" s="926" t="s">
        <v>442</v>
      </c>
      <c r="F20" s="927">
        <v>11</v>
      </c>
      <c r="G20" s="925"/>
    </row>
    <row r="21" spans="2:12" ht="12.95" customHeight="1">
      <c r="B21" s="1286"/>
      <c r="C21" s="1290" t="s">
        <v>443</v>
      </c>
      <c r="D21" s="1291"/>
      <c r="E21" s="928"/>
      <c r="F21" s="929">
        <v>1</v>
      </c>
      <c r="G21" s="925" t="s">
        <v>444</v>
      </c>
    </row>
    <row r="22" spans="2:12" ht="12.95" customHeight="1">
      <c r="B22" s="1287"/>
      <c r="C22" s="1290"/>
      <c r="D22" s="1291"/>
      <c r="E22" s="928"/>
      <c r="F22" s="924"/>
      <c r="G22" s="925"/>
    </row>
    <row r="23" spans="2:12" ht="18.75" customHeight="1">
      <c r="B23" s="1296" t="s">
        <v>445</v>
      </c>
      <c r="C23" s="1297"/>
      <c r="D23" s="1298"/>
      <c r="E23" s="923" t="s">
        <v>412</v>
      </c>
      <c r="F23" s="978">
        <f>SUM(F24:F30)-F25</f>
        <v>12</v>
      </c>
      <c r="G23" s="925"/>
    </row>
    <row r="24" spans="2:12" ht="12.95" customHeight="1">
      <c r="B24" s="1304" t="s">
        <v>446</v>
      </c>
      <c r="C24" s="1288" t="s">
        <v>512</v>
      </c>
      <c r="D24" s="1289"/>
      <c r="E24" s="923" t="s">
        <v>412</v>
      </c>
      <c r="F24" s="930">
        <v>10</v>
      </c>
      <c r="G24" s="925"/>
    </row>
    <row r="25" spans="2:12" ht="12.95" customHeight="1">
      <c r="B25" s="1304"/>
      <c r="C25" s="1305" t="s">
        <v>513</v>
      </c>
      <c r="D25" s="1306"/>
      <c r="E25" s="923" t="s">
        <v>412</v>
      </c>
      <c r="F25" s="931">
        <v>3</v>
      </c>
      <c r="G25" s="925"/>
    </row>
    <row r="26" spans="2:12" ht="12.95" customHeight="1">
      <c r="B26" s="1304"/>
      <c r="C26" s="1307" t="s">
        <v>447</v>
      </c>
      <c r="D26" s="1307"/>
      <c r="E26" s="923" t="s">
        <v>412</v>
      </c>
      <c r="F26" s="931">
        <v>2</v>
      </c>
      <c r="G26" s="925"/>
    </row>
    <row r="27" spans="2:12" ht="12.95" customHeight="1">
      <c r="B27" s="1304"/>
      <c r="C27" s="1307" t="s">
        <v>448</v>
      </c>
      <c r="D27" s="1307"/>
      <c r="E27" s="923" t="s">
        <v>412</v>
      </c>
      <c r="F27" s="931"/>
      <c r="G27" s="925"/>
    </row>
    <row r="28" spans="2:12" ht="12.95" customHeight="1">
      <c r="B28" s="1304"/>
      <c r="C28" s="1307"/>
      <c r="D28" s="1307"/>
      <c r="E28" s="926"/>
      <c r="F28" s="931"/>
      <c r="G28" s="925"/>
      <c r="H28" s="932"/>
    </row>
    <row r="29" spans="2:12" ht="12.95" customHeight="1">
      <c r="B29" s="1304"/>
      <c r="C29" s="1308"/>
      <c r="D29" s="1308"/>
      <c r="E29" s="926"/>
      <c r="F29" s="930"/>
      <c r="G29" s="925"/>
    </row>
    <row r="30" spans="2:12" ht="12.95" customHeight="1">
      <c r="B30" s="1304"/>
      <c r="C30" s="1308"/>
      <c r="D30" s="1308"/>
      <c r="E30" s="926"/>
      <c r="F30" s="933"/>
      <c r="G30" s="934"/>
    </row>
    <row r="31" spans="2:12" ht="21.95" customHeight="1">
      <c r="B31" s="904"/>
      <c r="C31" s="935"/>
      <c r="D31" s="936"/>
      <c r="E31" s="937" t="s">
        <v>450</v>
      </c>
      <c r="F31" s="938">
        <f>F19+F23</f>
        <v>24</v>
      </c>
      <c r="G31" s="939" t="s">
        <v>451</v>
      </c>
    </row>
    <row r="32" spans="2:12" ht="15" customHeight="1">
      <c r="C32" s="1309" t="s">
        <v>452</v>
      </c>
      <c r="D32" s="1310"/>
      <c r="E32" s="1310"/>
      <c r="F32" s="940">
        <f>F25+F19</f>
        <v>15</v>
      </c>
      <c r="G32" s="941" t="s">
        <v>451</v>
      </c>
    </row>
    <row r="33" spans="1:7" ht="15" customHeight="1">
      <c r="B33" s="942" t="s">
        <v>453</v>
      </c>
      <c r="C33" s="943" t="s">
        <v>454</v>
      </c>
      <c r="D33" s="905"/>
      <c r="E33" s="905"/>
      <c r="F33" s="944"/>
      <c r="G33" s="945"/>
    </row>
    <row r="34" spans="1:7" ht="28.5" customHeight="1">
      <c r="A34" s="946"/>
      <c r="B34" s="1311" t="s">
        <v>455</v>
      </c>
      <c r="C34" s="1311"/>
      <c r="D34" s="1311"/>
      <c r="E34" s="1311"/>
      <c r="F34" s="1311"/>
      <c r="G34" s="1311"/>
    </row>
    <row r="35" spans="1:7" ht="15" customHeight="1">
      <c r="A35" s="946"/>
      <c r="B35" s="1312" t="s">
        <v>456</v>
      </c>
      <c r="C35" s="1312"/>
      <c r="D35" s="1312"/>
      <c r="E35" s="947" t="s">
        <v>457</v>
      </c>
      <c r="F35" s="948"/>
      <c r="G35" s="948"/>
    </row>
    <row r="36" spans="1:7" ht="12.95" customHeight="1">
      <c r="B36" s="1299" t="s">
        <v>458</v>
      </c>
      <c r="C36" s="1300"/>
      <c r="D36" s="1301"/>
      <c r="E36" s="949">
        <f>$F$31*3</f>
        <v>72</v>
      </c>
      <c r="F36" s="1302"/>
      <c r="G36" s="1303"/>
    </row>
    <row r="37" spans="1:7" ht="12.95" customHeight="1">
      <c r="B37" s="1299" t="s">
        <v>459</v>
      </c>
      <c r="C37" s="1300"/>
      <c r="D37" s="1301"/>
      <c r="E37" s="949">
        <f>$F$31*7</f>
        <v>168</v>
      </c>
      <c r="F37" s="1302"/>
      <c r="G37" s="1303"/>
    </row>
    <row r="38" spans="1:7" ht="12.95" customHeight="1">
      <c r="B38" s="1299" t="s">
        <v>460</v>
      </c>
      <c r="C38" s="1300"/>
      <c r="D38" s="1301"/>
      <c r="E38" s="949">
        <f>$F$31*14</f>
        <v>336</v>
      </c>
      <c r="F38" s="1302"/>
      <c r="G38" s="1303"/>
    </row>
    <row r="39" spans="1:7" ht="12.95" customHeight="1">
      <c r="B39" s="1299" t="s">
        <v>461</v>
      </c>
      <c r="C39" s="1300"/>
      <c r="D39" s="1301"/>
      <c r="E39" s="949">
        <f>$F$31*18</f>
        <v>432</v>
      </c>
      <c r="F39" s="1302"/>
      <c r="G39" s="1303"/>
    </row>
    <row r="40" spans="1:7" ht="12.95" customHeight="1">
      <c r="B40" s="1299" t="s">
        <v>462</v>
      </c>
      <c r="C40" s="1300"/>
      <c r="D40" s="1301"/>
      <c r="E40" s="949">
        <f>$F$31*20</f>
        <v>480</v>
      </c>
      <c r="F40" s="1302"/>
      <c r="G40" s="1303"/>
    </row>
    <row r="41" spans="1:7" ht="12.95" customHeight="1">
      <c r="B41" s="1299" t="s">
        <v>463</v>
      </c>
      <c r="C41" s="1300"/>
      <c r="D41" s="1301"/>
      <c r="E41" s="949">
        <f>$F$31*22</f>
        <v>528</v>
      </c>
      <c r="F41" s="1302"/>
      <c r="G41" s="1303"/>
    </row>
    <row r="42" spans="1:7" ht="12.95" customHeight="1">
      <c r="B42" s="1299" t="s">
        <v>464</v>
      </c>
      <c r="C42" s="1300"/>
      <c r="D42" s="1301"/>
      <c r="E42" s="949">
        <f>$F$31*30</f>
        <v>720</v>
      </c>
      <c r="F42" s="1302"/>
      <c r="G42" s="1303"/>
    </row>
    <row r="43" spans="1:7" ht="18" customHeight="1">
      <c r="B43" s="905"/>
      <c r="C43" s="905"/>
      <c r="D43" s="905"/>
      <c r="E43" s="905"/>
      <c r="F43" s="905"/>
      <c r="G43" s="905"/>
    </row>
    <row r="44" spans="1:7" ht="15" customHeight="1">
      <c r="B44" s="1316" t="s">
        <v>465</v>
      </c>
      <c r="C44" s="1316"/>
      <c r="D44" s="1316"/>
      <c r="E44" s="1316"/>
      <c r="F44" s="1316"/>
      <c r="G44" s="1316"/>
    </row>
    <row r="45" spans="1:7" ht="15" customHeight="1">
      <c r="B45" s="1313" t="s">
        <v>466</v>
      </c>
      <c r="C45" s="1314"/>
      <c r="D45" s="1314"/>
      <c r="E45" s="1315"/>
      <c r="F45" s="950" t="s">
        <v>467</v>
      </c>
      <c r="G45" s="951" t="s">
        <v>468</v>
      </c>
    </row>
    <row r="46" spans="1:7" ht="12.95" customHeight="1">
      <c r="B46" s="952">
        <v>1</v>
      </c>
      <c r="C46" s="1317"/>
      <c r="D46" s="1318"/>
      <c r="E46" s="1319"/>
      <c r="F46" s="953"/>
      <c r="G46" s="954"/>
    </row>
    <row r="47" spans="1:7" ht="12.95" customHeight="1">
      <c r="B47" s="952">
        <v>2</v>
      </c>
      <c r="C47" s="1317"/>
      <c r="D47" s="1318"/>
      <c r="E47" s="1319"/>
      <c r="F47" s="953"/>
      <c r="G47" s="954"/>
    </row>
    <row r="48" spans="1:7" ht="12.95" customHeight="1">
      <c r="B48" s="952">
        <v>3</v>
      </c>
      <c r="C48" s="1317"/>
      <c r="D48" s="1318"/>
      <c r="E48" s="1319"/>
      <c r="F48" s="953"/>
      <c r="G48" s="955"/>
    </row>
    <row r="49" spans="2:7" ht="12.95" customHeight="1">
      <c r="B49" s="952">
        <v>4</v>
      </c>
      <c r="C49" s="1317"/>
      <c r="D49" s="1318"/>
      <c r="E49" s="1319"/>
      <c r="F49" s="953"/>
      <c r="G49" s="956"/>
    </row>
    <row r="50" spans="2:7" ht="12.95" customHeight="1">
      <c r="B50" s="952">
        <v>5</v>
      </c>
      <c r="C50" s="1317"/>
      <c r="D50" s="1318"/>
      <c r="E50" s="1319"/>
      <c r="F50" s="953"/>
      <c r="G50" s="957"/>
    </row>
    <row r="51" spans="2:7" ht="12.95" customHeight="1">
      <c r="B51" s="952"/>
      <c r="C51" s="1317"/>
      <c r="D51" s="1318"/>
      <c r="E51" s="1319"/>
      <c r="F51" s="958"/>
      <c r="G51" s="959"/>
    </row>
    <row r="52" spans="2:7" ht="12.95" customHeight="1">
      <c r="B52" s="952"/>
      <c r="C52" s="1317"/>
      <c r="D52" s="1318"/>
      <c r="E52" s="1319"/>
      <c r="F52" s="953"/>
      <c r="G52" s="957"/>
    </row>
    <row r="53" spans="2:7" ht="12.95" customHeight="1">
      <c r="B53" s="952"/>
      <c r="C53" s="1317"/>
      <c r="D53" s="1318"/>
      <c r="E53" s="1319"/>
      <c r="F53" s="958"/>
      <c r="G53" s="959"/>
    </row>
    <row r="54" spans="2:7" ht="15">
      <c r="B54" s="960" t="s">
        <v>453</v>
      </c>
      <c r="C54" s="961" t="s">
        <v>469</v>
      </c>
      <c r="D54" s="905"/>
      <c r="E54" s="905"/>
      <c r="F54" s="962">
        <f>SUM(F46:F53)</f>
        <v>0</v>
      </c>
      <c r="G54" s="905" t="s">
        <v>470</v>
      </c>
    </row>
    <row r="55" spans="2:7">
      <c r="B55" s="903"/>
      <c r="C55" s="963"/>
      <c r="D55" s="905"/>
      <c r="E55" s="905"/>
      <c r="F55" s="905"/>
      <c r="G55" s="905"/>
    </row>
    <row r="56" spans="2:7" ht="3.75" customHeight="1">
      <c r="B56" s="905"/>
      <c r="C56" s="905"/>
      <c r="D56" s="905"/>
      <c r="E56" s="905"/>
      <c r="F56" s="905"/>
      <c r="G56" s="905"/>
    </row>
    <row r="57" spans="2:7" hidden="1">
      <c r="B57" s="905"/>
      <c r="C57" s="905"/>
      <c r="D57" s="905"/>
      <c r="E57" s="905"/>
      <c r="F57" s="905"/>
      <c r="G57" s="905"/>
    </row>
    <row r="58" spans="2:7" hidden="1">
      <c r="B58" s="905"/>
      <c r="C58" s="905"/>
      <c r="D58" s="905"/>
      <c r="E58" s="905"/>
      <c r="F58" s="905"/>
      <c r="G58" s="905"/>
    </row>
    <row r="59" spans="2:7">
      <c r="B59" s="905"/>
      <c r="C59" s="905"/>
      <c r="D59" s="905"/>
      <c r="E59" s="905"/>
      <c r="F59" s="905"/>
      <c r="G59" s="905"/>
    </row>
  </sheetData>
  <sheetProtection algorithmName="SHA-512" hashValue="pYCnj795lt4QMBZYtxto5NkMqCY11pXIdpWM4D45mAjvkpzFP9FpAF48h5HlMksNVlpYka225EWXwcTx9CLNuQ==" saltValue="7hD1kTchsBFiv16Mc4iUsw==" spinCount="100000" sheet="1" objects="1" scenarios="1"/>
  <mergeCells count="67">
    <mergeCell ref="C46:E46"/>
    <mergeCell ref="C53:E53"/>
    <mergeCell ref="C52:E52"/>
    <mergeCell ref="C51:E51"/>
    <mergeCell ref="C50:E50"/>
    <mergeCell ref="C49:E49"/>
    <mergeCell ref="C48:E48"/>
    <mergeCell ref="C47:E47"/>
    <mergeCell ref="B34:G34"/>
    <mergeCell ref="B35:D35"/>
    <mergeCell ref="B36:D36"/>
    <mergeCell ref="F36:G36"/>
    <mergeCell ref="B45:E45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44:G44"/>
    <mergeCell ref="F15:G15"/>
    <mergeCell ref="B17:G17"/>
    <mergeCell ref="B18:E18"/>
    <mergeCell ref="B19:D19"/>
    <mergeCell ref="B37:D37"/>
    <mergeCell ref="F37:G37"/>
    <mergeCell ref="B23:D23"/>
    <mergeCell ref="B24:B30"/>
    <mergeCell ref="C24:D24"/>
    <mergeCell ref="C25:D25"/>
    <mergeCell ref="C26:D26"/>
    <mergeCell ref="C27:D27"/>
    <mergeCell ref="C28:D28"/>
    <mergeCell ref="C29:D29"/>
    <mergeCell ref="C30:D30"/>
    <mergeCell ref="C32:E32"/>
    <mergeCell ref="B20:B22"/>
    <mergeCell ref="C20:D20"/>
    <mergeCell ref="C21:D21"/>
    <mergeCell ref="C22:D22"/>
    <mergeCell ref="C12:E12"/>
    <mergeCell ref="C15:E15"/>
    <mergeCell ref="F12:G12"/>
    <mergeCell ref="C13:E13"/>
    <mergeCell ref="F13:G13"/>
    <mergeCell ref="C14:E14"/>
    <mergeCell ref="F14:G14"/>
    <mergeCell ref="C11:E11"/>
    <mergeCell ref="F11:G11"/>
    <mergeCell ref="B1:G1"/>
    <mergeCell ref="B2:F2"/>
    <mergeCell ref="F3:G3"/>
    <mergeCell ref="F4:G4"/>
    <mergeCell ref="F5:G5"/>
    <mergeCell ref="B6:B7"/>
    <mergeCell ref="C6:D7"/>
    <mergeCell ref="F6:G6"/>
    <mergeCell ref="F7:G7"/>
    <mergeCell ref="B8:B9"/>
    <mergeCell ref="C8:D9"/>
    <mergeCell ref="F8:G8"/>
    <mergeCell ref="F9:G9"/>
    <mergeCell ref="F10:G10"/>
  </mergeCells>
  <dataValidations disablePrompts="1" count="1">
    <dataValidation type="list" allowBlank="1" showInputMessage="1" showErrorMessage="1" sqref="C26:D30" xr:uid="{00000000-0002-0000-0500-000000000000}">
      <formula1>$F$36:$F$46</formula1>
    </dataValidation>
  </dataValidations>
  <printOptions horizontalCentered="1" verticalCentered="1"/>
  <pageMargins left="0.98425196850393704" right="0.19685039370078741" top="0.59055118110236227" bottom="0.78740157480314965" header="0.51181102362204722" footer="0.47244094488188981"/>
  <pageSetup paperSize="9" scale="96" orientation="portrait" verticalDpi="300" r:id="rId1"/>
  <headerFooter alignWithMargins="0">
    <oddHeader>&amp;L&amp;W</oddHeader>
    <oddFooter>&amp;L&amp;7CEA - arkusz organizacyjny na rok szkolny 2020/2021, nr teczki: &amp;F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500-000001000000}">
          <x14:formula1>
            <xm:f>słownik!$O$11:$O$21</xm:f>
          </x14:formula1>
          <xm:sqref>C21:D22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99"/>
  </sheetPr>
  <dimension ref="B1:H11"/>
  <sheetViews>
    <sheetView showGridLines="0" view="pageLayout" zoomScaleNormal="100" zoomScaleSheetLayoutView="100" workbookViewId="0">
      <selection activeCell="D6" sqref="D6"/>
    </sheetView>
  </sheetViews>
  <sheetFormatPr defaultRowHeight="12.75"/>
  <cols>
    <col min="1" max="1" width="3.5703125" customWidth="1"/>
    <col min="2" max="2" width="4.7109375" customWidth="1"/>
    <col min="3" max="3" width="16.28515625" customWidth="1"/>
    <col min="4" max="4" width="14.7109375" customWidth="1"/>
    <col min="5" max="5" width="59.28515625" customWidth="1"/>
    <col min="8" max="8" width="18.42578125" customWidth="1"/>
  </cols>
  <sheetData>
    <row r="1" spans="2:8">
      <c r="G1" s="1000">
        <f>wizyt!B1</f>
        <v>0</v>
      </c>
      <c r="H1" s="1001" t="str">
        <f>wizyt!D1</f>
        <v>.</v>
      </c>
    </row>
    <row r="2" spans="2:8" ht="15.75">
      <c r="B2" s="1320" t="str">
        <f>wizyt!C3</f>
        <v>?</v>
      </c>
      <c r="C2" s="1321"/>
      <c r="E2" s="1002" t="s">
        <v>497</v>
      </c>
    </row>
    <row r="3" spans="2:8" ht="15.75">
      <c r="B3" s="1003"/>
      <c r="C3" s="1322" t="s">
        <v>498</v>
      </c>
      <c r="D3" s="1322"/>
      <c r="E3" s="1322"/>
      <c r="F3" s="1322"/>
      <c r="G3" s="1003" t="str">
        <f>wizyt!H3</f>
        <v>2021/2022</v>
      </c>
      <c r="H3" s="1003"/>
    </row>
    <row r="5" spans="2:8" ht="31.5" customHeight="1">
      <c r="B5" s="1004" t="s">
        <v>2</v>
      </c>
      <c r="C5" s="1004" t="s">
        <v>468</v>
      </c>
      <c r="D5" s="1004" t="s">
        <v>499</v>
      </c>
      <c r="E5" s="1004" t="s">
        <v>500</v>
      </c>
      <c r="F5" s="1004" t="s">
        <v>501</v>
      </c>
      <c r="G5" s="1004" t="s">
        <v>502</v>
      </c>
      <c r="H5" s="1004" t="s">
        <v>503</v>
      </c>
    </row>
    <row r="6" spans="2:8" s="1008" customFormat="1" ht="66" customHeight="1">
      <c r="B6" s="1005"/>
      <c r="C6" s="1018"/>
      <c r="D6" s="1006"/>
      <c r="E6" s="1007"/>
      <c r="F6" s="1005"/>
      <c r="G6" s="1005"/>
      <c r="H6" s="1019"/>
    </row>
    <row r="7" spans="2:8" s="1008" customFormat="1" ht="66" customHeight="1">
      <c r="B7" s="1005"/>
      <c r="C7" s="1018"/>
      <c r="D7" s="1009"/>
      <c r="E7" s="1007"/>
      <c r="F7" s="1005"/>
      <c r="G7" s="1005"/>
      <c r="H7" s="1019"/>
    </row>
    <row r="8" spans="2:8" s="1008" customFormat="1" ht="66" customHeight="1">
      <c r="B8" s="1005"/>
      <c r="C8" s="1018"/>
      <c r="D8" s="1009"/>
      <c r="E8" s="1007"/>
      <c r="F8" s="1005"/>
      <c r="G8" s="1005"/>
      <c r="H8" s="1019"/>
    </row>
    <row r="9" spans="2:8" s="1008" customFormat="1" ht="66" customHeight="1">
      <c r="B9" s="1005"/>
      <c r="C9" s="1018"/>
      <c r="D9" s="1009"/>
      <c r="E9" s="1007"/>
      <c r="F9" s="1005"/>
      <c r="G9" s="1005"/>
      <c r="H9" s="1019"/>
    </row>
    <row r="10" spans="2:8" s="1008" customFormat="1" ht="66" customHeight="1">
      <c r="B10" s="1005"/>
      <c r="C10" s="1018"/>
      <c r="D10" s="1009"/>
      <c r="E10" s="1007"/>
      <c r="F10" s="1005"/>
      <c r="G10" s="1005"/>
      <c r="H10" s="1019"/>
    </row>
    <row r="11" spans="2:8" s="1008" customFormat="1" ht="66" customHeight="1">
      <c r="B11" s="1005"/>
      <c r="C11" s="1018"/>
      <c r="D11" s="1009"/>
      <c r="E11" s="1007"/>
      <c r="F11" s="1005"/>
      <c r="G11" s="1005"/>
      <c r="H11" s="1019"/>
    </row>
  </sheetData>
  <sheetProtection algorithmName="SHA-512" hashValue="3XvTUiCVe7jUEBnxJdMZteXXghpk5tVBNK9GOD5oBrxNHm5aEbnvZ7Zp2twyuarsNEC19Y5g3Ls/UylTtlBdvA==" saltValue="Zphledti85KjngETCHSyMg==" spinCount="100000" sheet="1" objects="1" scenarios="1" formatRows="0" insertRows="0" deleteRows="0"/>
  <mergeCells count="2">
    <mergeCell ref="B2:C2"/>
    <mergeCell ref="C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landscape" horizontalDpi="4294967292" verticalDpi="300" r:id="rId1"/>
  <headerFooter>
    <oddFooter xml:space="preserve">&amp;L&amp;8CEA - arkusz organizacyjny na rok szkolny 2020/2021   nr teczki: &amp;F 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słownik!$O$11:$O$21</xm:f>
          </x14:formula1>
          <xm:sqref>D6:D11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3">
    <tabColor indexed="13"/>
    <pageSetUpPr fitToPage="1"/>
  </sheetPr>
  <dimension ref="A1:AC202"/>
  <sheetViews>
    <sheetView showGridLines="0" view="pageBreakPreview" topLeftCell="A67" zoomScale="90" zoomScaleNormal="90" zoomScaleSheetLayoutView="90" zoomScalePageLayoutView="110" workbookViewId="0">
      <selection activeCell="X6" sqref="X6:X13"/>
    </sheetView>
  </sheetViews>
  <sheetFormatPr defaultColWidth="9.28515625" defaultRowHeight="15"/>
  <cols>
    <col min="1" max="1" width="4.85546875" style="21" customWidth="1"/>
    <col min="2" max="2" width="5.85546875" style="21" customWidth="1"/>
    <col min="3" max="3" width="23.85546875" style="22" customWidth="1"/>
    <col min="4" max="4" width="6.7109375" style="21" customWidth="1"/>
    <col min="5" max="5" width="3.7109375" style="21" customWidth="1"/>
    <col min="6" max="6" width="3.7109375" style="23" customWidth="1"/>
    <col min="7" max="7" width="23.5703125" style="21" customWidth="1"/>
    <col min="8" max="8" width="7.140625" style="21" customWidth="1"/>
    <col min="9" max="9" width="3.7109375" style="23" customWidth="1"/>
    <col min="10" max="10" width="3.7109375" style="21" customWidth="1"/>
    <col min="11" max="11" width="5.85546875" style="21" customWidth="1"/>
    <col min="12" max="12" width="21.140625" style="21" customWidth="1"/>
    <col min="13" max="13" width="13" style="21" customWidth="1"/>
    <col min="14" max="17" width="6.28515625" style="21" customWidth="1"/>
    <col min="18" max="18" width="6.28515625" style="23" customWidth="1"/>
    <col min="19" max="20" width="9.28515625" style="313" customWidth="1"/>
    <col min="21" max="21" width="9.28515625" style="21" customWidth="1"/>
    <col min="22" max="22" width="7.42578125" style="316" customWidth="1"/>
    <col min="23" max="23" width="4.5703125" style="103" customWidth="1"/>
    <col min="24" max="24" width="19.42578125" style="20" customWidth="1"/>
    <col min="25" max="25" width="7.140625" style="57" hidden="1" customWidth="1"/>
    <col min="26" max="26" width="8.5703125" style="57" hidden="1" customWidth="1"/>
    <col min="27" max="27" width="13.28515625" style="57" hidden="1" customWidth="1"/>
    <col min="28" max="28" width="6" style="21" hidden="1" customWidth="1"/>
    <col min="29" max="29" width="0" style="21" hidden="1" customWidth="1"/>
    <col min="30" max="16384" width="9.28515625" style="21"/>
  </cols>
  <sheetData>
    <row r="1" spans="1:29" ht="20.25" customHeight="1">
      <c r="U1" s="968">
        <f>wizyt!$B$1</f>
        <v>0</v>
      </c>
      <c r="V1" s="1379" t="str">
        <f>wizyt!$D$1</f>
        <v>.</v>
      </c>
      <c r="W1" s="1379"/>
      <c r="X1" s="1379"/>
    </row>
    <row r="2" spans="1:29" ht="36" customHeight="1" thickBot="1">
      <c r="A2" s="62"/>
      <c r="B2" s="62"/>
      <c r="C2" s="1359" t="str">
        <f>wizyt!C3</f>
        <v>?</v>
      </c>
      <c r="D2" s="1360"/>
      <c r="E2" s="214"/>
      <c r="F2" s="61"/>
      <c r="G2" s="487"/>
      <c r="H2" s="95"/>
      <c r="I2" s="95"/>
      <c r="J2" s="95"/>
      <c r="K2" s="95"/>
      <c r="L2" s="95"/>
      <c r="M2" s="95"/>
      <c r="N2" s="95"/>
      <c r="O2" s="95"/>
      <c r="P2" s="95"/>
      <c r="Q2" s="322"/>
      <c r="R2" s="322"/>
      <c r="S2" s="322"/>
      <c r="T2" s="486" t="s">
        <v>142</v>
      </c>
      <c r="U2" s="322" t="str">
        <f>wizyt!H3</f>
        <v>2021/2022</v>
      </c>
      <c r="V2" s="485"/>
      <c r="W2" s="99"/>
      <c r="X2" s="60"/>
    </row>
    <row r="3" spans="1:29" ht="106.5" customHeight="1">
      <c r="A3" s="516" t="s">
        <v>2</v>
      </c>
      <c r="B3" s="535" t="s">
        <v>215</v>
      </c>
      <c r="C3" s="77" t="s">
        <v>56</v>
      </c>
      <c r="D3" s="517" t="s">
        <v>15</v>
      </c>
      <c r="E3" s="517" t="s">
        <v>162</v>
      </c>
      <c r="F3" s="510" t="s">
        <v>3</v>
      </c>
      <c r="G3" s="1016" t="s">
        <v>507</v>
      </c>
      <c r="H3" s="1017" t="s">
        <v>508</v>
      </c>
      <c r="I3" s="510" t="s">
        <v>0</v>
      </c>
      <c r="J3" s="510" t="s">
        <v>23</v>
      </c>
      <c r="K3" s="511" t="s">
        <v>211</v>
      </c>
      <c r="L3" s="512" t="s">
        <v>52</v>
      </c>
      <c r="M3" s="65" t="s">
        <v>250</v>
      </c>
      <c r="N3" s="509" t="s">
        <v>4</v>
      </c>
      <c r="O3" s="509" t="s">
        <v>5</v>
      </c>
      <c r="P3" s="509" t="s">
        <v>6</v>
      </c>
      <c r="Q3" s="509" t="s">
        <v>8</v>
      </c>
      <c r="R3" s="513" t="s">
        <v>193</v>
      </c>
      <c r="S3" s="65" t="s">
        <v>29</v>
      </c>
      <c r="T3" s="65" t="s">
        <v>1</v>
      </c>
      <c r="U3" s="65" t="s">
        <v>212</v>
      </c>
      <c r="V3" s="496" t="s">
        <v>213</v>
      </c>
      <c r="W3" s="514" t="s">
        <v>106</v>
      </c>
      <c r="X3" s="522" t="s">
        <v>59</v>
      </c>
    </row>
    <row r="4" spans="1:29" s="167" customFormat="1" ht="13.5" thickBot="1">
      <c r="A4" s="203">
        <v>1</v>
      </c>
      <c r="B4" s="203">
        <v>2</v>
      </c>
      <c r="C4" s="203">
        <v>3</v>
      </c>
      <c r="D4" s="203">
        <v>4</v>
      </c>
      <c r="E4" s="203">
        <v>5</v>
      </c>
      <c r="F4" s="203">
        <v>6</v>
      </c>
      <c r="G4" s="203">
        <v>7</v>
      </c>
      <c r="H4" s="203">
        <v>8</v>
      </c>
      <c r="I4" s="203">
        <v>9</v>
      </c>
      <c r="J4" s="203">
        <v>10</v>
      </c>
      <c r="K4" s="203">
        <v>12</v>
      </c>
      <c r="L4" s="203">
        <v>13</v>
      </c>
      <c r="M4" s="203">
        <v>14</v>
      </c>
      <c r="N4" s="203">
        <v>16</v>
      </c>
      <c r="O4" s="203">
        <v>17</v>
      </c>
      <c r="P4" s="203">
        <v>20</v>
      </c>
      <c r="Q4" s="203">
        <v>21</v>
      </c>
      <c r="R4" s="203">
        <v>22</v>
      </c>
      <c r="S4" s="203">
        <v>23</v>
      </c>
      <c r="T4" s="203">
        <v>24</v>
      </c>
      <c r="U4" s="203">
        <v>25</v>
      </c>
      <c r="V4" s="203">
        <v>26</v>
      </c>
      <c r="W4" s="203">
        <v>27</v>
      </c>
      <c r="X4" s="203">
        <v>28</v>
      </c>
      <c r="Y4" s="473" t="s">
        <v>202</v>
      </c>
      <c r="Z4" s="166"/>
      <c r="AA4" s="166"/>
      <c r="AB4" s="474" t="s">
        <v>203</v>
      </c>
    </row>
    <row r="5" spans="1:29" ht="17.100000000000001" customHeight="1" thickTop="1" thickBot="1">
      <c r="A5" s="168"/>
      <c r="B5" s="524"/>
      <c r="C5" s="173" t="s">
        <v>11</v>
      </c>
      <c r="D5" s="169"/>
      <c r="E5" s="169"/>
      <c r="F5" s="169"/>
      <c r="G5" s="169"/>
      <c r="H5" s="169"/>
      <c r="I5" s="169"/>
      <c r="J5" s="169"/>
      <c r="K5" s="169"/>
      <c r="L5" s="169"/>
      <c r="M5" s="382"/>
      <c r="N5" s="169"/>
      <c r="O5" s="169"/>
      <c r="P5" s="169"/>
      <c r="Q5" s="169"/>
      <c r="R5" s="169"/>
      <c r="S5" s="305">
        <f>SUM(S6:S13)</f>
        <v>0</v>
      </c>
      <c r="T5" s="305"/>
      <c r="U5" s="170">
        <f>SUM(U6:U13)</f>
        <v>0</v>
      </c>
      <c r="V5" s="305">
        <f>SUM(V6:V13)</f>
        <v>0</v>
      </c>
      <c r="W5" s="100"/>
      <c r="X5" s="80" t="s">
        <v>49</v>
      </c>
    </row>
    <row r="6" spans="1:29" ht="12.95" customHeight="1" thickTop="1">
      <c r="A6" s="1336"/>
      <c r="B6" s="1343"/>
      <c r="C6" s="1333"/>
      <c r="D6" s="1343"/>
      <c r="E6" s="1337"/>
      <c r="F6" s="1347"/>
      <c r="G6" s="1361"/>
      <c r="H6" s="987" t="s">
        <v>505</v>
      </c>
      <c r="I6" s="1347"/>
      <c r="J6" s="1376"/>
      <c r="K6" s="93"/>
      <c r="L6" s="79"/>
      <c r="M6" s="79"/>
      <c r="N6" s="379"/>
      <c r="O6" s="11"/>
      <c r="P6" s="11"/>
      <c r="Q6" s="11"/>
      <c r="R6" s="93"/>
      <c r="S6" s="1329">
        <f>SUM(N6:R13)</f>
        <v>0</v>
      </c>
      <c r="T6" s="1373"/>
      <c r="U6" s="1370">
        <f>IF((S6-T6)&gt;=0,S6-T6,0)</f>
        <v>0</v>
      </c>
      <c r="V6" s="1325">
        <f>IF(S6=0,0,IF(S6&gt;=T6,1,(S6+(18-T6))/18))</f>
        <v>0</v>
      </c>
      <c r="W6" s="1325" t="str">
        <f>IF(V6=1,"pe",IF(V6&gt;0,"ne",""))</f>
        <v/>
      </c>
      <c r="X6" s="1350"/>
      <c r="Y6" s="57">
        <v>1</v>
      </c>
      <c r="Z6" s="57" t="s">
        <v>182</v>
      </c>
      <c r="AA6" s="57" t="str">
        <f>$C$2</f>
        <v>?</v>
      </c>
      <c r="AB6" s="57">
        <v>1</v>
      </c>
      <c r="AC6" s="475">
        <f>C6</f>
        <v>0</v>
      </c>
    </row>
    <row r="7" spans="1:29" ht="12.95" customHeight="1">
      <c r="A7" s="1364"/>
      <c r="B7" s="1344"/>
      <c r="C7" s="1334"/>
      <c r="D7" s="1344"/>
      <c r="E7" s="1338"/>
      <c r="F7" s="1347"/>
      <c r="G7" s="1362"/>
      <c r="H7" s="1323"/>
      <c r="I7" s="1347"/>
      <c r="J7" s="1377"/>
      <c r="K7" s="91"/>
      <c r="L7" s="87"/>
      <c r="M7" s="87"/>
      <c r="N7" s="380"/>
      <c r="O7" s="9"/>
      <c r="P7" s="9"/>
      <c r="Q7" s="9"/>
      <c r="R7" s="94"/>
      <c r="S7" s="1330"/>
      <c r="T7" s="1374"/>
      <c r="U7" s="1371"/>
      <c r="V7" s="1326"/>
      <c r="W7" s="1326"/>
      <c r="X7" s="1351"/>
      <c r="Y7" s="57">
        <f>IF(L7=L6,0,1)</f>
        <v>0</v>
      </c>
      <c r="Z7" s="57" t="s">
        <v>182</v>
      </c>
      <c r="AA7" s="57" t="str">
        <f t="shared" ref="AA7:AA13" si="0">$C$2</f>
        <v>?</v>
      </c>
      <c r="AB7" s="57">
        <f>IF(M7=M6,0,1)</f>
        <v>0</v>
      </c>
      <c r="AC7" s="475">
        <f>AC6</f>
        <v>0</v>
      </c>
    </row>
    <row r="8" spans="1:29" ht="12.95" customHeight="1">
      <c r="A8" s="1364"/>
      <c r="B8" s="1344"/>
      <c r="C8" s="1334"/>
      <c r="D8" s="1344"/>
      <c r="E8" s="1338"/>
      <c r="F8" s="1347"/>
      <c r="G8" s="1362"/>
      <c r="H8" s="1323"/>
      <c r="I8" s="1347"/>
      <c r="J8" s="1377"/>
      <c r="K8" s="91"/>
      <c r="L8" s="87"/>
      <c r="M8" s="87"/>
      <c r="N8" s="380"/>
      <c r="O8" s="9"/>
      <c r="P8" s="9"/>
      <c r="Q8" s="9"/>
      <c r="R8" s="94"/>
      <c r="S8" s="1330"/>
      <c r="T8" s="1374"/>
      <c r="U8" s="1371"/>
      <c r="V8" s="1326"/>
      <c r="W8" s="1326"/>
      <c r="X8" s="1351"/>
      <c r="Y8" s="57">
        <f>IF(L8=L7,0,IF(L8=L6,0,1))</f>
        <v>0</v>
      </c>
      <c r="Z8" s="57" t="s">
        <v>182</v>
      </c>
      <c r="AA8" s="57" t="str">
        <f t="shared" si="0"/>
        <v>?</v>
      </c>
      <c r="AB8" s="57">
        <f>IF(M8=M7,0,IF(M8=M6,0,1))</f>
        <v>0</v>
      </c>
      <c r="AC8" s="475">
        <f t="shared" ref="AC8:AC13" si="1">AC7</f>
        <v>0</v>
      </c>
    </row>
    <row r="9" spans="1:29" ht="12.95" customHeight="1">
      <c r="A9" s="1364"/>
      <c r="B9" s="1344"/>
      <c r="C9" s="1334"/>
      <c r="D9" s="1344"/>
      <c r="E9" s="1338"/>
      <c r="F9" s="1347"/>
      <c r="G9" s="1362"/>
      <c r="H9" s="1323"/>
      <c r="I9" s="1347"/>
      <c r="J9" s="1377"/>
      <c r="K9" s="91"/>
      <c r="L9" s="87"/>
      <c r="M9" s="87"/>
      <c r="N9" s="380"/>
      <c r="O9" s="9"/>
      <c r="P9" s="9"/>
      <c r="Q9" s="9"/>
      <c r="R9" s="94"/>
      <c r="S9" s="1330"/>
      <c r="T9" s="1374"/>
      <c r="U9" s="1371"/>
      <c r="V9" s="1326"/>
      <c r="W9" s="1326"/>
      <c r="X9" s="1351"/>
      <c r="Y9" s="57">
        <f>IF(L9=L8,0,IF(L9=L7,0,IF(L9=L6,0,1)))</f>
        <v>0</v>
      </c>
      <c r="Z9" s="57" t="s">
        <v>182</v>
      </c>
      <c r="AA9" s="57" t="str">
        <f t="shared" si="0"/>
        <v>?</v>
      </c>
      <c r="AB9" s="57">
        <f>IF(M9=M8,0,IF(M9=M7,0,IF(M9=M6,0,1)))</f>
        <v>0</v>
      </c>
      <c r="AC9" s="475">
        <f t="shared" si="1"/>
        <v>0</v>
      </c>
    </row>
    <row r="10" spans="1:29" ht="12.95" customHeight="1">
      <c r="A10" s="1364"/>
      <c r="B10" s="1344"/>
      <c r="C10" s="1334"/>
      <c r="D10" s="1344"/>
      <c r="E10" s="1338"/>
      <c r="F10" s="1347"/>
      <c r="G10" s="1362"/>
      <c r="H10" s="1323"/>
      <c r="I10" s="1347"/>
      <c r="J10" s="1377"/>
      <c r="K10" s="91"/>
      <c r="L10" s="87"/>
      <c r="M10" s="87"/>
      <c r="N10" s="380"/>
      <c r="O10" s="9"/>
      <c r="P10" s="9"/>
      <c r="Q10" s="9"/>
      <c r="R10" s="94"/>
      <c r="S10" s="1330"/>
      <c r="T10" s="1374"/>
      <c r="U10" s="1371"/>
      <c r="V10" s="1326"/>
      <c r="W10" s="1326"/>
      <c r="X10" s="1351"/>
      <c r="Y10" s="57">
        <f>IF(L10=L9,0,IF(L10=L8,0,IF(L10=L7,0,IF(L10=L6,0,1))))</f>
        <v>0</v>
      </c>
      <c r="Z10" s="57" t="s">
        <v>182</v>
      </c>
      <c r="AA10" s="57" t="str">
        <f t="shared" si="0"/>
        <v>?</v>
      </c>
      <c r="AB10" s="57">
        <f>IF(M10=M9,0,IF(M10=M8,0,IF(M10=M7,0,IF(M10=M6,0,1))))</f>
        <v>0</v>
      </c>
      <c r="AC10" s="475">
        <f t="shared" si="1"/>
        <v>0</v>
      </c>
    </row>
    <row r="11" spans="1:29" ht="12.95" customHeight="1">
      <c r="A11" s="1364"/>
      <c r="B11" s="1344"/>
      <c r="C11" s="1334"/>
      <c r="D11" s="1344"/>
      <c r="E11" s="1338"/>
      <c r="F11" s="1347"/>
      <c r="G11" s="1362"/>
      <c r="H11" s="1323"/>
      <c r="I11" s="1347"/>
      <c r="J11" s="1377"/>
      <c r="K11" s="91"/>
      <c r="L11" s="87"/>
      <c r="M11" s="87"/>
      <c r="N11" s="380"/>
      <c r="O11" s="9"/>
      <c r="P11" s="9"/>
      <c r="Q11" s="9"/>
      <c r="R11" s="94"/>
      <c r="S11" s="1330"/>
      <c r="T11" s="1374"/>
      <c r="U11" s="1371"/>
      <c r="V11" s="1326"/>
      <c r="W11" s="1326"/>
      <c r="X11" s="1351"/>
      <c r="Y11" s="57">
        <f>IF(L11=L10,0,IF(L11=L9,0,IF(L11=L8,0,IF(L11=L7,0,IF(L11=L6,0,1)))))</f>
        <v>0</v>
      </c>
      <c r="Z11" s="57" t="s">
        <v>182</v>
      </c>
      <c r="AA11" s="57" t="str">
        <f t="shared" si="0"/>
        <v>?</v>
      </c>
      <c r="AB11" s="57">
        <f>IF(M11=M10,0,IF(M11=M9,0,IF(M11=M8,0,IF(M11=M7,0,IF(M11=M6,0,1)))))</f>
        <v>0</v>
      </c>
      <c r="AC11" s="475">
        <f t="shared" si="1"/>
        <v>0</v>
      </c>
    </row>
    <row r="12" spans="1:29" ht="12.95" customHeight="1">
      <c r="A12" s="1364"/>
      <c r="B12" s="1344"/>
      <c r="C12" s="1334"/>
      <c r="D12" s="1344"/>
      <c r="E12" s="1338"/>
      <c r="F12" s="1347"/>
      <c r="G12" s="1362"/>
      <c r="H12" s="1323"/>
      <c r="I12" s="1347"/>
      <c r="J12" s="1377"/>
      <c r="K12" s="91"/>
      <c r="L12" s="87"/>
      <c r="M12" s="87"/>
      <c r="N12" s="380"/>
      <c r="O12" s="9"/>
      <c r="P12" s="9"/>
      <c r="Q12" s="9"/>
      <c r="R12" s="94"/>
      <c r="S12" s="1330"/>
      <c r="T12" s="1374"/>
      <c r="U12" s="1371"/>
      <c r="V12" s="1326"/>
      <c r="W12" s="1326"/>
      <c r="X12" s="1351"/>
      <c r="Y12" s="57">
        <f>IF(L12=L11,0,IF(L12=L10,0,IF(L12=L9,0,IF(L12=L8,0,IF(L12=L7,0,IF(L12=L6,0,1))))))</f>
        <v>0</v>
      </c>
      <c r="Z12" s="57" t="s">
        <v>182</v>
      </c>
      <c r="AA12" s="57" t="str">
        <f t="shared" si="0"/>
        <v>?</v>
      </c>
      <c r="AB12" s="57">
        <f>IF(M12=M11,0,IF(M12=M10,0,IF(M12=M9,0,IF(M12=M8,0,IF(M12=M7,0,IF(M12=M6,0,1))))))</f>
        <v>0</v>
      </c>
      <c r="AC12" s="475">
        <f t="shared" si="1"/>
        <v>0</v>
      </c>
    </row>
    <row r="13" spans="1:29" ht="12.95" customHeight="1" thickBot="1">
      <c r="A13" s="1365"/>
      <c r="B13" s="1345"/>
      <c r="C13" s="1335"/>
      <c r="D13" s="1345"/>
      <c r="E13" s="1339"/>
      <c r="F13" s="1348"/>
      <c r="G13" s="1363"/>
      <c r="H13" s="1324"/>
      <c r="I13" s="1348"/>
      <c r="J13" s="1378"/>
      <c r="K13" s="160"/>
      <c r="L13" s="87"/>
      <c r="M13" s="89"/>
      <c r="N13" s="381"/>
      <c r="O13" s="10"/>
      <c r="P13" s="10"/>
      <c r="Q13" s="10"/>
      <c r="R13" s="92"/>
      <c r="S13" s="1331"/>
      <c r="T13" s="1375"/>
      <c r="U13" s="1372"/>
      <c r="V13" s="1327"/>
      <c r="W13" s="1327"/>
      <c r="X13" s="1352"/>
      <c r="Y13" s="57">
        <f>IF(L13=L12,0,IF(L13=L11,0,IF(L13=L10,0,IF(L13=L9,0,IF(L13=L8,0,IF(L13=L7,0,IF(L13=L6,0,1)))))))</f>
        <v>0</v>
      </c>
      <c r="Z13" s="57" t="s">
        <v>182</v>
      </c>
      <c r="AA13" s="57" t="str">
        <f t="shared" si="0"/>
        <v>?</v>
      </c>
      <c r="AB13" s="57">
        <f>IF(M13=M12,0,IF(M13=M11,0,IF(M13=M10,0,IF(M13=M9,0,IF(M13=M8,0,IF(M13=M7,0,IF(M13=M6,0,1)))))))</f>
        <v>0</v>
      </c>
      <c r="AC13" s="475">
        <f t="shared" si="1"/>
        <v>0</v>
      </c>
    </row>
    <row r="14" spans="1:29" ht="17.100000000000001" customHeight="1" thickTop="1" thickBot="1">
      <c r="A14" s="66"/>
      <c r="B14" s="68"/>
      <c r="C14" s="171" t="s">
        <v>103</v>
      </c>
      <c r="D14" s="247"/>
      <c r="E14" s="247"/>
      <c r="F14" s="247"/>
      <c r="G14" s="68"/>
      <c r="H14" s="247"/>
      <c r="I14" s="247"/>
      <c r="J14" s="247"/>
      <c r="K14" s="68"/>
      <c r="L14" s="68"/>
      <c r="M14" s="68"/>
      <c r="N14" s="68"/>
      <c r="O14" s="68"/>
      <c r="P14" s="68"/>
      <c r="Q14" s="68"/>
      <c r="R14" s="69"/>
      <c r="S14" s="306">
        <f>SUM(S15:S102)</f>
        <v>0</v>
      </c>
      <c r="T14" s="306"/>
      <c r="U14" s="161">
        <f>SUM(U15:U102)</f>
        <v>0</v>
      </c>
      <c r="V14" s="306">
        <f>SUM(V15:V102)</f>
        <v>0</v>
      </c>
      <c r="W14" s="102"/>
      <c r="X14" s="80" t="s">
        <v>49</v>
      </c>
      <c r="AA14" s="57" t="str">
        <f t="shared" ref="AA14:AA94" si="2">$C$2</f>
        <v>?</v>
      </c>
    </row>
    <row r="15" spans="1:29" ht="12.95" customHeight="1" thickTop="1" thickBot="1">
      <c r="A15" s="1336"/>
      <c r="B15" s="1343"/>
      <c r="C15" s="1333"/>
      <c r="D15" s="1343"/>
      <c r="E15" s="1337"/>
      <c r="F15" s="1346"/>
      <c r="G15" s="1340"/>
      <c r="H15" s="987" t="s">
        <v>505</v>
      </c>
      <c r="I15" s="1346"/>
      <c r="J15" s="1346"/>
      <c r="K15" s="93"/>
      <c r="L15" s="79"/>
      <c r="M15" s="79"/>
      <c r="N15" s="11"/>
      <c r="O15" s="11"/>
      <c r="P15" s="11"/>
      <c r="Q15" s="11"/>
      <c r="R15" s="93"/>
      <c r="S15" s="1329">
        <f>SUM(N15:R22)</f>
        <v>0</v>
      </c>
      <c r="T15" s="1353">
        <f>IF(S15&gt;0,18,0)</f>
        <v>0</v>
      </c>
      <c r="U15" s="1368">
        <f>IF(S15&lt;=18,0,S15-T15)</f>
        <v>0</v>
      </c>
      <c r="V15" s="1328">
        <f>IF(S15&lt;T15,S15,T15)/IF(T15=0,1,T15)</f>
        <v>0</v>
      </c>
      <c r="W15" s="1325" t="str">
        <f>IF(V15=1,"pe",IF(V15&gt;0,"ne",""))</f>
        <v/>
      </c>
      <c r="X15" s="1349"/>
      <c r="Y15" s="57">
        <v>1</v>
      </c>
      <c r="Z15" s="57" t="s">
        <v>183</v>
      </c>
      <c r="AA15" s="57" t="str">
        <f t="shared" si="2"/>
        <v>?</v>
      </c>
      <c r="AB15" s="57">
        <v>1</v>
      </c>
      <c r="AC15" s="475">
        <f>C15</f>
        <v>0</v>
      </c>
    </row>
    <row r="16" spans="1:29" ht="12.95" customHeight="1" thickTop="1" thickBot="1">
      <c r="A16" s="1364"/>
      <c r="B16" s="1344"/>
      <c r="C16" s="1334"/>
      <c r="D16" s="1344"/>
      <c r="E16" s="1338"/>
      <c r="F16" s="1347"/>
      <c r="G16" s="1341"/>
      <c r="H16" s="1323"/>
      <c r="I16" s="1347"/>
      <c r="J16" s="1347"/>
      <c r="K16" s="94"/>
      <c r="L16" s="87"/>
      <c r="M16" s="87"/>
      <c r="N16" s="9"/>
      <c r="O16" s="9"/>
      <c r="P16" s="9"/>
      <c r="Q16" s="9"/>
      <c r="R16" s="94"/>
      <c r="S16" s="1330"/>
      <c r="T16" s="1354"/>
      <c r="U16" s="1369"/>
      <c r="V16" s="1328"/>
      <c r="W16" s="1326"/>
      <c r="X16" s="1349"/>
      <c r="Y16" s="57">
        <f>IF(L16=L15,0,1)</f>
        <v>0</v>
      </c>
      <c r="Z16" s="57" t="s">
        <v>183</v>
      </c>
      <c r="AA16" s="57" t="str">
        <f t="shared" si="2"/>
        <v>?</v>
      </c>
      <c r="AB16" s="57">
        <f>IF(M16=M15,0,1)</f>
        <v>0</v>
      </c>
      <c r="AC16" s="475">
        <f t="shared" ref="AC16:AC78" si="3">AC15</f>
        <v>0</v>
      </c>
    </row>
    <row r="17" spans="1:29" ht="12.95" customHeight="1" thickTop="1" thickBot="1">
      <c r="A17" s="1364"/>
      <c r="B17" s="1344"/>
      <c r="C17" s="1334"/>
      <c r="D17" s="1344"/>
      <c r="E17" s="1338"/>
      <c r="F17" s="1347"/>
      <c r="G17" s="1341"/>
      <c r="H17" s="1323"/>
      <c r="I17" s="1347"/>
      <c r="J17" s="1347"/>
      <c r="K17" s="94"/>
      <c r="L17" s="87"/>
      <c r="M17" s="87"/>
      <c r="N17" s="9"/>
      <c r="O17" s="9"/>
      <c r="P17" s="9"/>
      <c r="Q17" s="9"/>
      <c r="R17" s="94"/>
      <c r="S17" s="1330"/>
      <c r="T17" s="1354"/>
      <c r="U17" s="1369"/>
      <c r="V17" s="1328"/>
      <c r="W17" s="1326"/>
      <c r="X17" s="1349"/>
      <c r="Y17" s="57">
        <f>IF(L17=L16,0,IF(L17=L15,0,1))</f>
        <v>0</v>
      </c>
      <c r="Z17" s="57" t="s">
        <v>183</v>
      </c>
      <c r="AA17" s="57" t="str">
        <f t="shared" si="2"/>
        <v>?</v>
      </c>
      <c r="AB17" s="57">
        <f>IF(M17=M16,0,IF(M17=M15,0,1))</f>
        <v>0</v>
      </c>
      <c r="AC17" s="475">
        <f t="shared" si="3"/>
        <v>0</v>
      </c>
    </row>
    <row r="18" spans="1:29" ht="12.95" customHeight="1" thickTop="1" thickBot="1">
      <c r="A18" s="1364"/>
      <c r="B18" s="1344"/>
      <c r="C18" s="1334"/>
      <c r="D18" s="1344"/>
      <c r="E18" s="1338"/>
      <c r="F18" s="1347"/>
      <c r="G18" s="1341"/>
      <c r="H18" s="1323"/>
      <c r="I18" s="1347"/>
      <c r="J18" s="1347"/>
      <c r="K18" s="94"/>
      <c r="L18" s="87"/>
      <c r="M18" s="87"/>
      <c r="N18" s="9"/>
      <c r="O18" s="9"/>
      <c r="P18" s="9"/>
      <c r="Q18" s="9"/>
      <c r="R18" s="94"/>
      <c r="S18" s="1330"/>
      <c r="T18" s="1354"/>
      <c r="U18" s="1369"/>
      <c r="V18" s="1328"/>
      <c r="W18" s="1326"/>
      <c r="X18" s="1349"/>
      <c r="Y18" s="57">
        <f>IF(L18=L17,0,IF(L18=L16,0,IF(L18=L15,0,1)))</f>
        <v>0</v>
      </c>
      <c r="Z18" s="57" t="s">
        <v>183</v>
      </c>
      <c r="AA18" s="57" t="str">
        <f t="shared" si="2"/>
        <v>?</v>
      </c>
      <c r="AB18" s="57">
        <f>IF(M18=M17,0,IF(M18=M16,0,IF(M18=M15,0,1)))</f>
        <v>0</v>
      </c>
      <c r="AC18" s="475">
        <f t="shared" si="3"/>
        <v>0</v>
      </c>
    </row>
    <row r="19" spans="1:29" ht="12.95" customHeight="1" thickTop="1" thickBot="1">
      <c r="A19" s="1364"/>
      <c r="B19" s="1344"/>
      <c r="C19" s="1334"/>
      <c r="D19" s="1344"/>
      <c r="E19" s="1338"/>
      <c r="F19" s="1347"/>
      <c r="G19" s="1341"/>
      <c r="H19" s="1323"/>
      <c r="I19" s="1347"/>
      <c r="J19" s="1347"/>
      <c r="K19" s="94"/>
      <c r="L19" s="87"/>
      <c r="M19" s="87"/>
      <c r="N19" s="9"/>
      <c r="O19" s="9"/>
      <c r="P19" s="9"/>
      <c r="Q19" s="9"/>
      <c r="R19" s="94"/>
      <c r="S19" s="1330"/>
      <c r="T19" s="1354"/>
      <c r="U19" s="1369"/>
      <c r="V19" s="1328"/>
      <c r="W19" s="1326"/>
      <c r="X19" s="1349"/>
      <c r="Y19" s="57">
        <f>IF(L19=L18,0,IF(L19=L17,0,IF(L19=L16,0,IF(L19=L15,0,1))))</f>
        <v>0</v>
      </c>
      <c r="Z19" s="57" t="s">
        <v>183</v>
      </c>
      <c r="AA19" s="57" t="str">
        <f t="shared" si="2"/>
        <v>?</v>
      </c>
      <c r="AB19" s="57">
        <f>IF(M19=M18,0,IF(M19=M17,0,IF(M19=M16,0,IF(M19=M15,0,1))))</f>
        <v>0</v>
      </c>
      <c r="AC19" s="475">
        <f t="shared" si="3"/>
        <v>0</v>
      </c>
    </row>
    <row r="20" spans="1:29" ht="12.95" customHeight="1" thickTop="1" thickBot="1">
      <c r="A20" s="1364"/>
      <c r="B20" s="1344"/>
      <c r="C20" s="1334"/>
      <c r="D20" s="1344"/>
      <c r="E20" s="1338"/>
      <c r="F20" s="1347"/>
      <c r="G20" s="1341"/>
      <c r="H20" s="1323"/>
      <c r="I20" s="1347"/>
      <c r="J20" s="1347"/>
      <c r="K20" s="94"/>
      <c r="L20" s="87"/>
      <c r="M20" s="87"/>
      <c r="N20" s="9"/>
      <c r="O20" s="9"/>
      <c r="P20" s="9"/>
      <c r="Q20" s="9"/>
      <c r="R20" s="94"/>
      <c r="S20" s="1330"/>
      <c r="T20" s="1354"/>
      <c r="U20" s="1366" t="str">
        <f>IF(U15&gt;9,"Błąd","")</f>
        <v/>
      </c>
      <c r="V20" s="1328"/>
      <c r="W20" s="1326"/>
      <c r="X20" s="1349"/>
      <c r="Y20" s="57">
        <f>IF(L20=L19,0,IF(L20=L18,0,IF(L20=L17,0,IF(L20=L16,0,IF(L20=L15,0,1)))))</f>
        <v>0</v>
      </c>
      <c r="Z20" s="57" t="s">
        <v>183</v>
      </c>
      <c r="AA20" s="57" t="str">
        <f t="shared" si="2"/>
        <v>?</v>
      </c>
      <c r="AB20" s="57">
        <f>IF(M20=M19,0,IF(M20=M18,0,IF(M20=M17,0,IF(M20=M16,0,IF(M20=M15,0,1)))))</f>
        <v>0</v>
      </c>
      <c r="AC20" s="475">
        <f t="shared" si="3"/>
        <v>0</v>
      </c>
    </row>
    <row r="21" spans="1:29" ht="12.95" customHeight="1" thickTop="1" thickBot="1">
      <c r="A21" s="1364"/>
      <c r="B21" s="1344"/>
      <c r="C21" s="1334"/>
      <c r="D21" s="1344"/>
      <c r="E21" s="1338"/>
      <c r="F21" s="1347"/>
      <c r="G21" s="1341"/>
      <c r="H21" s="1323"/>
      <c r="I21" s="1347"/>
      <c r="J21" s="1347"/>
      <c r="K21" s="94"/>
      <c r="L21" s="87"/>
      <c r="M21" s="87"/>
      <c r="N21" s="9"/>
      <c r="O21" s="9"/>
      <c r="P21" s="9"/>
      <c r="Q21" s="9"/>
      <c r="R21" s="94"/>
      <c r="S21" s="1330"/>
      <c r="T21" s="1354"/>
      <c r="U21" s="1366"/>
      <c r="V21" s="1328"/>
      <c r="W21" s="1326"/>
      <c r="X21" s="1349"/>
      <c r="Y21" s="57">
        <f>IF(L21=L20,0,IF(L21=L19,0,IF(L21=L18,0,IF(L21=L17,0,IF(L21=L16,0,IF(L21=L15,0,1))))))</f>
        <v>0</v>
      </c>
      <c r="Z21" s="57" t="s">
        <v>183</v>
      </c>
      <c r="AA21" s="57" t="str">
        <f t="shared" si="2"/>
        <v>?</v>
      </c>
      <c r="AB21" s="57">
        <f>IF(M21=M20,0,IF(M21=M19,0,IF(M21=M18,0,IF(M21=M17,0,IF(M21=M16,0,IF(M21=M15,0,1))))))</f>
        <v>0</v>
      </c>
      <c r="AC21" s="475">
        <f t="shared" si="3"/>
        <v>0</v>
      </c>
    </row>
    <row r="22" spans="1:29" ht="12.95" customHeight="1" thickTop="1" thickBot="1">
      <c r="A22" s="1365"/>
      <c r="B22" s="1345"/>
      <c r="C22" s="1335"/>
      <c r="D22" s="1345"/>
      <c r="E22" s="1339"/>
      <c r="F22" s="1348"/>
      <c r="G22" s="1342"/>
      <c r="H22" s="1324"/>
      <c r="I22" s="1348"/>
      <c r="J22" s="1348"/>
      <c r="K22" s="92"/>
      <c r="L22" s="87"/>
      <c r="M22" s="89"/>
      <c r="N22" s="10"/>
      <c r="O22" s="10"/>
      <c r="P22" s="10"/>
      <c r="Q22" s="10"/>
      <c r="R22" s="92"/>
      <c r="S22" s="1331"/>
      <c r="T22" s="1355"/>
      <c r="U22" s="1367"/>
      <c r="V22" s="1328"/>
      <c r="W22" s="1327"/>
      <c r="X22" s="1349"/>
      <c r="Y22" s="57">
        <f>IF(L22=L21,0,IF(L22=L20,0,IF(L22=L19,0,IF(L22=L18,0,IF(L22=L17,0,IF(L22=L16,0,IF(L22=L15,0,1)))))))</f>
        <v>0</v>
      </c>
      <c r="Z22" s="57" t="s">
        <v>183</v>
      </c>
      <c r="AA22" s="57" t="str">
        <f t="shared" si="2"/>
        <v>?</v>
      </c>
      <c r="AB22" s="57">
        <f>IF(M22=M21,0,IF(M22=M20,0,IF(M22=M19,0,IF(M22=M18,0,IF(M22=M17,0,IF(M22=M16,0,IF(M22=M15,0,1)))))))</f>
        <v>0</v>
      </c>
      <c r="AC22" s="475">
        <f t="shared" si="3"/>
        <v>0</v>
      </c>
    </row>
    <row r="23" spans="1:29" ht="12.95" customHeight="1" thickTop="1" thickBot="1">
      <c r="A23" s="1336"/>
      <c r="B23" s="1343"/>
      <c r="C23" s="1333"/>
      <c r="D23" s="1343"/>
      <c r="E23" s="1337"/>
      <c r="F23" s="1346"/>
      <c r="G23" s="1340"/>
      <c r="H23" s="987" t="s">
        <v>505</v>
      </c>
      <c r="I23" s="1346"/>
      <c r="J23" s="1346"/>
      <c r="K23" s="93"/>
      <c r="L23" s="79"/>
      <c r="M23" s="79"/>
      <c r="N23" s="11"/>
      <c r="O23" s="11"/>
      <c r="P23" s="11"/>
      <c r="Q23" s="11"/>
      <c r="R23" s="93"/>
      <c r="S23" s="1329">
        <f>SUM(N23:R30)</f>
        <v>0</v>
      </c>
      <c r="T23" s="1329">
        <f>IF(S23&gt;0,18,0)</f>
        <v>0</v>
      </c>
      <c r="U23" s="1368">
        <f t="shared" ref="U23" si="4">IF(S23&lt;=18,0,S23-T23)</f>
        <v>0</v>
      </c>
      <c r="V23" s="1328">
        <f>IF(S23&lt;T23,S23,T23)/IF(T23=0,1,T23)</f>
        <v>0</v>
      </c>
      <c r="W23" s="1325" t="str">
        <f>IF(V23=1,"pe",IF(V23&gt;0,"ne",""))</f>
        <v/>
      </c>
      <c r="X23" s="1349"/>
      <c r="Y23" s="57">
        <v>1</v>
      </c>
      <c r="Z23" s="57" t="s">
        <v>183</v>
      </c>
      <c r="AA23" s="57" t="str">
        <f t="shared" si="2"/>
        <v>?</v>
      </c>
      <c r="AB23" s="57">
        <v>1</v>
      </c>
      <c r="AC23" s="475">
        <f>C23</f>
        <v>0</v>
      </c>
    </row>
    <row r="24" spans="1:29" ht="12.95" customHeight="1" thickTop="1" thickBot="1">
      <c r="A24" s="1364"/>
      <c r="B24" s="1344"/>
      <c r="C24" s="1334"/>
      <c r="D24" s="1344"/>
      <c r="E24" s="1338"/>
      <c r="F24" s="1347"/>
      <c r="G24" s="1341"/>
      <c r="H24" s="1323"/>
      <c r="I24" s="1347"/>
      <c r="J24" s="1347"/>
      <c r="K24" s="94"/>
      <c r="L24" s="87"/>
      <c r="M24" s="87"/>
      <c r="N24" s="9"/>
      <c r="O24" s="9"/>
      <c r="P24" s="9"/>
      <c r="Q24" s="9"/>
      <c r="R24" s="94"/>
      <c r="S24" s="1330"/>
      <c r="T24" s="1330"/>
      <c r="U24" s="1369"/>
      <c r="V24" s="1328"/>
      <c r="W24" s="1326"/>
      <c r="X24" s="1349"/>
      <c r="Y24" s="57">
        <f>IF(L24=L23,0,1)</f>
        <v>0</v>
      </c>
      <c r="Z24" s="57" t="s">
        <v>183</v>
      </c>
      <c r="AA24" s="57" t="str">
        <f t="shared" si="2"/>
        <v>?</v>
      </c>
      <c r="AB24" s="57">
        <f>IF(M24=M23,0,1)</f>
        <v>0</v>
      </c>
      <c r="AC24" s="475">
        <f>AC23</f>
        <v>0</v>
      </c>
    </row>
    <row r="25" spans="1:29" ht="12.95" customHeight="1" thickTop="1" thickBot="1">
      <c r="A25" s="1364"/>
      <c r="B25" s="1344"/>
      <c r="C25" s="1334"/>
      <c r="D25" s="1344"/>
      <c r="E25" s="1338"/>
      <c r="F25" s="1347"/>
      <c r="G25" s="1341"/>
      <c r="H25" s="1323"/>
      <c r="I25" s="1347"/>
      <c r="J25" s="1347"/>
      <c r="K25" s="94"/>
      <c r="L25" s="87"/>
      <c r="M25" s="87"/>
      <c r="N25" s="9"/>
      <c r="O25" s="9"/>
      <c r="P25" s="9"/>
      <c r="Q25" s="9"/>
      <c r="R25" s="94"/>
      <c r="S25" s="1330"/>
      <c r="T25" s="1330"/>
      <c r="U25" s="1369"/>
      <c r="V25" s="1328"/>
      <c r="W25" s="1326"/>
      <c r="X25" s="1349"/>
      <c r="Y25" s="57">
        <f>IF(L25=L24,0,IF(L25=L23,0,1))</f>
        <v>0</v>
      </c>
      <c r="Z25" s="57" t="s">
        <v>183</v>
      </c>
      <c r="AA25" s="57" t="str">
        <f t="shared" si="2"/>
        <v>?</v>
      </c>
      <c r="AB25" s="57">
        <f>IF(M25=M24,0,IF(M25=M23,0,1))</f>
        <v>0</v>
      </c>
      <c r="AC25" s="475">
        <f t="shared" si="3"/>
        <v>0</v>
      </c>
    </row>
    <row r="26" spans="1:29" ht="12.95" customHeight="1" thickTop="1" thickBot="1">
      <c r="A26" s="1364"/>
      <c r="B26" s="1344"/>
      <c r="C26" s="1334"/>
      <c r="D26" s="1344"/>
      <c r="E26" s="1338"/>
      <c r="F26" s="1347"/>
      <c r="G26" s="1341"/>
      <c r="H26" s="1323"/>
      <c r="I26" s="1347"/>
      <c r="J26" s="1347"/>
      <c r="K26" s="94"/>
      <c r="L26" s="87"/>
      <c r="M26" s="87"/>
      <c r="N26" s="9"/>
      <c r="O26" s="9"/>
      <c r="P26" s="9"/>
      <c r="Q26" s="9"/>
      <c r="R26" s="94"/>
      <c r="S26" s="1330"/>
      <c r="T26" s="1330"/>
      <c r="U26" s="1369"/>
      <c r="V26" s="1328"/>
      <c r="W26" s="1326"/>
      <c r="X26" s="1349"/>
      <c r="Y26" s="57">
        <f>IF(L26=L25,0,IF(L26=L24,0,IF(L26=L23,0,1)))</f>
        <v>0</v>
      </c>
      <c r="Z26" s="57" t="s">
        <v>183</v>
      </c>
      <c r="AA26" s="57" t="str">
        <f t="shared" si="2"/>
        <v>?</v>
      </c>
      <c r="AB26" s="57">
        <f>IF(M26=M25,0,IF(M26=M24,0,IF(M26=M23,0,1)))</f>
        <v>0</v>
      </c>
      <c r="AC26" s="475">
        <f t="shared" si="3"/>
        <v>0</v>
      </c>
    </row>
    <row r="27" spans="1:29" ht="12.95" customHeight="1" thickTop="1" thickBot="1">
      <c r="A27" s="1364"/>
      <c r="B27" s="1344"/>
      <c r="C27" s="1334"/>
      <c r="D27" s="1344"/>
      <c r="E27" s="1338"/>
      <c r="F27" s="1347"/>
      <c r="G27" s="1341"/>
      <c r="H27" s="1323"/>
      <c r="I27" s="1347"/>
      <c r="J27" s="1347"/>
      <c r="K27" s="94"/>
      <c r="L27" s="87"/>
      <c r="M27" s="87"/>
      <c r="N27" s="9"/>
      <c r="O27" s="9"/>
      <c r="P27" s="9"/>
      <c r="Q27" s="9"/>
      <c r="R27" s="94"/>
      <c r="S27" s="1330"/>
      <c r="T27" s="1330"/>
      <c r="U27" s="1369"/>
      <c r="V27" s="1328"/>
      <c r="W27" s="1326"/>
      <c r="X27" s="1349"/>
      <c r="Y27" s="57">
        <f>IF(L27=L26,0,IF(L27=L25,0,IF(L27=L24,0,IF(L27=L23,0,1))))</f>
        <v>0</v>
      </c>
      <c r="Z27" s="57" t="s">
        <v>183</v>
      </c>
      <c r="AA27" s="57" t="str">
        <f t="shared" si="2"/>
        <v>?</v>
      </c>
      <c r="AB27" s="57">
        <f>IF(M27=M26,0,IF(M27=M25,0,IF(M27=M24,0,IF(M27=M23,0,1))))</f>
        <v>0</v>
      </c>
      <c r="AC27" s="475">
        <f t="shared" si="3"/>
        <v>0</v>
      </c>
    </row>
    <row r="28" spans="1:29" ht="12.95" customHeight="1" thickTop="1" thickBot="1">
      <c r="A28" s="1364"/>
      <c r="B28" s="1344"/>
      <c r="C28" s="1334"/>
      <c r="D28" s="1344"/>
      <c r="E28" s="1338"/>
      <c r="F28" s="1347"/>
      <c r="G28" s="1341"/>
      <c r="H28" s="1323"/>
      <c r="I28" s="1347"/>
      <c r="J28" s="1347"/>
      <c r="K28" s="94"/>
      <c r="L28" s="87"/>
      <c r="M28" s="87"/>
      <c r="N28" s="9"/>
      <c r="O28" s="9"/>
      <c r="P28" s="9"/>
      <c r="Q28" s="9"/>
      <c r="R28" s="94"/>
      <c r="S28" s="1330"/>
      <c r="T28" s="1330"/>
      <c r="U28" s="1366" t="str">
        <f t="shared" ref="U28" si="5">IF(U23&gt;9,"Błąd","")</f>
        <v/>
      </c>
      <c r="V28" s="1328"/>
      <c r="W28" s="1326"/>
      <c r="X28" s="1349"/>
      <c r="Y28" s="57">
        <f>IF(L28=L27,0,IF(L28=L26,0,IF(L28=L25,0,IF(L28=L24,0,IF(L28=L23,0,1)))))</f>
        <v>0</v>
      </c>
      <c r="Z28" s="57" t="s">
        <v>183</v>
      </c>
      <c r="AA28" s="57" t="str">
        <f t="shared" si="2"/>
        <v>?</v>
      </c>
      <c r="AB28" s="57">
        <f>IF(M28=M27,0,IF(M28=M26,0,IF(M28=M25,0,IF(M28=M24,0,IF(M28=M23,0,1)))))</f>
        <v>0</v>
      </c>
      <c r="AC28" s="475">
        <f t="shared" si="3"/>
        <v>0</v>
      </c>
    </row>
    <row r="29" spans="1:29" ht="12.95" customHeight="1" thickTop="1" thickBot="1">
      <c r="A29" s="1364"/>
      <c r="B29" s="1344"/>
      <c r="C29" s="1334"/>
      <c r="D29" s="1344"/>
      <c r="E29" s="1338"/>
      <c r="F29" s="1347"/>
      <c r="G29" s="1341"/>
      <c r="H29" s="1323"/>
      <c r="I29" s="1347"/>
      <c r="J29" s="1347"/>
      <c r="K29" s="94"/>
      <c r="L29" s="87"/>
      <c r="M29" s="87"/>
      <c r="N29" s="9"/>
      <c r="O29" s="9"/>
      <c r="P29" s="9"/>
      <c r="Q29" s="9"/>
      <c r="R29" s="94"/>
      <c r="S29" s="1330"/>
      <c r="T29" s="1330"/>
      <c r="U29" s="1366"/>
      <c r="V29" s="1328"/>
      <c r="W29" s="1326"/>
      <c r="X29" s="1349"/>
      <c r="Y29" s="57">
        <f>IF(L29=L28,0,IF(L29=L27,0,IF(L29=L26,0,IF(L29=L25,0,IF(L29=L24,0,IF(L29=L23,0,1))))))</f>
        <v>0</v>
      </c>
      <c r="Z29" s="57" t="s">
        <v>183</v>
      </c>
      <c r="AA29" s="57" t="str">
        <f t="shared" si="2"/>
        <v>?</v>
      </c>
      <c r="AB29" s="57">
        <f>IF(M29=M28,0,IF(M29=M27,0,IF(M29=M26,0,IF(M29=M25,0,IF(M29=M24,0,IF(M29=M23,0,1))))))</f>
        <v>0</v>
      </c>
      <c r="AC29" s="475">
        <f t="shared" si="3"/>
        <v>0</v>
      </c>
    </row>
    <row r="30" spans="1:29" ht="12.95" customHeight="1" thickTop="1" thickBot="1">
      <c r="A30" s="1365"/>
      <c r="B30" s="1345"/>
      <c r="C30" s="1335"/>
      <c r="D30" s="1345"/>
      <c r="E30" s="1339"/>
      <c r="F30" s="1348"/>
      <c r="G30" s="1342"/>
      <c r="H30" s="1324"/>
      <c r="I30" s="1348"/>
      <c r="J30" s="1348"/>
      <c r="K30" s="92"/>
      <c r="L30" s="87"/>
      <c r="M30" s="89"/>
      <c r="N30" s="10"/>
      <c r="O30" s="10"/>
      <c r="P30" s="10"/>
      <c r="Q30" s="10"/>
      <c r="R30" s="92"/>
      <c r="S30" s="1331"/>
      <c r="T30" s="1331"/>
      <c r="U30" s="1367"/>
      <c r="V30" s="1328"/>
      <c r="W30" s="1327"/>
      <c r="X30" s="1349"/>
      <c r="Y30" s="57">
        <f>IF(L30=L29,0,IF(L30=L28,0,IF(L30=L27,0,IF(L30=L26,0,IF(L30=L25,0,IF(L30=L24,0,IF(L30=L23,0,1)))))))</f>
        <v>0</v>
      </c>
      <c r="Z30" s="57" t="s">
        <v>183</v>
      </c>
      <c r="AA30" s="57" t="str">
        <f t="shared" si="2"/>
        <v>?</v>
      </c>
      <c r="AB30" s="57">
        <f>IF(M30=M29,0,IF(M30=M28,0,IF(M30=M27,0,IF(M30=M26,0,IF(M30=M25,0,IF(M30=M24,0,IF(M30=M23,0,1)))))))</f>
        <v>0</v>
      </c>
      <c r="AC30" s="475">
        <f t="shared" si="3"/>
        <v>0</v>
      </c>
    </row>
    <row r="31" spans="1:29" ht="12.95" customHeight="1" thickTop="1" thickBot="1">
      <c r="A31" s="1336"/>
      <c r="B31" s="1343"/>
      <c r="C31" s="1333"/>
      <c r="D31" s="1343"/>
      <c r="E31" s="1337"/>
      <c r="F31" s="1346"/>
      <c r="G31" s="1340"/>
      <c r="H31" s="987" t="s">
        <v>505</v>
      </c>
      <c r="I31" s="1346"/>
      <c r="J31" s="1346"/>
      <c r="K31" s="93"/>
      <c r="L31" s="79"/>
      <c r="M31" s="79"/>
      <c r="N31" s="11"/>
      <c r="O31" s="11"/>
      <c r="P31" s="11"/>
      <c r="Q31" s="11"/>
      <c r="R31" s="93"/>
      <c r="S31" s="1329">
        <f>SUM(N31:R38)</f>
        <v>0</v>
      </c>
      <c r="T31" s="1329">
        <f>IF(S31&gt;0,18,0)</f>
        <v>0</v>
      </c>
      <c r="U31" s="1368">
        <f t="shared" ref="U31" si="6">IF(S31&lt;=18,0,S31-T31)</f>
        <v>0</v>
      </c>
      <c r="V31" s="1328">
        <f>IF(S31&lt;T31,S31,T31)/IF(T31=0,1,T31)</f>
        <v>0</v>
      </c>
      <c r="W31" s="1325" t="str">
        <f>IF(V31=1,"pe",IF(V31&gt;0,"ne",""))</f>
        <v/>
      </c>
      <c r="X31" s="1349"/>
      <c r="Y31" s="57">
        <v>1</v>
      </c>
      <c r="Z31" s="57" t="s">
        <v>183</v>
      </c>
      <c r="AA31" s="57" t="str">
        <f t="shared" si="2"/>
        <v>?</v>
      </c>
      <c r="AB31" s="57">
        <v>1</v>
      </c>
      <c r="AC31" s="475">
        <f>C31</f>
        <v>0</v>
      </c>
    </row>
    <row r="32" spans="1:29" ht="12.95" customHeight="1" thickTop="1" thickBot="1">
      <c r="A32" s="1336"/>
      <c r="B32" s="1344"/>
      <c r="C32" s="1334"/>
      <c r="D32" s="1344"/>
      <c r="E32" s="1338"/>
      <c r="F32" s="1347"/>
      <c r="G32" s="1341"/>
      <c r="H32" s="1323"/>
      <c r="I32" s="1347"/>
      <c r="J32" s="1347"/>
      <c r="K32" s="94"/>
      <c r="L32" s="87"/>
      <c r="M32" s="87"/>
      <c r="N32" s="9"/>
      <c r="O32" s="9"/>
      <c r="P32" s="9"/>
      <c r="Q32" s="9"/>
      <c r="R32" s="94"/>
      <c r="S32" s="1330"/>
      <c r="T32" s="1330"/>
      <c r="U32" s="1369"/>
      <c r="V32" s="1328"/>
      <c r="W32" s="1326"/>
      <c r="X32" s="1349"/>
      <c r="Y32" s="57">
        <f>IF(L32=L31,0,1)</f>
        <v>0</v>
      </c>
      <c r="Z32" s="57" t="s">
        <v>183</v>
      </c>
      <c r="AA32" s="57" t="str">
        <f t="shared" si="2"/>
        <v>?</v>
      </c>
      <c r="AB32" s="57">
        <f>IF(M32=M31,0,1)</f>
        <v>0</v>
      </c>
      <c r="AC32" s="475">
        <f>AC31</f>
        <v>0</v>
      </c>
    </row>
    <row r="33" spans="1:29" ht="12.95" customHeight="1" thickTop="1" thickBot="1">
      <c r="A33" s="1336"/>
      <c r="B33" s="1344"/>
      <c r="C33" s="1334"/>
      <c r="D33" s="1344"/>
      <c r="E33" s="1338"/>
      <c r="F33" s="1347"/>
      <c r="G33" s="1341"/>
      <c r="H33" s="1323"/>
      <c r="I33" s="1347"/>
      <c r="J33" s="1347"/>
      <c r="K33" s="94"/>
      <c r="L33" s="87"/>
      <c r="M33" s="87"/>
      <c r="N33" s="9"/>
      <c r="O33" s="9"/>
      <c r="P33" s="9"/>
      <c r="Q33" s="9"/>
      <c r="R33" s="94"/>
      <c r="S33" s="1330"/>
      <c r="T33" s="1330"/>
      <c r="U33" s="1369"/>
      <c r="V33" s="1328"/>
      <c r="W33" s="1326"/>
      <c r="X33" s="1349"/>
      <c r="Y33" s="57">
        <f>IF(L33=L32,0,IF(L33=L31,0,1))</f>
        <v>0</v>
      </c>
      <c r="Z33" s="57" t="s">
        <v>183</v>
      </c>
      <c r="AA33" s="57" t="str">
        <f t="shared" si="2"/>
        <v>?</v>
      </c>
      <c r="AB33" s="57">
        <f>IF(M33=M32,0,IF(M33=M31,0,1))</f>
        <v>0</v>
      </c>
      <c r="AC33" s="475">
        <f t="shared" si="3"/>
        <v>0</v>
      </c>
    </row>
    <row r="34" spans="1:29" ht="12.95" customHeight="1" thickTop="1" thickBot="1">
      <c r="A34" s="1336"/>
      <c r="B34" s="1344"/>
      <c r="C34" s="1334"/>
      <c r="D34" s="1344"/>
      <c r="E34" s="1338"/>
      <c r="F34" s="1347"/>
      <c r="G34" s="1341"/>
      <c r="H34" s="1323"/>
      <c r="I34" s="1347"/>
      <c r="J34" s="1347"/>
      <c r="K34" s="94"/>
      <c r="L34" s="87"/>
      <c r="M34" s="87"/>
      <c r="N34" s="9"/>
      <c r="O34" s="9"/>
      <c r="P34" s="9"/>
      <c r="Q34" s="9"/>
      <c r="R34" s="94"/>
      <c r="S34" s="1330"/>
      <c r="T34" s="1330"/>
      <c r="U34" s="1369"/>
      <c r="V34" s="1328"/>
      <c r="W34" s="1326"/>
      <c r="X34" s="1349"/>
      <c r="Y34" s="57">
        <f>IF(L34=L33,0,IF(L34=L32,0,IF(L34=L31,0,1)))</f>
        <v>0</v>
      </c>
      <c r="Z34" s="57" t="s">
        <v>183</v>
      </c>
      <c r="AA34" s="57" t="str">
        <f t="shared" si="2"/>
        <v>?</v>
      </c>
      <c r="AB34" s="57">
        <f>IF(M34=M33,0,IF(M34=M32,0,IF(M34=M31,0,1)))</f>
        <v>0</v>
      </c>
      <c r="AC34" s="475">
        <f t="shared" si="3"/>
        <v>0</v>
      </c>
    </row>
    <row r="35" spans="1:29" ht="12.95" customHeight="1" thickTop="1" thickBot="1">
      <c r="A35" s="1336"/>
      <c r="B35" s="1344"/>
      <c r="C35" s="1334"/>
      <c r="D35" s="1344"/>
      <c r="E35" s="1338"/>
      <c r="F35" s="1347"/>
      <c r="G35" s="1341"/>
      <c r="H35" s="1323"/>
      <c r="I35" s="1347"/>
      <c r="J35" s="1347"/>
      <c r="K35" s="94"/>
      <c r="L35" s="87"/>
      <c r="M35" s="87"/>
      <c r="N35" s="9"/>
      <c r="O35" s="9"/>
      <c r="P35" s="9"/>
      <c r="Q35" s="9"/>
      <c r="R35" s="94"/>
      <c r="S35" s="1330"/>
      <c r="T35" s="1330"/>
      <c r="U35" s="1369"/>
      <c r="V35" s="1328"/>
      <c r="W35" s="1326"/>
      <c r="X35" s="1349"/>
      <c r="Y35" s="57">
        <f>IF(L35=L34,0,IF(L35=L33,0,IF(L35=L32,0,IF(L35=L31,0,1))))</f>
        <v>0</v>
      </c>
      <c r="Z35" s="57" t="s">
        <v>183</v>
      </c>
      <c r="AA35" s="57" t="str">
        <f t="shared" si="2"/>
        <v>?</v>
      </c>
      <c r="AB35" s="57">
        <f>IF(M35=M34,0,IF(M35=M33,0,IF(M35=M32,0,IF(M35=M31,0,1))))</f>
        <v>0</v>
      </c>
      <c r="AC35" s="475">
        <f t="shared" si="3"/>
        <v>0</v>
      </c>
    </row>
    <row r="36" spans="1:29" ht="12.95" customHeight="1" thickTop="1" thickBot="1">
      <c r="A36" s="1336"/>
      <c r="B36" s="1344"/>
      <c r="C36" s="1334"/>
      <c r="D36" s="1344"/>
      <c r="E36" s="1338"/>
      <c r="F36" s="1347"/>
      <c r="G36" s="1341"/>
      <c r="H36" s="1323"/>
      <c r="I36" s="1347"/>
      <c r="J36" s="1347"/>
      <c r="K36" s="94"/>
      <c r="L36" s="87"/>
      <c r="M36" s="87"/>
      <c r="N36" s="9"/>
      <c r="O36" s="9"/>
      <c r="P36" s="9"/>
      <c r="Q36" s="9"/>
      <c r="R36" s="94"/>
      <c r="S36" s="1330"/>
      <c r="T36" s="1330"/>
      <c r="U36" s="1366" t="str">
        <f t="shared" ref="U36" si="7">IF(U31&gt;9,"Błąd","")</f>
        <v/>
      </c>
      <c r="V36" s="1328"/>
      <c r="W36" s="1326"/>
      <c r="X36" s="1349"/>
      <c r="Y36" s="57">
        <f>IF(L36=L35,0,IF(L36=L34,0,IF(L36=L33,0,IF(L36=L32,0,IF(L36=L31,0,1)))))</f>
        <v>0</v>
      </c>
      <c r="Z36" s="57" t="s">
        <v>183</v>
      </c>
      <c r="AA36" s="57" t="str">
        <f t="shared" si="2"/>
        <v>?</v>
      </c>
      <c r="AB36" s="57">
        <f>IF(M36=M35,0,IF(M36=M34,0,IF(M36=M33,0,IF(M36=M32,0,IF(M36=M31,0,1)))))</f>
        <v>0</v>
      </c>
      <c r="AC36" s="475">
        <f t="shared" si="3"/>
        <v>0</v>
      </c>
    </row>
    <row r="37" spans="1:29" ht="12.95" customHeight="1" thickTop="1" thickBot="1">
      <c r="A37" s="1336"/>
      <c r="B37" s="1344"/>
      <c r="C37" s="1334"/>
      <c r="D37" s="1344"/>
      <c r="E37" s="1338"/>
      <c r="F37" s="1347"/>
      <c r="G37" s="1341"/>
      <c r="H37" s="1323"/>
      <c r="I37" s="1347"/>
      <c r="J37" s="1347"/>
      <c r="K37" s="94"/>
      <c r="L37" s="87"/>
      <c r="M37" s="87"/>
      <c r="N37" s="9"/>
      <c r="O37" s="9"/>
      <c r="P37" s="9"/>
      <c r="Q37" s="9"/>
      <c r="R37" s="94"/>
      <c r="S37" s="1330"/>
      <c r="T37" s="1330"/>
      <c r="U37" s="1366"/>
      <c r="V37" s="1328"/>
      <c r="W37" s="1326"/>
      <c r="X37" s="1349"/>
      <c r="Y37" s="57">
        <f>IF(L37=L36,0,IF(L37=L35,0,IF(L37=L34,0,IF(L37=L33,0,IF(L37=L32,0,IF(L37=L31,0,1))))))</f>
        <v>0</v>
      </c>
      <c r="Z37" s="57" t="s">
        <v>183</v>
      </c>
      <c r="AA37" s="57" t="str">
        <f t="shared" si="2"/>
        <v>?</v>
      </c>
      <c r="AB37" s="57">
        <f>IF(M37=M36,0,IF(M37=M35,0,IF(M37=M34,0,IF(M37=M33,0,IF(M37=M32,0,IF(M37=M31,0,1))))))</f>
        <v>0</v>
      </c>
      <c r="AC37" s="475">
        <f t="shared" si="3"/>
        <v>0</v>
      </c>
    </row>
    <row r="38" spans="1:29" ht="12.95" customHeight="1" thickTop="1" thickBot="1">
      <c r="A38" s="1336"/>
      <c r="B38" s="1345"/>
      <c r="C38" s="1335"/>
      <c r="D38" s="1345"/>
      <c r="E38" s="1339"/>
      <c r="F38" s="1348"/>
      <c r="G38" s="1342"/>
      <c r="H38" s="1324"/>
      <c r="I38" s="1348"/>
      <c r="J38" s="1348"/>
      <c r="K38" s="92"/>
      <c r="L38" s="87"/>
      <c r="M38" s="89"/>
      <c r="N38" s="10"/>
      <c r="O38" s="10"/>
      <c r="P38" s="10"/>
      <c r="Q38" s="10"/>
      <c r="R38" s="92"/>
      <c r="S38" s="1331"/>
      <c r="T38" s="1331"/>
      <c r="U38" s="1367"/>
      <c r="V38" s="1328"/>
      <c r="W38" s="1327"/>
      <c r="X38" s="1349"/>
      <c r="Y38" s="57">
        <f>IF(L38=L37,0,IF(L38=L36,0,IF(L38=L35,0,IF(L38=L34,0,IF(L38=L33,0,IF(L38=L32,0,IF(L38=L31,0,1)))))))</f>
        <v>0</v>
      </c>
      <c r="Z38" s="57" t="s">
        <v>183</v>
      </c>
      <c r="AA38" s="57" t="str">
        <f t="shared" si="2"/>
        <v>?</v>
      </c>
      <c r="AB38" s="57">
        <f>IF(M38=M37,0,IF(M38=M36,0,IF(M38=M35,0,IF(M38=M34,0,IF(M38=M33,0,IF(M38=M32,0,IF(M38=M31,0,1)))))))</f>
        <v>0</v>
      </c>
      <c r="AC38" s="475">
        <f t="shared" si="3"/>
        <v>0</v>
      </c>
    </row>
    <row r="39" spans="1:29" ht="12.95" customHeight="1" thickTop="1" thickBot="1">
      <c r="A39" s="1336"/>
      <c r="B39" s="1343"/>
      <c r="C39" s="1333"/>
      <c r="D39" s="1343"/>
      <c r="E39" s="1337"/>
      <c r="F39" s="1346"/>
      <c r="G39" s="1340"/>
      <c r="H39" s="987" t="s">
        <v>505</v>
      </c>
      <c r="I39" s="1346"/>
      <c r="J39" s="1346"/>
      <c r="K39" s="93"/>
      <c r="L39" s="79"/>
      <c r="M39" s="79"/>
      <c r="N39" s="11"/>
      <c r="O39" s="11"/>
      <c r="P39" s="11"/>
      <c r="Q39" s="11"/>
      <c r="R39" s="93"/>
      <c r="S39" s="1329">
        <f>SUM(N39:R46)</f>
        <v>0</v>
      </c>
      <c r="T39" s="1329">
        <f>IF(S39&gt;0,18,0)</f>
        <v>0</v>
      </c>
      <c r="U39" s="1368">
        <f t="shared" ref="U39" si="8">IF(S39&lt;=18,0,S39-T39)</f>
        <v>0</v>
      </c>
      <c r="V39" s="1328">
        <f>IF(S39&lt;T39,S39,T39)/IF(T39=0,1,T39)</f>
        <v>0</v>
      </c>
      <c r="W39" s="1325" t="str">
        <f>IF(V39=1,"pe",IF(V39&gt;0,"ne",""))</f>
        <v/>
      </c>
      <c r="X39" s="1349"/>
      <c r="Y39" s="57">
        <v>1</v>
      </c>
      <c r="Z39" s="57" t="s">
        <v>183</v>
      </c>
      <c r="AA39" s="57" t="str">
        <f t="shared" si="2"/>
        <v>?</v>
      </c>
      <c r="AB39" s="57">
        <v>1</v>
      </c>
      <c r="AC39" s="475">
        <f>C39</f>
        <v>0</v>
      </c>
    </row>
    <row r="40" spans="1:29" ht="12.95" customHeight="1" thickTop="1" thickBot="1">
      <c r="A40" s="1336"/>
      <c r="B40" s="1344"/>
      <c r="C40" s="1334"/>
      <c r="D40" s="1344"/>
      <c r="E40" s="1338"/>
      <c r="F40" s="1347"/>
      <c r="G40" s="1341"/>
      <c r="H40" s="1323"/>
      <c r="I40" s="1347"/>
      <c r="J40" s="1347"/>
      <c r="K40" s="94"/>
      <c r="L40" s="87"/>
      <c r="M40" s="87"/>
      <c r="N40" s="9"/>
      <c r="O40" s="9"/>
      <c r="P40" s="9"/>
      <c r="Q40" s="9"/>
      <c r="R40" s="94"/>
      <c r="S40" s="1330"/>
      <c r="T40" s="1330"/>
      <c r="U40" s="1369"/>
      <c r="V40" s="1328"/>
      <c r="W40" s="1326"/>
      <c r="X40" s="1349"/>
      <c r="Y40" s="57">
        <f>IF(L40=L39,0,1)</f>
        <v>0</v>
      </c>
      <c r="Z40" s="57" t="s">
        <v>183</v>
      </c>
      <c r="AA40" s="57" t="str">
        <f t="shared" si="2"/>
        <v>?</v>
      </c>
      <c r="AB40" s="57">
        <f>IF(M40=M39,0,1)</f>
        <v>0</v>
      </c>
      <c r="AC40" s="475">
        <f>AC39</f>
        <v>0</v>
      </c>
    </row>
    <row r="41" spans="1:29" ht="12.95" customHeight="1" thickTop="1" thickBot="1">
      <c r="A41" s="1336"/>
      <c r="B41" s="1344"/>
      <c r="C41" s="1334"/>
      <c r="D41" s="1344"/>
      <c r="E41" s="1338"/>
      <c r="F41" s="1347"/>
      <c r="G41" s="1341"/>
      <c r="H41" s="1323"/>
      <c r="I41" s="1347"/>
      <c r="J41" s="1347"/>
      <c r="K41" s="94"/>
      <c r="L41" s="87"/>
      <c r="M41" s="87"/>
      <c r="N41" s="9"/>
      <c r="O41" s="9"/>
      <c r="P41" s="9"/>
      <c r="Q41" s="9"/>
      <c r="R41" s="94"/>
      <c r="S41" s="1330"/>
      <c r="T41" s="1330"/>
      <c r="U41" s="1369"/>
      <c r="V41" s="1328"/>
      <c r="W41" s="1326"/>
      <c r="X41" s="1349"/>
      <c r="Y41" s="57">
        <f>IF(L41=L40,0,IF(L41=L39,0,1))</f>
        <v>0</v>
      </c>
      <c r="Z41" s="57" t="s">
        <v>183</v>
      </c>
      <c r="AA41" s="57" t="str">
        <f t="shared" si="2"/>
        <v>?</v>
      </c>
      <c r="AB41" s="57">
        <f>IF(M41=M40,0,IF(M41=M39,0,1))</f>
        <v>0</v>
      </c>
      <c r="AC41" s="475">
        <f t="shared" si="3"/>
        <v>0</v>
      </c>
    </row>
    <row r="42" spans="1:29" ht="12.95" customHeight="1" thickTop="1" thickBot="1">
      <c r="A42" s="1336"/>
      <c r="B42" s="1344"/>
      <c r="C42" s="1334"/>
      <c r="D42" s="1344"/>
      <c r="E42" s="1338"/>
      <c r="F42" s="1347"/>
      <c r="G42" s="1341"/>
      <c r="H42" s="1323"/>
      <c r="I42" s="1347"/>
      <c r="J42" s="1347"/>
      <c r="K42" s="94"/>
      <c r="L42" s="87"/>
      <c r="M42" s="87"/>
      <c r="N42" s="9"/>
      <c r="O42" s="9"/>
      <c r="P42" s="9"/>
      <c r="Q42" s="9"/>
      <c r="R42" s="94"/>
      <c r="S42" s="1330"/>
      <c r="T42" s="1330"/>
      <c r="U42" s="1369"/>
      <c r="V42" s="1328"/>
      <c r="W42" s="1326"/>
      <c r="X42" s="1349"/>
      <c r="Y42" s="57">
        <f>IF(L42=L41,0,IF(L42=L40,0,IF(L42=L39,0,1)))</f>
        <v>0</v>
      </c>
      <c r="Z42" s="57" t="s">
        <v>183</v>
      </c>
      <c r="AA42" s="57" t="str">
        <f t="shared" si="2"/>
        <v>?</v>
      </c>
      <c r="AB42" s="57">
        <f>IF(M42=M41,0,IF(M42=M40,0,IF(M42=M39,0,1)))</f>
        <v>0</v>
      </c>
      <c r="AC42" s="475">
        <f t="shared" si="3"/>
        <v>0</v>
      </c>
    </row>
    <row r="43" spans="1:29" ht="12.95" customHeight="1" thickTop="1" thickBot="1">
      <c r="A43" s="1336"/>
      <c r="B43" s="1344"/>
      <c r="C43" s="1334"/>
      <c r="D43" s="1344"/>
      <c r="E43" s="1338"/>
      <c r="F43" s="1347"/>
      <c r="G43" s="1341"/>
      <c r="H43" s="1323"/>
      <c r="I43" s="1347"/>
      <c r="J43" s="1347"/>
      <c r="K43" s="94"/>
      <c r="L43" s="87"/>
      <c r="M43" s="87"/>
      <c r="N43" s="9"/>
      <c r="O43" s="9"/>
      <c r="P43" s="9"/>
      <c r="Q43" s="9"/>
      <c r="R43" s="94"/>
      <c r="S43" s="1330"/>
      <c r="T43" s="1330"/>
      <c r="U43" s="1369"/>
      <c r="V43" s="1328"/>
      <c r="W43" s="1326"/>
      <c r="X43" s="1349"/>
      <c r="Y43" s="57">
        <f>IF(L43=L42,0,IF(L43=L41,0,IF(L43=L40,0,IF(L43=L39,0,1))))</f>
        <v>0</v>
      </c>
      <c r="Z43" s="57" t="s">
        <v>183</v>
      </c>
      <c r="AA43" s="57" t="str">
        <f t="shared" si="2"/>
        <v>?</v>
      </c>
      <c r="AB43" s="57">
        <f>IF(M43=M42,0,IF(M43=M41,0,IF(M43=M40,0,IF(M43=M39,0,1))))</f>
        <v>0</v>
      </c>
      <c r="AC43" s="475">
        <f t="shared" si="3"/>
        <v>0</v>
      </c>
    </row>
    <row r="44" spans="1:29" ht="12.95" customHeight="1" thickTop="1" thickBot="1">
      <c r="A44" s="1336"/>
      <c r="B44" s="1344"/>
      <c r="C44" s="1334"/>
      <c r="D44" s="1344"/>
      <c r="E44" s="1338"/>
      <c r="F44" s="1347"/>
      <c r="G44" s="1341"/>
      <c r="H44" s="1323"/>
      <c r="I44" s="1347"/>
      <c r="J44" s="1347"/>
      <c r="K44" s="94"/>
      <c r="L44" s="87"/>
      <c r="M44" s="87"/>
      <c r="N44" s="9"/>
      <c r="O44" s="9"/>
      <c r="P44" s="9"/>
      <c r="Q44" s="9"/>
      <c r="R44" s="94"/>
      <c r="S44" s="1330"/>
      <c r="T44" s="1330"/>
      <c r="U44" s="1366" t="str">
        <f t="shared" ref="U44" si="9">IF(U39&gt;9,"Błąd","")</f>
        <v/>
      </c>
      <c r="V44" s="1328"/>
      <c r="W44" s="1326"/>
      <c r="X44" s="1349"/>
      <c r="Y44" s="57">
        <f>IF(L44=L43,0,IF(L44=L42,0,IF(L44=L41,0,IF(L44=L40,0,IF(L44=L39,0,1)))))</f>
        <v>0</v>
      </c>
      <c r="Z44" s="57" t="s">
        <v>183</v>
      </c>
      <c r="AA44" s="57" t="str">
        <f t="shared" si="2"/>
        <v>?</v>
      </c>
      <c r="AB44" s="57">
        <f>IF(M44=M43,0,IF(M44=M42,0,IF(M44=M41,0,IF(M44=M40,0,IF(M44=M39,0,1)))))</f>
        <v>0</v>
      </c>
      <c r="AC44" s="475">
        <f t="shared" si="3"/>
        <v>0</v>
      </c>
    </row>
    <row r="45" spans="1:29" ht="12.95" customHeight="1" thickTop="1" thickBot="1">
      <c r="A45" s="1336"/>
      <c r="B45" s="1344"/>
      <c r="C45" s="1334"/>
      <c r="D45" s="1344"/>
      <c r="E45" s="1338"/>
      <c r="F45" s="1347"/>
      <c r="G45" s="1341"/>
      <c r="H45" s="1323"/>
      <c r="I45" s="1347"/>
      <c r="J45" s="1347"/>
      <c r="K45" s="94"/>
      <c r="L45" s="87"/>
      <c r="M45" s="87"/>
      <c r="N45" s="9"/>
      <c r="O45" s="9"/>
      <c r="P45" s="9"/>
      <c r="Q45" s="9"/>
      <c r="R45" s="94"/>
      <c r="S45" s="1330"/>
      <c r="T45" s="1330"/>
      <c r="U45" s="1366"/>
      <c r="V45" s="1328"/>
      <c r="W45" s="1326"/>
      <c r="X45" s="1349"/>
      <c r="Y45" s="57">
        <f>IF(L45=L44,0,IF(L45=L43,0,IF(L45=L42,0,IF(L45=L41,0,IF(L45=L40,0,IF(L45=L39,0,1))))))</f>
        <v>0</v>
      </c>
      <c r="Z45" s="57" t="s">
        <v>183</v>
      </c>
      <c r="AA45" s="57" t="str">
        <f t="shared" si="2"/>
        <v>?</v>
      </c>
      <c r="AB45" s="57">
        <f>IF(M45=M44,0,IF(M45=M43,0,IF(M45=M42,0,IF(M45=M41,0,IF(M45=M40,0,IF(M45=M39,0,1))))))</f>
        <v>0</v>
      </c>
      <c r="AC45" s="475">
        <f t="shared" si="3"/>
        <v>0</v>
      </c>
    </row>
    <row r="46" spans="1:29" ht="12.95" customHeight="1" thickTop="1" thickBot="1">
      <c r="A46" s="1336"/>
      <c r="B46" s="1345"/>
      <c r="C46" s="1335"/>
      <c r="D46" s="1345"/>
      <c r="E46" s="1339"/>
      <c r="F46" s="1348"/>
      <c r="G46" s="1342"/>
      <c r="H46" s="1324"/>
      <c r="I46" s="1348"/>
      <c r="J46" s="1348"/>
      <c r="K46" s="92"/>
      <c r="L46" s="87"/>
      <c r="M46" s="89"/>
      <c r="N46" s="10"/>
      <c r="O46" s="10"/>
      <c r="P46" s="10"/>
      <c r="Q46" s="10"/>
      <c r="R46" s="92"/>
      <c r="S46" s="1331"/>
      <c r="T46" s="1331"/>
      <c r="U46" s="1367"/>
      <c r="V46" s="1328"/>
      <c r="W46" s="1327"/>
      <c r="X46" s="1349"/>
      <c r="Y46" s="57">
        <f>IF(L46=L45,0,IF(L46=L44,0,IF(L46=L43,0,IF(L46=L42,0,IF(L46=L41,0,IF(L46=L40,0,IF(L46=L39,0,1)))))))</f>
        <v>0</v>
      </c>
      <c r="Z46" s="57" t="s">
        <v>183</v>
      </c>
      <c r="AA46" s="57" t="str">
        <f t="shared" si="2"/>
        <v>?</v>
      </c>
      <c r="AB46" s="57">
        <f>IF(M46=M45,0,IF(M46=M44,0,IF(M46=M43,0,IF(M46=M42,0,IF(M46=M41,0,IF(M46=M40,0,IF(M46=M39,0,1)))))))</f>
        <v>0</v>
      </c>
      <c r="AC46" s="475">
        <f t="shared" si="3"/>
        <v>0</v>
      </c>
    </row>
    <row r="47" spans="1:29" ht="12.95" customHeight="1" thickTop="1" thickBot="1">
      <c r="A47" s="1336"/>
      <c r="B47" s="1343"/>
      <c r="C47" s="1333"/>
      <c r="D47" s="1343"/>
      <c r="E47" s="1337"/>
      <c r="F47" s="1346"/>
      <c r="G47" s="1340"/>
      <c r="H47" s="987" t="s">
        <v>505</v>
      </c>
      <c r="I47" s="1346"/>
      <c r="J47" s="1346"/>
      <c r="K47" s="93"/>
      <c r="L47" s="87"/>
      <c r="M47" s="79"/>
      <c r="N47" s="11"/>
      <c r="O47" s="11"/>
      <c r="P47" s="11"/>
      <c r="Q47" s="11"/>
      <c r="R47" s="93"/>
      <c r="S47" s="1329">
        <f>SUM(N47:R54)</f>
        <v>0</v>
      </c>
      <c r="T47" s="1329">
        <f>IF(S47&gt;0,18,0)</f>
        <v>0</v>
      </c>
      <c r="U47" s="1368">
        <f t="shared" ref="U47" si="10">IF(S47&lt;=18,0,S47-T47)</f>
        <v>0</v>
      </c>
      <c r="V47" s="1328">
        <f>IF(S47&lt;T47,S47,T47)/IF(T47=0,1,T47)</f>
        <v>0</v>
      </c>
      <c r="W47" s="1325" t="str">
        <f>IF(V47=1,"pe",IF(V47&gt;0,"ne",""))</f>
        <v/>
      </c>
      <c r="X47" s="1349"/>
      <c r="Y47" s="57">
        <v>1</v>
      </c>
      <c r="Z47" s="57" t="s">
        <v>183</v>
      </c>
      <c r="AA47" s="57" t="str">
        <f t="shared" si="2"/>
        <v>?</v>
      </c>
      <c r="AB47" s="57">
        <v>1</v>
      </c>
      <c r="AC47" s="475">
        <f>C47</f>
        <v>0</v>
      </c>
    </row>
    <row r="48" spans="1:29" ht="12.95" customHeight="1" thickTop="1" thickBot="1">
      <c r="A48" s="1336"/>
      <c r="B48" s="1344"/>
      <c r="C48" s="1334"/>
      <c r="D48" s="1344"/>
      <c r="E48" s="1338"/>
      <c r="F48" s="1347"/>
      <c r="G48" s="1341"/>
      <c r="H48" s="1323"/>
      <c r="I48" s="1347"/>
      <c r="J48" s="1347"/>
      <c r="K48" s="94"/>
      <c r="L48" s="87"/>
      <c r="M48" s="87"/>
      <c r="N48" s="9"/>
      <c r="O48" s="9"/>
      <c r="P48" s="9"/>
      <c r="Q48" s="9"/>
      <c r="R48" s="94"/>
      <c r="S48" s="1330"/>
      <c r="T48" s="1330"/>
      <c r="U48" s="1369"/>
      <c r="V48" s="1328"/>
      <c r="W48" s="1326"/>
      <c r="X48" s="1349"/>
      <c r="Y48" s="57">
        <f>IF(L48=L47,0,1)</f>
        <v>0</v>
      </c>
      <c r="Z48" s="57" t="s">
        <v>183</v>
      </c>
      <c r="AA48" s="57" t="str">
        <f t="shared" si="2"/>
        <v>?</v>
      </c>
      <c r="AB48" s="57">
        <f>IF(M48=M47,0,1)</f>
        <v>0</v>
      </c>
      <c r="AC48" s="475">
        <f>AC47</f>
        <v>0</v>
      </c>
    </row>
    <row r="49" spans="1:29" ht="12.95" customHeight="1" thickTop="1" thickBot="1">
      <c r="A49" s="1336"/>
      <c r="B49" s="1344"/>
      <c r="C49" s="1334"/>
      <c r="D49" s="1344"/>
      <c r="E49" s="1338"/>
      <c r="F49" s="1347"/>
      <c r="G49" s="1341"/>
      <c r="H49" s="1323"/>
      <c r="I49" s="1347"/>
      <c r="J49" s="1347"/>
      <c r="K49" s="94"/>
      <c r="L49" s="87"/>
      <c r="M49" s="87"/>
      <c r="N49" s="9"/>
      <c r="O49" s="9"/>
      <c r="P49" s="9"/>
      <c r="Q49" s="9"/>
      <c r="R49" s="94"/>
      <c r="S49" s="1330"/>
      <c r="T49" s="1330"/>
      <c r="U49" s="1369"/>
      <c r="V49" s="1328"/>
      <c r="W49" s="1326"/>
      <c r="X49" s="1349"/>
      <c r="Y49" s="57">
        <f>IF(L49=L48,0,IF(L49=L47,0,1))</f>
        <v>0</v>
      </c>
      <c r="Z49" s="57" t="s">
        <v>183</v>
      </c>
      <c r="AA49" s="57" t="str">
        <f t="shared" si="2"/>
        <v>?</v>
      </c>
      <c r="AB49" s="57">
        <f>IF(M49=M48,0,IF(M49=M47,0,1))</f>
        <v>0</v>
      </c>
      <c r="AC49" s="475">
        <f t="shared" si="3"/>
        <v>0</v>
      </c>
    </row>
    <row r="50" spans="1:29" ht="12.95" customHeight="1" thickTop="1" thickBot="1">
      <c r="A50" s="1336"/>
      <c r="B50" s="1344"/>
      <c r="C50" s="1334"/>
      <c r="D50" s="1344"/>
      <c r="E50" s="1338"/>
      <c r="F50" s="1347"/>
      <c r="G50" s="1341"/>
      <c r="H50" s="1323"/>
      <c r="I50" s="1347"/>
      <c r="J50" s="1347"/>
      <c r="K50" s="94"/>
      <c r="L50" s="87"/>
      <c r="M50" s="87"/>
      <c r="N50" s="9"/>
      <c r="O50" s="9"/>
      <c r="P50" s="9"/>
      <c r="Q50" s="9"/>
      <c r="R50" s="94"/>
      <c r="S50" s="1330"/>
      <c r="T50" s="1330"/>
      <c r="U50" s="1369"/>
      <c r="V50" s="1328"/>
      <c r="W50" s="1326"/>
      <c r="X50" s="1349"/>
      <c r="Y50" s="57">
        <f>IF(L50=L49,0,IF(L50=L48,0,IF(L50=L47,0,1)))</f>
        <v>0</v>
      </c>
      <c r="Z50" s="57" t="s">
        <v>183</v>
      </c>
      <c r="AA50" s="57" t="str">
        <f t="shared" si="2"/>
        <v>?</v>
      </c>
      <c r="AB50" s="57">
        <f>IF(M50=M49,0,IF(M50=M48,0,IF(M50=M47,0,1)))</f>
        <v>0</v>
      </c>
      <c r="AC50" s="475">
        <f t="shared" si="3"/>
        <v>0</v>
      </c>
    </row>
    <row r="51" spans="1:29" ht="12.95" customHeight="1" thickTop="1" thickBot="1">
      <c r="A51" s="1336"/>
      <c r="B51" s="1344"/>
      <c r="C51" s="1334"/>
      <c r="D51" s="1344"/>
      <c r="E51" s="1338"/>
      <c r="F51" s="1347"/>
      <c r="G51" s="1341"/>
      <c r="H51" s="1323"/>
      <c r="I51" s="1347"/>
      <c r="J51" s="1347"/>
      <c r="K51" s="94"/>
      <c r="L51" s="87"/>
      <c r="M51" s="87"/>
      <c r="N51" s="9"/>
      <c r="O51" s="9"/>
      <c r="P51" s="9"/>
      <c r="Q51" s="9"/>
      <c r="R51" s="94"/>
      <c r="S51" s="1330"/>
      <c r="T51" s="1330"/>
      <c r="U51" s="1369"/>
      <c r="V51" s="1328"/>
      <c r="W51" s="1326"/>
      <c r="X51" s="1349"/>
      <c r="Y51" s="57">
        <f>IF(L51=L50,0,IF(L51=L49,0,IF(L51=L48,0,IF(L51=L47,0,1))))</f>
        <v>0</v>
      </c>
      <c r="Z51" s="57" t="s">
        <v>183</v>
      </c>
      <c r="AA51" s="57" t="str">
        <f t="shared" si="2"/>
        <v>?</v>
      </c>
      <c r="AB51" s="57">
        <f>IF(M51=M50,0,IF(M51=M49,0,IF(M51=M48,0,IF(M51=M47,0,1))))</f>
        <v>0</v>
      </c>
      <c r="AC51" s="475">
        <f t="shared" si="3"/>
        <v>0</v>
      </c>
    </row>
    <row r="52" spans="1:29" ht="12.95" customHeight="1" thickTop="1" thickBot="1">
      <c r="A52" s="1336"/>
      <c r="B52" s="1344"/>
      <c r="C52" s="1334"/>
      <c r="D52" s="1344"/>
      <c r="E52" s="1338"/>
      <c r="F52" s="1347"/>
      <c r="G52" s="1341"/>
      <c r="H52" s="1323"/>
      <c r="I52" s="1347"/>
      <c r="J52" s="1347"/>
      <c r="K52" s="94"/>
      <c r="L52" s="87"/>
      <c r="M52" s="87"/>
      <c r="N52" s="9"/>
      <c r="O52" s="9"/>
      <c r="P52" s="9"/>
      <c r="Q52" s="9"/>
      <c r="R52" s="94"/>
      <c r="S52" s="1330"/>
      <c r="T52" s="1330"/>
      <c r="U52" s="1366" t="str">
        <f t="shared" ref="U52" si="11">IF(U47&gt;9,"Błąd","")</f>
        <v/>
      </c>
      <c r="V52" s="1328"/>
      <c r="W52" s="1326"/>
      <c r="X52" s="1349"/>
      <c r="Y52" s="57">
        <f>IF(L52=L51,0,IF(L52=L50,0,IF(L52=L49,0,IF(L52=L48,0,IF(L52=L47,0,1)))))</f>
        <v>0</v>
      </c>
      <c r="Z52" s="57" t="s">
        <v>183</v>
      </c>
      <c r="AA52" s="57" t="str">
        <f t="shared" si="2"/>
        <v>?</v>
      </c>
      <c r="AB52" s="57">
        <f>IF(M52=M51,0,IF(M52=M50,0,IF(M52=M49,0,IF(M52=M48,0,IF(M52=M47,0,1)))))</f>
        <v>0</v>
      </c>
      <c r="AC52" s="475">
        <f t="shared" si="3"/>
        <v>0</v>
      </c>
    </row>
    <row r="53" spans="1:29" ht="12.95" customHeight="1" thickTop="1" thickBot="1">
      <c r="A53" s="1336"/>
      <c r="B53" s="1344"/>
      <c r="C53" s="1334"/>
      <c r="D53" s="1344"/>
      <c r="E53" s="1338"/>
      <c r="F53" s="1347"/>
      <c r="G53" s="1341"/>
      <c r="H53" s="1323"/>
      <c r="I53" s="1347"/>
      <c r="J53" s="1347"/>
      <c r="K53" s="94"/>
      <c r="L53" s="87"/>
      <c r="M53" s="87"/>
      <c r="N53" s="9"/>
      <c r="O53" s="9"/>
      <c r="P53" s="9"/>
      <c r="Q53" s="9"/>
      <c r="R53" s="94"/>
      <c r="S53" s="1330"/>
      <c r="T53" s="1330"/>
      <c r="U53" s="1366"/>
      <c r="V53" s="1328"/>
      <c r="W53" s="1326"/>
      <c r="X53" s="1349"/>
      <c r="Y53" s="57">
        <f>IF(L53=L52,0,IF(L53=L51,0,IF(L53=L50,0,IF(L53=L49,0,IF(L53=L48,0,IF(L53=L47,0,1))))))</f>
        <v>0</v>
      </c>
      <c r="Z53" s="57" t="s">
        <v>183</v>
      </c>
      <c r="AA53" s="57" t="str">
        <f t="shared" si="2"/>
        <v>?</v>
      </c>
      <c r="AB53" s="57">
        <f>IF(M53=M52,0,IF(M53=M51,0,IF(M53=M50,0,IF(M53=M49,0,IF(M53=M48,0,IF(M53=M47,0,1))))))</f>
        <v>0</v>
      </c>
      <c r="AC53" s="475">
        <f t="shared" si="3"/>
        <v>0</v>
      </c>
    </row>
    <row r="54" spans="1:29" ht="12.95" customHeight="1" thickTop="1" thickBot="1">
      <c r="A54" s="1336"/>
      <c r="B54" s="1345"/>
      <c r="C54" s="1335"/>
      <c r="D54" s="1345"/>
      <c r="E54" s="1339"/>
      <c r="F54" s="1348"/>
      <c r="G54" s="1342"/>
      <c r="H54" s="1324"/>
      <c r="I54" s="1348"/>
      <c r="J54" s="1348"/>
      <c r="K54" s="92"/>
      <c r="L54" s="87"/>
      <c r="M54" s="89"/>
      <c r="N54" s="10"/>
      <c r="O54" s="10"/>
      <c r="P54" s="10"/>
      <c r="Q54" s="10"/>
      <c r="R54" s="92"/>
      <c r="S54" s="1331"/>
      <c r="T54" s="1331"/>
      <c r="U54" s="1367"/>
      <c r="V54" s="1328"/>
      <c r="W54" s="1327"/>
      <c r="X54" s="1349"/>
      <c r="Y54" s="57">
        <f>IF(L54=L53,0,IF(L54=L52,0,IF(L54=L51,0,IF(L54=L50,0,IF(L54=L49,0,IF(L54=L48,0,IF(L54=L47,0,1)))))))</f>
        <v>0</v>
      </c>
      <c r="Z54" s="57" t="s">
        <v>183</v>
      </c>
      <c r="AA54" s="57" t="str">
        <f t="shared" si="2"/>
        <v>?</v>
      </c>
      <c r="AB54" s="57">
        <f>IF(M54=M53,0,IF(M54=M52,0,IF(M54=M51,0,IF(M54=M50,0,IF(M54=M49,0,IF(M54=M48,0,IF(M54=M47,0,1)))))))</f>
        <v>0</v>
      </c>
      <c r="AC54" s="475">
        <f t="shared" si="3"/>
        <v>0</v>
      </c>
    </row>
    <row r="55" spans="1:29" ht="12.95" customHeight="1" thickTop="1" thickBot="1">
      <c r="A55" s="1336"/>
      <c r="B55" s="1343"/>
      <c r="C55" s="1333"/>
      <c r="D55" s="1343"/>
      <c r="E55" s="1337"/>
      <c r="F55" s="1346"/>
      <c r="G55" s="1340"/>
      <c r="H55" s="987" t="s">
        <v>505</v>
      </c>
      <c r="I55" s="1346"/>
      <c r="J55" s="1346"/>
      <c r="K55" s="93"/>
      <c r="L55" s="79"/>
      <c r="M55" s="79"/>
      <c r="N55" s="11"/>
      <c r="O55" s="11"/>
      <c r="P55" s="11"/>
      <c r="Q55" s="11"/>
      <c r="R55" s="93"/>
      <c r="S55" s="1329">
        <f>SUM(N55:R62)</f>
        <v>0</v>
      </c>
      <c r="T55" s="1329">
        <f>IF(S55&gt;0,18,0)</f>
        <v>0</v>
      </c>
      <c r="U55" s="1368">
        <f t="shared" ref="U55" si="12">IF(S55&lt;=18,0,S55-T55)</f>
        <v>0</v>
      </c>
      <c r="V55" s="1328">
        <f>IF(S55&lt;T55,S55,T55)/IF(T55=0,1,T55)</f>
        <v>0</v>
      </c>
      <c r="W55" s="1325" t="str">
        <f>IF(V55=1,"pe",IF(V55&gt;0,"ne",""))</f>
        <v/>
      </c>
      <c r="X55" s="1349"/>
      <c r="Y55" s="57">
        <v>1</v>
      </c>
      <c r="Z55" s="57" t="s">
        <v>183</v>
      </c>
      <c r="AA55" s="57" t="str">
        <f t="shared" si="2"/>
        <v>?</v>
      </c>
      <c r="AB55" s="57">
        <v>1</v>
      </c>
      <c r="AC55" s="475">
        <f>C55</f>
        <v>0</v>
      </c>
    </row>
    <row r="56" spans="1:29" ht="12.95" customHeight="1" thickTop="1" thickBot="1">
      <c r="A56" s="1336"/>
      <c r="B56" s="1344"/>
      <c r="C56" s="1334"/>
      <c r="D56" s="1344"/>
      <c r="E56" s="1338"/>
      <c r="F56" s="1347"/>
      <c r="G56" s="1341"/>
      <c r="H56" s="1323"/>
      <c r="I56" s="1347"/>
      <c r="J56" s="1347"/>
      <c r="K56" s="94"/>
      <c r="L56" s="87"/>
      <c r="M56" s="87"/>
      <c r="N56" s="9"/>
      <c r="O56" s="9"/>
      <c r="P56" s="9"/>
      <c r="Q56" s="9"/>
      <c r="R56" s="94"/>
      <c r="S56" s="1330"/>
      <c r="T56" s="1330"/>
      <c r="U56" s="1369"/>
      <c r="V56" s="1328"/>
      <c r="W56" s="1326"/>
      <c r="X56" s="1349"/>
      <c r="Y56" s="57">
        <f>IF(L56=L55,0,1)</f>
        <v>0</v>
      </c>
      <c r="Z56" s="57" t="s">
        <v>183</v>
      </c>
      <c r="AA56" s="57" t="str">
        <f t="shared" si="2"/>
        <v>?</v>
      </c>
      <c r="AB56" s="57">
        <f>IF(M56=M55,0,1)</f>
        <v>0</v>
      </c>
      <c r="AC56" s="475">
        <f>AC55</f>
        <v>0</v>
      </c>
    </row>
    <row r="57" spans="1:29" ht="12.95" customHeight="1" thickTop="1" thickBot="1">
      <c r="A57" s="1336"/>
      <c r="B57" s="1344"/>
      <c r="C57" s="1334"/>
      <c r="D57" s="1344"/>
      <c r="E57" s="1338"/>
      <c r="F57" s="1347"/>
      <c r="G57" s="1341"/>
      <c r="H57" s="1323"/>
      <c r="I57" s="1347"/>
      <c r="J57" s="1347"/>
      <c r="K57" s="94"/>
      <c r="L57" s="87"/>
      <c r="M57" s="87"/>
      <c r="N57" s="9"/>
      <c r="O57" s="9"/>
      <c r="P57" s="9"/>
      <c r="Q57" s="9"/>
      <c r="R57" s="94"/>
      <c r="S57" s="1330"/>
      <c r="T57" s="1330"/>
      <c r="U57" s="1369"/>
      <c r="V57" s="1328"/>
      <c r="W57" s="1326"/>
      <c r="X57" s="1349"/>
      <c r="Y57" s="57">
        <f>IF(L57=L56,0,IF(L57=L55,0,1))</f>
        <v>0</v>
      </c>
      <c r="Z57" s="57" t="s">
        <v>183</v>
      </c>
      <c r="AA57" s="57" t="str">
        <f t="shared" si="2"/>
        <v>?</v>
      </c>
      <c r="AB57" s="57">
        <f>IF(M57=M56,0,IF(M57=M55,0,1))</f>
        <v>0</v>
      </c>
      <c r="AC57" s="475">
        <f t="shared" si="3"/>
        <v>0</v>
      </c>
    </row>
    <row r="58" spans="1:29" ht="12.95" customHeight="1" thickTop="1" thickBot="1">
      <c r="A58" s="1336"/>
      <c r="B58" s="1344"/>
      <c r="C58" s="1334"/>
      <c r="D58" s="1344"/>
      <c r="E58" s="1338"/>
      <c r="F58" s="1347"/>
      <c r="G58" s="1341"/>
      <c r="H58" s="1323"/>
      <c r="I58" s="1347"/>
      <c r="J58" s="1347"/>
      <c r="K58" s="94"/>
      <c r="L58" s="87"/>
      <c r="M58" s="87"/>
      <c r="N58" s="9"/>
      <c r="O58" s="9"/>
      <c r="P58" s="9"/>
      <c r="Q58" s="9"/>
      <c r="R58" s="94"/>
      <c r="S58" s="1330"/>
      <c r="T58" s="1330"/>
      <c r="U58" s="1369"/>
      <c r="V58" s="1328"/>
      <c r="W58" s="1326"/>
      <c r="X58" s="1349"/>
      <c r="Y58" s="57">
        <f>IF(L58=L57,0,IF(L58=L56,0,IF(L58=L55,0,1)))</f>
        <v>0</v>
      </c>
      <c r="Z58" s="57" t="s">
        <v>183</v>
      </c>
      <c r="AA58" s="57" t="str">
        <f t="shared" si="2"/>
        <v>?</v>
      </c>
      <c r="AB58" s="57">
        <f>IF(M58=M57,0,IF(M58=M56,0,IF(M58=M55,0,1)))</f>
        <v>0</v>
      </c>
      <c r="AC58" s="475">
        <f t="shared" si="3"/>
        <v>0</v>
      </c>
    </row>
    <row r="59" spans="1:29" ht="12.95" customHeight="1" thickTop="1" thickBot="1">
      <c r="A59" s="1336"/>
      <c r="B59" s="1344"/>
      <c r="C59" s="1334"/>
      <c r="D59" s="1344"/>
      <c r="E59" s="1338"/>
      <c r="F59" s="1347"/>
      <c r="G59" s="1341"/>
      <c r="H59" s="1323"/>
      <c r="I59" s="1347"/>
      <c r="J59" s="1347"/>
      <c r="K59" s="94"/>
      <c r="L59" s="87"/>
      <c r="M59" s="87"/>
      <c r="N59" s="9"/>
      <c r="O59" s="9"/>
      <c r="P59" s="9"/>
      <c r="Q59" s="9"/>
      <c r="R59" s="94"/>
      <c r="S59" s="1330"/>
      <c r="T59" s="1330"/>
      <c r="U59" s="1369"/>
      <c r="V59" s="1328"/>
      <c r="W59" s="1326"/>
      <c r="X59" s="1349"/>
      <c r="Y59" s="57">
        <f>IF(L59=L58,0,IF(L59=L57,0,IF(L59=L56,0,IF(L59=L55,0,1))))</f>
        <v>0</v>
      </c>
      <c r="Z59" s="57" t="s">
        <v>183</v>
      </c>
      <c r="AA59" s="57" t="str">
        <f t="shared" si="2"/>
        <v>?</v>
      </c>
      <c r="AB59" s="57">
        <f>IF(M59=M58,0,IF(M59=M57,0,IF(M59=M56,0,IF(M59=M55,0,1))))</f>
        <v>0</v>
      </c>
      <c r="AC59" s="475">
        <f t="shared" si="3"/>
        <v>0</v>
      </c>
    </row>
    <row r="60" spans="1:29" ht="12.95" customHeight="1" thickTop="1" thickBot="1">
      <c r="A60" s="1336"/>
      <c r="B60" s="1344"/>
      <c r="C60" s="1334"/>
      <c r="D60" s="1344"/>
      <c r="E60" s="1338"/>
      <c r="F60" s="1347"/>
      <c r="G60" s="1341"/>
      <c r="H60" s="1323"/>
      <c r="I60" s="1347"/>
      <c r="J60" s="1347"/>
      <c r="K60" s="94"/>
      <c r="L60" s="87"/>
      <c r="M60" s="87"/>
      <c r="N60" s="9"/>
      <c r="O60" s="9"/>
      <c r="P60" s="9"/>
      <c r="Q60" s="9"/>
      <c r="R60" s="94"/>
      <c r="S60" s="1330"/>
      <c r="T60" s="1330"/>
      <c r="U60" s="1366" t="str">
        <f t="shared" ref="U60" si="13">IF(U55&gt;9,"Błąd","")</f>
        <v/>
      </c>
      <c r="V60" s="1328"/>
      <c r="W60" s="1326"/>
      <c r="X60" s="1349"/>
      <c r="Y60" s="57">
        <f>IF(L60=L59,0,IF(L60=L58,0,IF(L60=L57,0,IF(L60=L56,0,IF(L60=L55,0,1)))))</f>
        <v>0</v>
      </c>
      <c r="Z60" s="57" t="s">
        <v>183</v>
      </c>
      <c r="AA60" s="57" t="str">
        <f t="shared" si="2"/>
        <v>?</v>
      </c>
      <c r="AB60" s="57">
        <f>IF(M60=M59,0,IF(M60=M58,0,IF(M60=M57,0,IF(M60=M56,0,IF(M60=M55,0,1)))))</f>
        <v>0</v>
      </c>
      <c r="AC60" s="475">
        <f t="shared" si="3"/>
        <v>0</v>
      </c>
    </row>
    <row r="61" spans="1:29" ht="12.95" customHeight="1" thickTop="1" thickBot="1">
      <c r="A61" s="1336"/>
      <c r="B61" s="1344"/>
      <c r="C61" s="1334"/>
      <c r="D61" s="1344"/>
      <c r="E61" s="1338"/>
      <c r="F61" s="1347"/>
      <c r="G61" s="1341"/>
      <c r="H61" s="1323"/>
      <c r="I61" s="1347"/>
      <c r="J61" s="1347"/>
      <c r="K61" s="94"/>
      <c r="L61" s="87"/>
      <c r="M61" s="87"/>
      <c r="N61" s="9"/>
      <c r="O61" s="9"/>
      <c r="P61" s="9"/>
      <c r="Q61" s="9"/>
      <c r="R61" s="94"/>
      <c r="S61" s="1330"/>
      <c r="T61" s="1330"/>
      <c r="U61" s="1366"/>
      <c r="V61" s="1328"/>
      <c r="W61" s="1326"/>
      <c r="X61" s="1349"/>
      <c r="Y61" s="57">
        <f>IF(L61=L60,0,IF(L61=L59,0,IF(L61=L58,0,IF(L61=L57,0,IF(L61=L56,0,IF(L61=L55,0,1))))))</f>
        <v>0</v>
      </c>
      <c r="Z61" s="57" t="s">
        <v>183</v>
      </c>
      <c r="AA61" s="57" t="str">
        <f t="shared" si="2"/>
        <v>?</v>
      </c>
      <c r="AB61" s="57">
        <f>IF(M61=M60,0,IF(M61=M59,0,IF(M61=M58,0,IF(M61=M57,0,IF(M61=M56,0,IF(M61=M55,0,1))))))</f>
        <v>0</v>
      </c>
      <c r="AC61" s="475">
        <f t="shared" si="3"/>
        <v>0</v>
      </c>
    </row>
    <row r="62" spans="1:29" ht="12.95" customHeight="1" thickTop="1" thickBot="1">
      <c r="A62" s="1336"/>
      <c r="B62" s="1345"/>
      <c r="C62" s="1335"/>
      <c r="D62" s="1345"/>
      <c r="E62" s="1339"/>
      <c r="F62" s="1348"/>
      <c r="G62" s="1342"/>
      <c r="H62" s="1324"/>
      <c r="I62" s="1348"/>
      <c r="J62" s="1348"/>
      <c r="K62" s="92"/>
      <c r="L62" s="87"/>
      <c r="M62" s="89"/>
      <c r="N62" s="10"/>
      <c r="O62" s="10"/>
      <c r="P62" s="10"/>
      <c r="Q62" s="10"/>
      <c r="R62" s="92"/>
      <c r="S62" s="1331"/>
      <c r="T62" s="1331"/>
      <c r="U62" s="1367"/>
      <c r="V62" s="1328"/>
      <c r="W62" s="1327"/>
      <c r="X62" s="1349"/>
      <c r="Y62" s="57">
        <f>IF(L62=L61,0,IF(L62=L60,0,IF(L62=L59,0,IF(L62=L58,0,IF(L62=L57,0,IF(L62=L56,0,IF(L62=L55,0,1)))))))</f>
        <v>0</v>
      </c>
      <c r="Z62" s="57" t="s">
        <v>183</v>
      </c>
      <c r="AA62" s="57" t="str">
        <f t="shared" si="2"/>
        <v>?</v>
      </c>
      <c r="AB62" s="57">
        <f>IF(M62=M61,0,IF(M62=M60,0,IF(M62=M59,0,IF(M62=M58,0,IF(M62=M57,0,IF(M62=M56,0,IF(M62=M55,0,1)))))))</f>
        <v>0</v>
      </c>
      <c r="AC62" s="475">
        <f t="shared" si="3"/>
        <v>0</v>
      </c>
    </row>
    <row r="63" spans="1:29" ht="12.95" customHeight="1" thickTop="1" thickBot="1">
      <c r="A63" s="1336"/>
      <c r="B63" s="1343"/>
      <c r="C63" s="1333"/>
      <c r="D63" s="1343"/>
      <c r="E63" s="1337"/>
      <c r="F63" s="1346"/>
      <c r="G63" s="1340"/>
      <c r="H63" s="987" t="s">
        <v>505</v>
      </c>
      <c r="I63" s="1346"/>
      <c r="J63" s="1346"/>
      <c r="K63" s="93"/>
      <c r="L63" s="79"/>
      <c r="M63" s="79"/>
      <c r="N63" s="11"/>
      <c r="O63" s="11"/>
      <c r="P63" s="11"/>
      <c r="Q63" s="11"/>
      <c r="R63" s="93"/>
      <c r="S63" s="1329">
        <f>SUM(N63:R70)</f>
        <v>0</v>
      </c>
      <c r="T63" s="1329">
        <f>IF(S63&gt;0,18,0)</f>
        <v>0</v>
      </c>
      <c r="U63" s="1368">
        <f t="shared" ref="U63" si="14">IF(S63&lt;=18,0,S63-T63)</f>
        <v>0</v>
      </c>
      <c r="V63" s="1328">
        <f>IF(S63&lt;T63,S63,T63)/IF(T63=0,1,T63)</f>
        <v>0</v>
      </c>
      <c r="W63" s="1325" t="str">
        <f>IF(V63=1,"pe",IF(V63&gt;0,"ne",""))</f>
        <v/>
      </c>
      <c r="X63" s="1349"/>
      <c r="Y63" s="57">
        <v>1</v>
      </c>
      <c r="Z63" s="57" t="s">
        <v>183</v>
      </c>
      <c r="AA63" s="57" t="str">
        <f t="shared" si="2"/>
        <v>?</v>
      </c>
      <c r="AB63" s="57">
        <v>1</v>
      </c>
      <c r="AC63" s="475">
        <f>C63</f>
        <v>0</v>
      </c>
    </row>
    <row r="64" spans="1:29" ht="12.95" customHeight="1" thickTop="1" thickBot="1">
      <c r="A64" s="1336"/>
      <c r="B64" s="1344"/>
      <c r="C64" s="1334"/>
      <c r="D64" s="1344"/>
      <c r="E64" s="1338"/>
      <c r="F64" s="1347"/>
      <c r="G64" s="1341"/>
      <c r="H64" s="1323"/>
      <c r="I64" s="1347"/>
      <c r="J64" s="1347"/>
      <c r="K64" s="94"/>
      <c r="L64" s="87"/>
      <c r="M64" s="87"/>
      <c r="N64" s="9"/>
      <c r="O64" s="9"/>
      <c r="P64" s="9"/>
      <c r="Q64" s="9"/>
      <c r="R64" s="94"/>
      <c r="S64" s="1330"/>
      <c r="T64" s="1330"/>
      <c r="U64" s="1369"/>
      <c r="V64" s="1328"/>
      <c r="W64" s="1326"/>
      <c r="X64" s="1349"/>
      <c r="Y64" s="57">
        <f>IF(L64=L63,0,1)</f>
        <v>0</v>
      </c>
      <c r="Z64" s="57" t="s">
        <v>183</v>
      </c>
      <c r="AA64" s="57" t="str">
        <f t="shared" si="2"/>
        <v>?</v>
      </c>
      <c r="AB64" s="57">
        <f>IF(M64=M63,0,1)</f>
        <v>0</v>
      </c>
      <c r="AC64" s="475">
        <f>AC63</f>
        <v>0</v>
      </c>
    </row>
    <row r="65" spans="1:29" ht="12.95" customHeight="1" thickTop="1" thickBot="1">
      <c r="A65" s="1336"/>
      <c r="B65" s="1344"/>
      <c r="C65" s="1334"/>
      <c r="D65" s="1344"/>
      <c r="E65" s="1338"/>
      <c r="F65" s="1347"/>
      <c r="G65" s="1341"/>
      <c r="H65" s="1323"/>
      <c r="I65" s="1347"/>
      <c r="J65" s="1347"/>
      <c r="K65" s="94"/>
      <c r="L65" s="87"/>
      <c r="M65" s="87"/>
      <c r="N65" s="9"/>
      <c r="O65" s="9"/>
      <c r="P65" s="9"/>
      <c r="Q65" s="9"/>
      <c r="R65" s="94"/>
      <c r="S65" s="1330"/>
      <c r="T65" s="1330"/>
      <c r="U65" s="1369"/>
      <c r="V65" s="1328"/>
      <c r="W65" s="1326"/>
      <c r="X65" s="1349"/>
      <c r="Y65" s="57">
        <f>IF(L65=L64,0,IF(L65=L63,0,1))</f>
        <v>0</v>
      </c>
      <c r="Z65" s="57" t="s">
        <v>183</v>
      </c>
      <c r="AA65" s="57" t="str">
        <f t="shared" si="2"/>
        <v>?</v>
      </c>
      <c r="AB65" s="57">
        <f>IF(M65=M64,0,IF(M65=M63,0,1))</f>
        <v>0</v>
      </c>
      <c r="AC65" s="475">
        <f t="shared" si="3"/>
        <v>0</v>
      </c>
    </row>
    <row r="66" spans="1:29" ht="12.95" customHeight="1" thickTop="1" thickBot="1">
      <c r="A66" s="1336"/>
      <c r="B66" s="1344"/>
      <c r="C66" s="1334"/>
      <c r="D66" s="1344"/>
      <c r="E66" s="1338"/>
      <c r="F66" s="1347"/>
      <c r="G66" s="1341"/>
      <c r="H66" s="1323"/>
      <c r="I66" s="1347"/>
      <c r="J66" s="1347"/>
      <c r="K66" s="94"/>
      <c r="L66" s="87"/>
      <c r="M66" s="87"/>
      <c r="N66" s="9"/>
      <c r="O66" s="9"/>
      <c r="P66" s="9"/>
      <c r="Q66" s="9"/>
      <c r="R66" s="94"/>
      <c r="S66" s="1330"/>
      <c r="T66" s="1330"/>
      <c r="U66" s="1369"/>
      <c r="V66" s="1328"/>
      <c r="W66" s="1326"/>
      <c r="X66" s="1349"/>
      <c r="Y66" s="57">
        <f>IF(L66=L65,0,IF(L66=L64,0,IF(L66=L63,0,1)))</f>
        <v>0</v>
      </c>
      <c r="Z66" s="57" t="s">
        <v>183</v>
      </c>
      <c r="AA66" s="57" t="str">
        <f t="shared" si="2"/>
        <v>?</v>
      </c>
      <c r="AB66" s="57">
        <f>IF(M66=M65,0,IF(M66=M64,0,IF(M66=M63,0,1)))</f>
        <v>0</v>
      </c>
      <c r="AC66" s="475">
        <f t="shared" si="3"/>
        <v>0</v>
      </c>
    </row>
    <row r="67" spans="1:29" ht="12.95" customHeight="1" thickTop="1" thickBot="1">
      <c r="A67" s="1336"/>
      <c r="B67" s="1344"/>
      <c r="C67" s="1334"/>
      <c r="D67" s="1344"/>
      <c r="E67" s="1338"/>
      <c r="F67" s="1347"/>
      <c r="G67" s="1341"/>
      <c r="H67" s="1323"/>
      <c r="I67" s="1347"/>
      <c r="J67" s="1347"/>
      <c r="K67" s="94"/>
      <c r="L67" s="87"/>
      <c r="M67" s="87"/>
      <c r="N67" s="9"/>
      <c r="O67" s="9"/>
      <c r="P67" s="9"/>
      <c r="Q67" s="9"/>
      <c r="R67" s="94"/>
      <c r="S67" s="1330"/>
      <c r="T67" s="1330"/>
      <c r="U67" s="1369"/>
      <c r="V67" s="1328"/>
      <c r="W67" s="1326"/>
      <c r="X67" s="1349"/>
      <c r="Y67" s="57">
        <f>IF(L67=L66,0,IF(L67=L65,0,IF(L67=L64,0,IF(L67=L63,0,1))))</f>
        <v>0</v>
      </c>
      <c r="Z67" s="57" t="s">
        <v>183</v>
      </c>
      <c r="AA67" s="57" t="str">
        <f t="shared" si="2"/>
        <v>?</v>
      </c>
      <c r="AB67" s="57">
        <f>IF(M67=M66,0,IF(M67=M65,0,IF(M67=M64,0,IF(M67=M63,0,1))))</f>
        <v>0</v>
      </c>
      <c r="AC67" s="475">
        <f t="shared" si="3"/>
        <v>0</v>
      </c>
    </row>
    <row r="68" spans="1:29" ht="12.95" customHeight="1" thickTop="1" thickBot="1">
      <c r="A68" s="1336"/>
      <c r="B68" s="1344"/>
      <c r="C68" s="1334"/>
      <c r="D68" s="1344"/>
      <c r="E68" s="1338"/>
      <c r="F68" s="1347"/>
      <c r="G68" s="1341"/>
      <c r="H68" s="1323"/>
      <c r="I68" s="1347"/>
      <c r="J68" s="1347"/>
      <c r="K68" s="94"/>
      <c r="L68" s="87"/>
      <c r="M68" s="87"/>
      <c r="N68" s="9"/>
      <c r="O68" s="9"/>
      <c r="P68" s="9"/>
      <c r="Q68" s="9"/>
      <c r="R68" s="94"/>
      <c r="S68" s="1330"/>
      <c r="T68" s="1330"/>
      <c r="U68" s="1366" t="str">
        <f t="shared" ref="U68" si="15">IF(U63&gt;9,"Błąd","")</f>
        <v/>
      </c>
      <c r="V68" s="1328"/>
      <c r="W68" s="1326"/>
      <c r="X68" s="1349"/>
      <c r="Y68" s="57">
        <f>IF(L68=L67,0,IF(L68=L66,0,IF(L68=L65,0,IF(L68=L64,0,IF(L68=L63,0,1)))))</f>
        <v>0</v>
      </c>
      <c r="Z68" s="57" t="s">
        <v>183</v>
      </c>
      <c r="AA68" s="57" t="str">
        <f t="shared" si="2"/>
        <v>?</v>
      </c>
      <c r="AB68" s="57">
        <f>IF(M68=M67,0,IF(M68=M66,0,IF(M68=M65,0,IF(M68=M64,0,IF(M68=M63,0,1)))))</f>
        <v>0</v>
      </c>
      <c r="AC68" s="475">
        <f t="shared" si="3"/>
        <v>0</v>
      </c>
    </row>
    <row r="69" spans="1:29" ht="12.95" customHeight="1" thickTop="1" thickBot="1">
      <c r="A69" s="1336"/>
      <c r="B69" s="1344"/>
      <c r="C69" s="1334"/>
      <c r="D69" s="1344"/>
      <c r="E69" s="1338"/>
      <c r="F69" s="1347"/>
      <c r="G69" s="1341"/>
      <c r="H69" s="1323"/>
      <c r="I69" s="1347"/>
      <c r="J69" s="1347"/>
      <c r="K69" s="94"/>
      <c r="L69" s="87"/>
      <c r="M69" s="87"/>
      <c r="N69" s="9"/>
      <c r="O69" s="9"/>
      <c r="P69" s="9"/>
      <c r="Q69" s="9"/>
      <c r="R69" s="94"/>
      <c r="S69" s="1330"/>
      <c r="T69" s="1330"/>
      <c r="U69" s="1366"/>
      <c r="V69" s="1328"/>
      <c r="W69" s="1326"/>
      <c r="X69" s="1349"/>
      <c r="Y69" s="57">
        <f>IF(L69=L68,0,IF(L69=L67,0,IF(L69=L66,0,IF(L69=L65,0,IF(L69=L64,0,IF(L69=L63,0,1))))))</f>
        <v>0</v>
      </c>
      <c r="Z69" s="57" t="s">
        <v>183</v>
      </c>
      <c r="AA69" s="57" t="str">
        <f t="shared" si="2"/>
        <v>?</v>
      </c>
      <c r="AB69" s="57">
        <f>IF(M69=M68,0,IF(M69=M67,0,IF(M69=M66,0,IF(M69=M65,0,IF(M69=M64,0,IF(M69=M63,0,1))))))</f>
        <v>0</v>
      </c>
      <c r="AC69" s="475">
        <f t="shared" si="3"/>
        <v>0</v>
      </c>
    </row>
    <row r="70" spans="1:29" ht="12.95" customHeight="1" thickTop="1" thickBot="1">
      <c r="A70" s="1336"/>
      <c r="B70" s="1345"/>
      <c r="C70" s="1335"/>
      <c r="D70" s="1345"/>
      <c r="E70" s="1339"/>
      <c r="F70" s="1348"/>
      <c r="G70" s="1342"/>
      <c r="H70" s="1324"/>
      <c r="I70" s="1348"/>
      <c r="J70" s="1348"/>
      <c r="K70" s="92"/>
      <c r="L70" s="87"/>
      <c r="M70" s="89"/>
      <c r="N70" s="10"/>
      <c r="O70" s="10"/>
      <c r="P70" s="10"/>
      <c r="Q70" s="10"/>
      <c r="R70" s="92"/>
      <c r="S70" s="1331"/>
      <c r="T70" s="1331"/>
      <c r="U70" s="1367"/>
      <c r="V70" s="1328"/>
      <c r="W70" s="1327"/>
      <c r="X70" s="1349"/>
      <c r="Y70" s="57">
        <f>IF(L70=L69,0,IF(L70=L68,0,IF(L70=L67,0,IF(L70=L66,0,IF(L70=L65,0,IF(L70=L64,0,IF(L70=L63,0,1)))))))</f>
        <v>0</v>
      </c>
      <c r="Z70" s="57" t="s">
        <v>183</v>
      </c>
      <c r="AA70" s="57" t="str">
        <f t="shared" si="2"/>
        <v>?</v>
      </c>
      <c r="AB70" s="57">
        <f>IF(M70=M69,0,IF(M70=M68,0,IF(M70=M67,0,IF(M70=M66,0,IF(M70=M65,0,IF(M70=M64,0,IF(M70=M63,0,1)))))))</f>
        <v>0</v>
      </c>
      <c r="AC70" s="475">
        <f t="shared" si="3"/>
        <v>0</v>
      </c>
    </row>
    <row r="71" spans="1:29" ht="12.95" customHeight="1" thickTop="1" thickBot="1">
      <c r="A71" s="1336"/>
      <c r="B71" s="1343"/>
      <c r="C71" s="1333"/>
      <c r="D71" s="1343"/>
      <c r="E71" s="1337"/>
      <c r="F71" s="1346"/>
      <c r="G71" s="1340"/>
      <c r="H71" s="987" t="s">
        <v>505</v>
      </c>
      <c r="I71" s="1346"/>
      <c r="J71" s="1346"/>
      <c r="K71" s="93"/>
      <c r="L71" s="79"/>
      <c r="M71" s="79"/>
      <c r="N71" s="11"/>
      <c r="O71" s="11"/>
      <c r="P71" s="11"/>
      <c r="Q71" s="11"/>
      <c r="R71" s="93"/>
      <c r="S71" s="1329">
        <f>SUM(N71:R78)</f>
        <v>0</v>
      </c>
      <c r="T71" s="1329">
        <f>IF(S71&gt;0,18,0)</f>
        <v>0</v>
      </c>
      <c r="U71" s="1368">
        <f t="shared" ref="U71" si="16">IF(S71&lt;=18,0,S71-T71)</f>
        <v>0</v>
      </c>
      <c r="V71" s="1328">
        <f>IF(S71&lt;T71,S71,T71)/IF(T71=0,1,T71)</f>
        <v>0</v>
      </c>
      <c r="W71" s="1325" t="str">
        <f>IF(V71=1,"pe",IF(V71&gt;0,"ne",""))</f>
        <v/>
      </c>
      <c r="X71" s="1349"/>
      <c r="Y71" s="57">
        <v>1</v>
      </c>
      <c r="Z71" s="57" t="s">
        <v>183</v>
      </c>
      <c r="AA71" s="57" t="str">
        <f t="shared" si="2"/>
        <v>?</v>
      </c>
      <c r="AB71" s="57">
        <v>1</v>
      </c>
      <c r="AC71" s="475">
        <f>C71</f>
        <v>0</v>
      </c>
    </row>
    <row r="72" spans="1:29" ht="12.95" customHeight="1" thickTop="1" thickBot="1">
      <c r="A72" s="1336"/>
      <c r="B72" s="1344"/>
      <c r="C72" s="1334"/>
      <c r="D72" s="1344"/>
      <c r="E72" s="1338"/>
      <c r="F72" s="1347"/>
      <c r="G72" s="1341"/>
      <c r="H72" s="1323"/>
      <c r="I72" s="1347"/>
      <c r="J72" s="1347"/>
      <c r="K72" s="94"/>
      <c r="L72" s="87"/>
      <c r="M72" s="87"/>
      <c r="N72" s="9"/>
      <c r="O72" s="9"/>
      <c r="P72" s="9"/>
      <c r="Q72" s="9"/>
      <c r="R72" s="94"/>
      <c r="S72" s="1330"/>
      <c r="T72" s="1330"/>
      <c r="U72" s="1369"/>
      <c r="V72" s="1328"/>
      <c r="W72" s="1326"/>
      <c r="X72" s="1349"/>
      <c r="Y72" s="57">
        <f>IF(L72=L71,0,1)</f>
        <v>0</v>
      </c>
      <c r="Z72" s="57" t="s">
        <v>183</v>
      </c>
      <c r="AA72" s="57" t="str">
        <f t="shared" si="2"/>
        <v>?</v>
      </c>
      <c r="AB72" s="57">
        <f>IF(M72=M71,0,1)</f>
        <v>0</v>
      </c>
      <c r="AC72" s="475">
        <f>AC71</f>
        <v>0</v>
      </c>
    </row>
    <row r="73" spans="1:29" ht="12.95" customHeight="1" thickTop="1" thickBot="1">
      <c r="A73" s="1336"/>
      <c r="B73" s="1344"/>
      <c r="C73" s="1334"/>
      <c r="D73" s="1344"/>
      <c r="E73" s="1338"/>
      <c r="F73" s="1347"/>
      <c r="G73" s="1341"/>
      <c r="H73" s="1323"/>
      <c r="I73" s="1347"/>
      <c r="J73" s="1347"/>
      <c r="K73" s="94"/>
      <c r="L73" s="87"/>
      <c r="M73" s="87"/>
      <c r="N73" s="9"/>
      <c r="O73" s="9"/>
      <c r="P73" s="9"/>
      <c r="Q73" s="9"/>
      <c r="R73" s="94"/>
      <c r="S73" s="1330"/>
      <c r="T73" s="1330"/>
      <c r="U73" s="1369"/>
      <c r="V73" s="1328"/>
      <c r="W73" s="1326"/>
      <c r="X73" s="1349"/>
      <c r="Y73" s="57">
        <f>IF(L73=L72,0,IF(L73=L71,0,1))</f>
        <v>0</v>
      </c>
      <c r="Z73" s="57" t="s">
        <v>183</v>
      </c>
      <c r="AA73" s="57" t="str">
        <f t="shared" si="2"/>
        <v>?</v>
      </c>
      <c r="AB73" s="57">
        <f>IF(M73=M72,0,IF(M73=M71,0,1))</f>
        <v>0</v>
      </c>
      <c r="AC73" s="475">
        <f t="shared" si="3"/>
        <v>0</v>
      </c>
    </row>
    <row r="74" spans="1:29" ht="12.95" customHeight="1" thickTop="1" thickBot="1">
      <c r="A74" s="1336"/>
      <c r="B74" s="1344"/>
      <c r="C74" s="1334"/>
      <c r="D74" s="1344"/>
      <c r="E74" s="1338"/>
      <c r="F74" s="1347"/>
      <c r="G74" s="1341"/>
      <c r="H74" s="1323"/>
      <c r="I74" s="1347"/>
      <c r="J74" s="1347"/>
      <c r="K74" s="94"/>
      <c r="L74" s="87"/>
      <c r="M74" s="87"/>
      <c r="N74" s="9"/>
      <c r="O74" s="9"/>
      <c r="P74" s="9"/>
      <c r="Q74" s="9"/>
      <c r="R74" s="94"/>
      <c r="S74" s="1330"/>
      <c r="T74" s="1330"/>
      <c r="U74" s="1369"/>
      <c r="V74" s="1328"/>
      <c r="W74" s="1326"/>
      <c r="X74" s="1349"/>
      <c r="Y74" s="57">
        <f>IF(L74=L73,0,IF(L74=L72,0,IF(L74=L71,0,1)))</f>
        <v>0</v>
      </c>
      <c r="Z74" s="57" t="s">
        <v>183</v>
      </c>
      <c r="AA74" s="57" t="str">
        <f t="shared" si="2"/>
        <v>?</v>
      </c>
      <c r="AB74" s="57">
        <f>IF(M74=M73,0,IF(M74=M72,0,IF(M74=M71,0,1)))</f>
        <v>0</v>
      </c>
      <c r="AC74" s="475">
        <f t="shared" si="3"/>
        <v>0</v>
      </c>
    </row>
    <row r="75" spans="1:29" ht="12.95" customHeight="1" thickTop="1" thickBot="1">
      <c r="A75" s="1336"/>
      <c r="B75" s="1344"/>
      <c r="C75" s="1334"/>
      <c r="D75" s="1344"/>
      <c r="E75" s="1338"/>
      <c r="F75" s="1347"/>
      <c r="G75" s="1341"/>
      <c r="H75" s="1323"/>
      <c r="I75" s="1347"/>
      <c r="J75" s="1347"/>
      <c r="K75" s="94"/>
      <c r="L75" s="87"/>
      <c r="M75" s="87"/>
      <c r="N75" s="9"/>
      <c r="O75" s="9"/>
      <c r="P75" s="9"/>
      <c r="Q75" s="9"/>
      <c r="R75" s="94"/>
      <c r="S75" s="1330"/>
      <c r="T75" s="1330"/>
      <c r="U75" s="1369"/>
      <c r="V75" s="1328"/>
      <c r="W75" s="1326"/>
      <c r="X75" s="1349"/>
      <c r="Y75" s="57">
        <f>IF(L75=L74,0,IF(L75=L73,0,IF(L75=L72,0,IF(L75=L71,0,1))))</f>
        <v>0</v>
      </c>
      <c r="Z75" s="57" t="s">
        <v>183</v>
      </c>
      <c r="AA75" s="57" t="str">
        <f t="shared" si="2"/>
        <v>?</v>
      </c>
      <c r="AB75" s="57">
        <f>IF(M75=M74,0,IF(M75=M73,0,IF(M75=M72,0,IF(M75=M71,0,1))))</f>
        <v>0</v>
      </c>
      <c r="AC75" s="475">
        <f t="shared" si="3"/>
        <v>0</v>
      </c>
    </row>
    <row r="76" spans="1:29" ht="12.95" customHeight="1" thickTop="1" thickBot="1">
      <c r="A76" s="1336"/>
      <c r="B76" s="1344"/>
      <c r="C76" s="1334"/>
      <c r="D76" s="1344"/>
      <c r="E76" s="1338"/>
      <c r="F76" s="1347"/>
      <c r="G76" s="1341"/>
      <c r="H76" s="1323"/>
      <c r="I76" s="1347"/>
      <c r="J76" s="1347"/>
      <c r="K76" s="94"/>
      <c r="L76" s="87"/>
      <c r="M76" s="87"/>
      <c r="N76" s="9"/>
      <c r="O76" s="9"/>
      <c r="P76" s="9"/>
      <c r="Q76" s="9"/>
      <c r="R76" s="94"/>
      <c r="S76" s="1330"/>
      <c r="T76" s="1330"/>
      <c r="U76" s="1366" t="str">
        <f t="shared" ref="U76" si="17">IF(U71&gt;9,"Błąd","")</f>
        <v/>
      </c>
      <c r="V76" s="1328"/>
      <c r="W76" s="1326"/>
      <c r="X76" s="1349"/>
      <c r="Y76" s="57">
        <f>IF(L76=L75,0,IF(L76=L74,0,IF(L76=L73,0,IF(L76=L72,0,IF(L76=L71,0,1)))))</f>
        <v>0</v>
      </c>
      <c r="Z76" s="57" t="s">
        <v>183</v>
      </c>
      <c r="AA76" s="57" t="str">
        <f t="shared" si="2"/>
        <v>?</v>
      </c>
      <c r="AB76" s="57">
        <f>IF(M76=M75,0,IF(M76=M74,0,IF(M76=M73,0,IF(M76=M72,0,IF(M76=M71,0,1)))))</f>
        <v>0</v>
      </c>
      <c r="AC76" s="475">
        <f t="shared" si="3"/>
        <v>0</v>
      </c>
    </row>
    <row r="77" spans="1:29" ht="12.95" customHeight="1" thickTop="1" thickBot="1">
      <c r="A77" s="1336"/>
      <c r="B77" s="1344"/>
      <c r="C77" s="1334"/>
      <c r="D77" s="1344"/>
      <c r="E77" s="1338"/>
      <c r="F77" s="1347"/>
      <c r="G77" s="1341"/>
      <c r="H77" s="1323"/>
      <c r="I77" s="1347"/>
      <c r="J77" s="1347"/>
      <c r="K77" s="94"/>
      <c r="L77" s="87"/>
      <c r="M77" s="87"/>
      <c r="N77" s="9"/>
      <c r="O77" s="9"/>
      <c r="P77" s="9"/>
      <c r="Q77" s="9"/>
      <c r="R77" s="94"/>
      <c r="S77" s="1330"/>
      <c r="T77" s="1330"/>
      <c r="U77" s="1366"/>
      <c r="V77" s="1328"/>
      <c r="W77" s="1326"/>
      <c r="X77" s="1349"/>
      <c r="Y77" s="57">
        <f>IF(L77=L76,0,IF(L77=L75,0,IF(L77=L74,0,IF(L77=L73,0,IF(L77=L72,0,IF(L77=L71,0,1))))))</f>
        <v>0</v>
      </c>
      <c r="Z77" s="57" t="s">
        <v>183</v>
      </c>
      <c r="AA77" s="57" t="str">
        <f t="shared" si="2"/>
        <v>?</v>
      </c>
      <c r="AB77" s="57">
        <f>IF(M77=M76,0,IF(M77=M75,0,IF(M77=M74,0,IF(M77=M73,0,IF(M77=M72,0,IF(M77=M71,0,1))))))</f>
        <v>0</v>
      </c>
      <c r="AC77" s="475">
        <f t="shared" si="3"/>
        <v>0</v>
      </c>
    </row>
    <row r="78" spans="1:29" ht="12.95" customHeight="1" thickTop="1" thickBot="1">
      <c r="A78" s="1336"/>
      <c r="B78" s="1345"/>
      <c r="C78" s="1335"/>
      <c r="D78" s="1345"/>
      <c r="E78" s="1339"/>
      <c r="F78" s="1348"/>
      <c r="G78" s="1342"/>
      <c r="H78" s="1324"/>
      <c r="I78" s="1348"/>
      <c r="J78" s="1348"/>
      <c r="K78" s="92"/>
      <c r="L78" s="87"/>
      <c r="M78" s="89"/>
      <c r="N78" s="10"/>
      <c r="O78" s="10"/>
      <c r="P78" s="10"/>
      <c r="Q78" s="10"/>
      <c r="R78" s="92"/>
      <c r="S78" s="1331"/>
      <c r="T78" s="1331"/>
      <c r="U78" s="1367"/>
      <c r="V78" s="1328"/>
      <c r="W78" s="1327"/>
      <c r="X78" s="1349"/>
      <c r="Y78" s="57">
        <f>IF(L78=L77,0,IF(L78=L76,0,IF(L78=L75,0,IF(L78=L74,0,IF(L78=L73,0,IF(L78=L72,0,IF(L78=L71,0,1)))))))</f>
        <v>0</v>
      </c>
      <c r="Z78" s="57" t="s">
        <v>183</v>
      </c>
      <c r="AA78" s="57" t="str">
        <f t="shared" si="2"/>
        <v>?</v>
      </c>
      <c r="AB78" s="57">
        <f>IF(M78=M77,0,IF(M78=M76,0,IF(M78=M75,0,IF(M78=M74,0,IF(M78=M73,0,IF(M78=M72,0,IF(M78=M71,0,1)))))))</f>
        <v>0</v>
      </c>
      <c r="AC78" s="475">
        <f t="shared" si="3"/>
        <v>0</v>
      </c>
    </row>
    <row r="79" spans="1:29" ht="12.95" customHeight="1" thickTop="1" thickBot="1">
      <c r="A79" s="1336"/>
      <c r="B79" s="1343"/>
      <c r="C79" s="1333"/>
      <c r="D79" s="1343"/>
      <c r="E79" s="1337"/>
      <c r="F79" s="1346"/>
      <c r="G79" s="1340"/>
      <c r="H79" s="987" t="s">
        <v>505</v>
      </c>
      <c r="I79" s="1346"/>
      <c r="J79" s="1346"/>
      <c r="K79" s="93"/>
      <c r="L79" s="79"/>
      <c r="M79" s="79"/>
      <c r="N79" s="11"/>
      <c r="O79" s="11"/>
      <c r="P79" s="11"/>
      <c r="Q79" s="11"/>
      <c r="R79" s="93"/>
      <c r="S79" s="1329">
        <f>SUM(N79:R86)</f>
        <v>0</v>
      </c>
      <c r="T79" s="1329">
        <f>IF(S79&gt;0,18,0)</f>
        <v>0</v>
      </c>
      <c r="U79" s="1368">
        <f t="shared" ref="U79" si="18">IF(S79&lt;=18,0,S79-T79)</f>
        <v>0</v>
      </c>
      <c r="V79" s="1328">
        <f>IF(S79&lt;T79,S79,T79)/IF(T79=0,1,T79)</f>
        <v>0</v>
      </c>
      <c r="W79" s="1325" t="str">
        <f>IF(V79=1,"pe",IF(V79&gt;0,"ne",""))</f>
        <v/>
      </c>
      <c r="X79" s="1349"/>
      <c r="Y79" s="57">
        <v>1</v>
      </c>
      <c r="Z79" s="57" t="s">
        <v>183</v>
      </c>
      <c r="AA79" s="57" t="str">
        <f t="shared" si="2"/>
        <v>?</v>
      </c>
      <c r="AB79" s="57">
        <v>1</v>
      </c>
      <c r="AC79" s="475">
        <f>C79</f>
        <v>0</v>
      </c>
    </row>
    <row r="80" spans="1:29" ht="12.95" customHeight="1" thickTop="1" thickBot="1">
      <c r="A80" s="1336"/>
      <c r="B80" s="1344"/>
      <c r="C80" s="1334"/>
      <c r="D80" s="1344"/>
      <c r="E80" s="1338"/>
      <c r="F80" s="1347"/>
      <c r="G80" s="1341"/>
      <c r="H80" s="1323"/>
      <c r="I80" s="1347"/>
      <c r="J80" s="1347"/>
      <c r="K80" s="94"/>
      <c r="L80" s="87"/>
      <c r="M80" s="87"/>
      <c r="N80" s="9"/>
      <c r="O80" s="9"/>
      <c r="P80" s="9"/>
      <c r="Q80" s="9"/>
      <c r="R80" s="94"/>
      <c r="S80" s="1330"/>
      <c r="T80" s="1330"/>
      <c r="U80" s="1369"/>
      <c r="V80" s="1328"/>
      <c r="W80" s="1326"/>
      <c r="X80" s="1349"/>
      <c r="Y80" s="57">
        <f>IF(L80=L79,0,1)</f>
        <v>0</v>
      </c>
      <c r="Z80" s="57" t="s">
        <v>183</v>
      </c>
      <c r="AA80" s="57" t="str">
        <f t="shared" si="2"/>
        <v>?</v>
      </c>
      <c r="AB80" s="57">
        <f>IF(M80=M79,0,1)</f>
        <v>0</v>
      </c>
      <c r="AC80" s="475">
        <f>AC79</f>
        <v>0</v>
      </c>
    </row>
    <row r="81" spans="1:29" ht="12.95" customHeight="1" thickTop="1" thickBot="1">
      <c r="A81" s="1336"/>
      <c r="B81" s="1344"/>
      <c r="C81" s="1334"/>
      <c r="D81" s="1344"/>
      <c r="E81" s="1338"/>
      <c r="F81" s="1347"/>
      <c r="G81" s="1341"/>
      <c r="H81" s="1323"/>
      <c r="I81" s="1347"/>
      <c r="J81" s="1347"/>
      <c r="K81" s="94"/>
      <c r="L81" s="87"/>
      <c r="M81" s="87"/>
      <c r="N81" s="9"/>
      <c r="O81" s="9"/>
      <c r="P81" s="9"/>
      <c r="Q81" s="9"/>
      <c r="R81" s="94"/>
      <c r="S81" s="1330"/>
      <c r="T81" s="1330"/>
      <c r="U81" s="1369"/>
      <c r="V81" s="1328"/>
      <c r="W81" s="1326"/>
      <c r="X81" s="1349"/>
      <c r="Y81" s="57">
        <f>IF(L81=L80,0,IF(L81=L79,0,1))</f>
        <v>0</v>
      </c>
      <c r="Z81" s="57" t="s">
        <v>183</v>
      </c>
      <c r="AA81" s="57" t="str">
        <f t="shared" si="2"/>
        <v>?</v>
      </c>
      <c r="AB81" s="57">
        <f>IF(M81=M80,0,IF(M81=M79,0,1))</f>
        <v>0</v>
      </c>
      <c r="AC81" s="475">
        <f t="shared" ref="AC81:AC94" si="19">AC80</f>
        <v>0</v>
      </c>
    </row>
    <row r="82" spans="1:29" ht="12.95" customHeight="1" thickTop="1" thickBot="1">
      <c r="A82" s="1336"/>
      <c r="B82" s="1344"/>
      <c r="C82" s="1334"/>
      <c r="D82" s="1344"/>
      <c r="E82" s="1338"/>
      <c r="F82" s="1347"/>
      <c r="G82" s="1341"/>
      <c r="H82" s="1323"/>
      <c r="I82" s="1347"/>
      <c r="J82" s="1347"/>
      <c r="K82" s="94"/>
      <c r="L82" s="87"/>
      <c r="M82" s="87"/>
      <c r="N82" s="9"/>
      <c r="O82" s="9"/>
      <c r="P82" s="9"/>
      <c r="Q82" s="9"/>
      <c r="R82" s="94"/>
      <c r="S82" s="1330"/>
      <c r="T82" s="1330"/>
      <c r="U82" s="1369"/>
      <c r="V82" s="1328"/>
      <c r="W82" s="1326"/>
      <c r="X82" s="1349"/>
      <c r="Y82" s="57">
        <f>IF(L82=L81,0,IF(L82=L80,0,IF(L82=L79,0,1)))</f>
        <v>0</v>
      </c>
      <c r="Z82" s="57" t="s">
        <v>183</v>
      </c>
      <c r="AA82" s="57" t="str">
        <f t="shared" si="2"/>
        <v>?</v>
      </c>
      <c r="AB82" s="57">
        <f>IF(M82=M81,0,IF(M82=M80,0,IF(M82=M79,0,1)))</f>
        <v>0</v>
      </c>
      <c r="AC82" s="475">
        <f t="shared" si="19"/>
        <v>0</v>
      </c>
    </row>
    <row r="83" spans="1:29" ht="12.95" customHeight="1" thickTop="1" thickBot="1">
      <c r="A83" s="1336"/>
      <c r="B83" s="1344"/>
      <c r="C83" s="1334"/>
      <c r="D83" s="1344"/>
      <c r="E83" s="1338"/>
      <c r="F83" s="1347"/>
      <c r="G83" s="1341"/>
      <c r="H83" s="1323"/>
      <c r="I83" s="1347"/>
      <c r="J83" s="1347"/>
      <c r="K83" s="94"/>
      <c r="L83" s="87"/>
      <c r="M83" s="87"/>
      <c r="N83" s="9"/>
      <c r="O83" s="9"/>
      <c r="P83" s="9"/>
      <c r="Q83" s="9"/>
      <c r="R83" s="94"/>
      <c r="S83" s="1330"/>
      <c r="T83" s="1330"/>
      <c r="U83" s="1369"/>
      <c r="V83" s="1328"/>
      <c r="W83" s="1326"/>
      <c r="X83" s="1349"/>
      <c r="Y83" s="57">
        <f>IF(L83=L82,0,IF(L83=L81,0,IF(L83=L80,0,IF(L83=L79,0,1))))</f>
        <v>0</v>
      </c>
      <c r="Z83" s="57" t="s">
        <v>183</v>
      </c>
      <c r="AA83" s="57" t="str">
        <f t="shared" si="2"/>
        <v>?</v>
      </c>
      <c r="AB83" s="57">
        <f>IF(M83=M82,0,IF(M83=M81,0,IF(M83=M80,0,IF(M83=M79,0,1))))</f>
        <v>0</v>
      </c>
      <c r="AC83" s="475">
        <f t="shared" si="19"/>
        <v>0</v>
      </c>
    </row>
    <row r="84" spans="1:29" ht="12.95" customHeight="1" thickTop="1" thickBot="1">
      <c r="A84" s="1336"/>
      <c r="B84" s="1344"/>
      <c r="C84" s="1334"/>
      <c r="D84" s="1344"/>
      <c r="E84" s="1338"/>
      <c r="F84" s="1347"/>
      <c r="G84" s="1341"/>
      <c r="H84" s="1323"/>
      <c r="I84" s="1347"/>
      <c r="J84" s="1347"/>
      <c r="K84" s="94"/>
      <c r="L84" s="87"/>
      <c r="M84" s="87"/>
      <c r="N84" s="9"/>
      <c r="O84" s="9"/>
      <c r="P84" s="9"/>
      <c r="Q84" s="9"/>
      <c r="R84" s="94"/>
      <c r="S84" s="1330"/>
      <c r="T84" s="1330"/>
      <c r="U84" s="1366" t="str">
        <f t="shared" ref="U84" si="20">IF(U79&gt;9,"Błąd","")</f>
        <v/>
      </c>
      <c r="V84" s="1328"/>
      <c r="W84" s="1326"/>
      <c r="X84" s="1349"/>
      <c r="Y84" s="57">
        <f>IF(L84=L83,0,IF(L84=L82,0,IF(L84=L81,0,IF(L84=L80,0,IF(L84=L79,0,1)))))</f>
        <v>0</v>
      </c>
      <c r="Z84" s="57" t="s">
        <v>183</v>
      </c>
      <c r="AA84" s="57" t="str">
        <f t="shared" si="2"/>
        <v>?</v>
      </c>
      <c r="AB84" s="57">
        <f>IF(M84=M83,0,IF(M84=M82,0,IF(M84=M81,0,IF(M84=M80,0,IF(M84=M79,0,1)))))</f>
        <v>0</v>
      </c>
      <c r="AC84" s="475">
        <f t="shared" si="19"/>
        <v>0</v>
      </c>
    </row>
    <row r="85" spans="1:29" ht="12.95" customHeight="1" thickTop="1" thickBot="1">
      <c r="A85" s="1336"/>
      <c r="B85" s="1344"/>
      <c r="C85" s="1334"/>
      <c r="D85" s="1344"/>
      <c r="E85" s="1338"/>
      <c r="F85" s="1347"/>
      <c r="G85" s="1341"/>
      <c r="H85" s="1323"/>
      <c r="I85" s="1347"/>
      <c r="J85" s="1347"/>
      <c r="K85" s="94"/>
      <c r="L85" s="87"/>
      <c r="M85" s="87"/>
      <c r="N85" s="9"/>
      <c r="O85" s="9"/>
      <c r="P85" s="9"/>
      <c r="Q85" s="9"/>
      <c r="R85" s="94"/>
      <c r="S85" s="1330"/>
      <c r="T85" s="1330"/>
      <c r="U85" s="1366"/>
      <c r="V85" s="1328"/>
      <c r="W85" s="1326"/>
      <c r="X85" s="1349"/>
      <c r="Y85" s="57">
        <f>IF(L85=L84,0,IF(L85=L83,0,IF(L85=L82,0,IF(L85=L81,0,IF(L85=L80,0,IF(L85=L79,0,1))))))</f>
        <v>0</v>
      </c>
      <c r="Z85" s="57" t="s">
        <v>183</v>
      </c>
      <c r="AA85" s="57" t="str">
        <f t="shared" si="2"/>
        <v>?</v>
      </c>
      <c r="AB85" s="57">
        <f>IF(M85=M84,0,IF(M85=M83,0,IF(M85=M82,0,IF(M85=M81,0,IF(M85=M80,0,IF(M85=M79,0,1))))))</f>
        <v>0</v>
      </c>
      <c r="AC85" s="475">
        <f t="shared" si="19"/>
        <v>0</v>
      </c>
    </row>
    <row r="86" spans="1:29" ht="12.95" customHeight="1" thickTop="1" thickBot="1">
      <c r="A86" s="1336"/>
      <c r="B86" s="1345"/>
      <c r="C86" s="1335"/>
      <c r="D86" s="1345"/>
      <c r="E86" s="1339"/>
      <c r="F86" s="1348"/>
      <c r="G86" s="1342"/>
      <c r="H86" s="1324"/>
      <c r="I86" s="1348"/>
      <c r="J86" s="1348"/>
      <c r="K86" s="92"/>
      <c r="L86" s="87"/>
      <c r="M86" s="89"/>
      <c r="N86" s="10"/>
      <c r="O86" s="10"/>
      <c r="P86" s="10"/>
      <c r="Q86" s="10"/>
      <c r="R86" s="92"/>
      <c r="S86" s="1331"/>
      <c r="T86" s="1331"/>
      <c r="U86" s="1367"/>
      <c r="V86" s="1328"/>
      <c r="W86" s="1327"/>
      <c r="X86" s="1349"/>
      <c r="Y86" s="57">
        <f>IF(L86=L85,0,IF(L86=L84,0,IF(L86=L83,0,IF(L86=L82,0,IF(L86=L81,0,IF(L86=L80,0,IF(L86=L79,0,1)))))))</f>
        <v>0</v>
      </c>
      <c r="Z86" s="57" t="s">
        <v>183</v>
      </c>
      <c r="AA86" s="57" t="str">
        <f t="shared" si="2"/>
        <v>?</v>
      </c>
      <c r="AB86" s="57">
        <f>IF(M86=M85,0,IF(M86=M84,0,IF(M86=M83,0,IF(M86=M82,0,IF(M86=M81,0,IF(M86=M80,0,IF(M86=M79,0,1)))))))</f>
        <v>0</v>
      </c>
      <c r="AC86" s="475">
        <f t="shared" si="19"/>
        <v>0</v>
      </c>
    </row>
    <row r="87" spans="1:29" ht="12.95" customHeight="1" thickTop="1" thickBot="1">
      <c r="A87" s="1336"/>
      <c r="B87" s="1343"/>
      <c r="C87" s="1333"/>
      <c r="D87" s="1343"/>
      <c r="E87" s="1337"/>
      <c r="F87" s="1346"/>
      <c r="G87" s="1340"/>
      <c r="H87" s="987" t="s">
        <v>505</v>
      </c>
      <c r="I87" s="1346"/>
      <c r="J87" s="1346"/>
      <c r="K87" s="93"/>
      <c r="L87" s="79"/>
      <c r="M87" s="79"/>
      <c r="N87" s="11"/>
      <c r="O87" s="11"/>
      <c r="P87" s="11"/>
      <c r="Q87" s="11"/>
      <c r="R87" s="93"/>
      <c r="S87" s="1329">
        <f>SUM(N87:R94)</f>
        <v>0</v>
      </c>
      <c r="T87" s="1329">
        <f>IF(S87&gt;0,18,0)</f>
        <v>0</v>
      </c>
      <c r="U87" s="1368">
        <f t="shared" ref="U87" si="21">IF(S87&lt;=18,0,S87-T87)</f>
        <v>0</v>
      </c>
      <c r="V87" s="1328">
        <f>IF(S87&lt;T87,S87,T87)/IF(T87=0,1,T87)</f>
        <v>0</v>
      </c>
      <c r="W87" s="1325" t="str">
        <f>IF(V87=1,"pe",IF(V87&gt;0,"ne",""))</f>
        <v/>
      </c>
      <c r="X87" s="1349"/>
      <c r="Y87" s="57">
        <v>1</v>
      </c>
      <c r="Z87" s="57" t="s">
        <v>183</v>
      </c>
      <c r="AA87" s="57" t="str">
        <f t="shared" si="2"/>
        <v>?</v>
      </c>
      <c r="AB87" s="57">
        <v>1</v>
      </c>
      <c r="AC87" s="475">
        <f>C87</f>
        <v>0</v>
      </c>
    </row>
    <row r="88" spans="1:29" ht="12.95" customHeight="1" thickTop="1" thickBot="1">
      <c r="A88" s="1336"/>
      <c r="B88" s="1344"/>
      <c r="C88" s="1334"/>
      <c r="D88" s="1344"/>
      <c r="E88" s="1338"/>
      <c r="F88" s="1347"/>
      <c r="G88" s="1341"/>
      <c r="H88" s="1323"/>
      <c r="I88" s="1347"/>
      <c r="J88" s="1347"/>
      <c r="K88" s="94"/>
      <c r="L88" s="87"/>
      <c r="M88" s="87"/>
      <c r="N88" s="9"/>
      <c r="O88" s="9"/>
      <c r="P88" s="9"/>
      <c r="Q88" s="9"/>
      <c r="R88" s="94"/>
      <c r="S88" s="1330"/>
      <c r="T88" s="1330"/>
      <c r="U88" s="1369"/>
      <c r="V88" s="1328"/>
      <c r="W88" s="1326"/>
      <c r="X88" s="1349"/>
      <c r="Y88" s="57">
        <f>IF(L88=L87,0,1)</f>
        <v>0</v>
      </c>
      <c r="Z88" s="57" t="s">
        <v>183</v>
      </c>
      <c r="AA88" s="57" t="str">
        <f t="shared" si="2"/>
        <v>?</v>
      </c>
      <c r="AB88" s="57">
        <f>IF(M88=M87,0,1)</f>
        <v>0</v>
      </c>
      <c r="AC88" s="475">
        <f>AC87</f>
        <v>0</v>
      </c>
    </row>
    <row r="89" spans="1:29" ht="12.95" customHeight="1" thickTop="1" thickBot="1">
      <c r="A89" s="1336"/>
      <c r="B89" s="1344"/>
      <c r="C89" s="1334"/>
      <c r="D89" s="1344"/>
      <c r="E89" s="1338"/>
      <c r="F89" s="1347"/>
      <c r="G89" s="1341"/>
      <c r="H89" s="1323"/>
      <c r="I89" s="1347"/>
      <c r="J89" s="1347"/>
      <c r="K89" s="94"/>
      <c r="L89" s="87"/>
      <c r="M89" s="87"/>
      <c r="N89" s="9"/>
      <c r="O89" s="9"/>
      <c r="P89" s="9"/>
      <c r="Q89" s="9"/>
      <c r="R89" s="94"/>
      <c r="S89" s="1330"/>
      <c r="T89" s="1330"/>
      <c r="U89" s="1369"/>
      <c r="V89" s="1328"/>
      <c r="W89" s="1326"/>
      <c r="X89" s="1349"/>
      <c r="Y89" s="57">
        <f>IF(L89=L88,0,IF(L89=L87,0,1))</f>
        <v>0</v>
      </c>
      <c r="Z89" s="57" t="s">
        <v>183</v>
      </c>
      <c r="AA89" s="57" t="str">
        <f t="shared" si="2"/>
        <v>?</v>
      </c>
      <c r="AB89" s="57">
        <f>IF(M89=M88,0,IF(M89=M87,0,1))</f>
        <v>0</v>
      </c>
      <c r="AC89" s="475">
        <f t="shared" si="19"/>
        <v>0</v>
      </c>
    </row>
    <row r="90" spans="1:29" ht="12.95" customHeight="1" thickTop="1" thickBot="1">
      <c r="A90" s="1336"/>
      <c r="B90" s="1344"/>
      <c r="C90" s="1334"/>
      <c r="D90" s="1344"/>
      <c r="E90" s="1338"/>
      <c r="F90" s="1347"/>
      <c r="G90" s="1341"/>
      <c r="H90" s="1323"/>
      <c r="I90" s="1347"/>
      <c r="J90" s="1347"/>
      <c r="K90" s="94"/>
      <c r="L90" s="87"/>
      <c r="M90" s="87"/>
      <c r="N90" s="9"/>
      <c r="O90" s="9"/>
      <c r="P90" s="9"/>
      <c r="Q90" s="9"/>
      <c r="R90" s="94"/>
      <c r="S90" s="1330"/>
      <c r="T90" s="1330"/>
      <c r="U90" s="1369"/>
      <c r="V90" s="1328"/>
      <c r="W90" s="1326"/>
      <c r="X90" s="1349"/>
      <c r="Y90" s="57">
        <f>IF(L90=L89,0,IF(L90=L88,0,IF(L90=L87,0,1)))</f>
        <v>0</v>
      </c>
      <c r="Z90" s="57" t="s">
        <v>183</v>
      </c>
      <c r="AA90" s="57" t="str">
        <f t="shared" si="2"/>
        <v>?</v>
      </c>
      <c r="AB90" s="57">
        <f>IF(M90=M89,0,IF(M90=M88,0,IF(M90=M87,0,1)))</f>
        <v>0</v>
      </c>
      <c r="AC90" s="475">
        <f t="shared" si="19"/>
        <v>0</v>
      </c>
    </row>
    <row r="91" spans="1:29" ht="12.95" customHeight="1" thickTop="1" thickBot="1">
      <c r="A91" s="1336"/>
      <c r="B91" s="1344"/>
      <c r="C91" s="1334"/>
      <c r="D91" s="1344"/>
      <c r="E91" s="1338"/>
      <c r="F91" s="1347"/>
      <c r="G91" s="1341"/>
      <c r="H91" s="1323"/>
      <c r="I91" s="1347"/>
      <c r="J91" s="1347"/>
      <c r="K91" s="94"/>
      <c r="L91" s="87"/>
      <c r="M91" s="87"/>
      <c r="N91" s="9"/>
      <c r="O91" s="9"/>
      <c r="P91" s="9"/>
      <c r="Q91" s="9"/>
      <c r="R91" s="94"/>
      <c r="S91" s="1330"/>
      <c r="T91" s="1330"/>
      <c r="U91" s="1369"/>
      <c r="V91" s="1328"/>
      <c r="W91" s="1326"/>
      <c r="X91" s="1349"/>
      <c r="Y91" s="57">
        <f>IF(L91=L90,0,IF(L91=L89,0,IF(L91=L88,0,IF(L91=L87,0,1))))</f>
        <v>0</v>
      </c>
      <c r="Z91" s="57" t="s">
        <v>183</v>
      </c>
      <c r="AA91" s="57" t="str">
        <f t="shared" si="2"/>
        <v>?</v>
      </c>
      <c r="AB91" s="57">
        <f>IF(M91=M90,0,IF(M91=M89,0,IF(M91=M88,0,IF(M91=M87,0,1))))</f>
        <v>0</v>
      </c>
      <c r="AC91" s="475">
        <f t="shared" si="19"/>
        <v>0</v>
      </c>
    </row>
    <row r="92" spans="1:29" ht="12.95" customHeight="1" thickTop="1" thickBot="1">
      <c r="A92" s="1336"/>
      <c r="B92" s="1344"/>
      <c r="C92" s="1334"/>
      <c r="D92" s="1344"/>
      <c r="E92" s="1338"/>
      <c r="F92" s="1347"/>
      <c r="G92" s="1341"/>
      <c r="H92" s="1323"/>
      <c r="I92" s="1347"/>
      <c r="J92" s="1347"/>
      <c r="K92" s="94"/>
      <c r="L92" s="87"/>
      <c r="M92" s="87"/>
      <c r="N92" s="9"/>
      <c r="O92" s="9"/>
      <c r="P92" s="9"/>
      <c r="Q92" s="9"/>
      <c r="R92" s="94"/>
      <c r="S92" s="1330"/>
      <c r="T92" s="1330"/>
      <c r="U92" s="1366" t="str">
        <f t="shared" ref="U92" si="22">IF(U87&gt;9,"Błąd","")</f>
        <v/>
      </c>
      <c r="V92" s="1328"/>
      <c r="W92" s="1326"/>
      <c r="X92" s="1349"/>
      <c r="Y92" s="57">
        <f>IF(L92=L91,0,IF(L92=L90,0,IF(L92=L89,0,IF(L92=L88,0,IF(L92=L87,0,1)))))</f>
        <v>0</v>
      </c>
      <c r="Z92" s="57" t="s">
        <v>183</v>
      </c>
      <c r="AA92" s="57" t="str">
        <f t="shared" si="2"/>
        <v>?</v>
      </c>
      <c r="AB92" s="57">
        <f>IF(M92=M91,0,IF(M92=M90,0,IF(M92=M89,0,IF(M92=M88,0,IF(M92=M87,0,1)))))</f>
        <v>0</v>
      </c>
      <c r="AC92" s="475">
        <f t="shared" si="19"/>
        <v>0</v>
      </c>
    </row>
    <row r="93" spans="1:29" ht="12.95" customHeight="1" thickTop="1" thickBot="1">
      <c r="A93" s="1336"/>
      <c r="B93" s="1344"/>
      <c r="C93" s="1334"/>
      <c r="D93" s="1344"/>
      <c r="E93" s="1338"/>
      <c r="F93" s="1347"/>
      <c r="G93" s="1341"/>
      <c r="H93" s="1323"/>
      <c r="I93" s="1347"/>
      <c r="J93" s="1347"/>
      <c r="K93" s="94"/>
      <c r="L93" s="87"/>
      <c r="M93" s="87"/>
      <c r="N93" s="9"/>
      <c r="O93" s="9"/>
      <c r="P93" s="9"/>
      <c r="Q93" s="9"/>
      <c r="R93" s="94"/>
      <c r="S93" s="1330"/>
      <c r="T93" s="1330"/>
      <c r="U93" s="1366"/>
      <c r="V93" s="1328"/>
      <c r="W93" s="1326"/>
      <c r="X93" s="1349"/>
      <c r="Y93" s="57">
        <f>IF(L93=L92,0,IF(L93=L91,0,IF(L93=L90,0,IF(L93=L89,0,IF(L93=L88,0,IF(L93=L87,0,1))))))</f>
        <v>0</v>
      </c>
      <c r="Z93" s="57" t="s">
        <v>183</v>
      </c>
      <c r="AA93" s="57" t="str">
        <f t="shared" si="2"/>
        <v>?</v>
      </c>
      <c r="AB93" s="57">
        <f>IF(M93=M92,0,IF(M93=M91,0,IF(M93=M90,0,IF(M93=M89,0,IF(M93=M88,0,IF(M93=M87,0,1))))))</f>
        <v>0</v>
      </c>
      <c r="AC93" s="475">
        <f t="shared" si="19"/>
        <v>0</v>
      </c>
    </row>
    <row r="94" spans="1:29" ht="12.95" customHeight="1" thickTop="1" thickBot="1">
      <c r="A94" s="1336"/>
      <c r="B94" s="1345"/>
      <c r="C94" s="1335"/>
      <c r="D94" s="1345"/>
      <c r="E94" s="1339"/>
      <c r="F94" s="1348"/>
      <c r="G94" s="1342"/>
      <c r="H94" s="1324"/>
      <c r="I94" s="1348"/>
      <c r="J94" s="1348"/>
      <c r="K94" s="92"/>
      <c r="L94" s="87"/>
      <c r="M94" s="89"/>
      <c r="N94" s="10"/>
      <c r="O94" s="10"/>
      <c r="P94" s="10"/>
      <c r="Q94" s="10"/>
      <c r="R94" s="92"/>
      <c r="S94" s="1331"/>
      <c r="T94" s="1331"/>
      <c r="U94" s="1367"/>
      <c r="V94" s="1328"/>
      <c r="W94" s="1327"/>
      <c r="X94" s="1349"/>
      <c r="Y94" s="57">
        <f>IF(L94=L93,0,IF(L94=L92,0,IF(L94=L91,0,IF(L94=L90,0,IF(L94=L89,0,IF(L94=L88,0,IF(L94=L87,0,1)))))))</f>
        <v>0</v>
      </c>
      <c r="Z94" s="57" t="s">
        <v>183</v>
      </c>
      <c r="AA94" s="57" t="str">
        <f t="shared" si="2"/>
        <v>?</v>
      </c>
      <c r="AB94" s="57">
        <f>IF(M94=M93,0,IF(M94=M92,0,IF(M94=M91,0,IF(M94=M90,0,IF(M94=M89,0,IF(M94=M88,0,IF(M94=M87,0,1)))))))</f>
        <v>0</v>
      </c>
      <c r="AC94" s="475">
        <f t="shared" si="19"/>
        <v>0</v>
      </c>
    </row>
    <row r="95" spans="1:29" ht="12.95" customHeight="1" thickTop="1" thickBot="1">
      <c r="A95" s="1332"/>
      <c r="B95" s="1343"/>
      <c r="C95" s="1333"/>
      <c r="D95" s="1343"/>
      <c r="E95" s="1337"/>
      <c r="F95" s="1346"/>
      <c r="G95" s="1340"/>
      <c r="H95" s="987" t="s">
        <v>505</v>
      </c>
      <c r="I95" s="1346"/>
      <c r="J95" s="1346"/>
      <c r="K95" s="93"/>
      <c r="L95" s="79"/>
      <c r="M95" s="79"/>
      <c r="N95" s="11"/>
      <c r="O95" s="11"/>
      <c r="P95" s="11"/>
      <c r="Q95" s="11"/>
      <c r="R95" s="93"/>
      <c r="S95" s="1329">
        <f>SUM(N95:R102)</f>
        <v>0</v>
      </c>
      <c r="T95" s="1329">
        <f>IF(S95&gt;0,18,0)</f>
        <v>0</v>
      </c>
      <c r="U95" s="1368">
        <f t="shared" ref="U95" si="23">IF(S95&lt;=18,0,S95-T95)</f>
        <v>0</v>
      </c>
      <c r="V95" s="1356">
        <f>IF(S95&lt;T95,S95,T95)/IF(T95=0,1,T95)</f>
        <v>0</v>
      </c>
      <c r="W95" s="1325" t="str">
        <f>IF(V95=1,"pe",IF(V95&gt;0,"ne",""))</f>
        <v/>
      </c>
      <c r="X95" s="1349"/>
      <c r="Y95" s="57">
        <v>1</v>
      </c>
      <c r="Z95" s="57" t="s">
        <v>183</v>
      </c>
      <c r="AA95" s="57" t="str">
        <f t="shared" ref="AA95:AA100" si="24">$C$2</f>
        <v>?</v>
      </c>
      <c r="AB95" s="57">
        <v>1</v>
      </c>
      <c r="AC95" s="475">
        <f>C95</f>
        <v>0</v>
      </c>
    </row>
    <row r="96" spans="1:29" ht="12.95" customHeight="1" thickTop="1" thickBot="1">
      <c r="A96" s="1332"/>
      <c r="B96" s="1344"/>
      <c r="C96" s="1334"/>
      <c r="D96" s="1344"/>
      <c r="E96" s="1338"/>
      <c r="F96" s="1347"/>
      <c r="G96" s="1341"/>
      <c r="H96" s="1323"/>
      <c r="I96" s="1347"/>
      <c r="J96" s="1347"/>
      <c r="K96" s="94"/>
      <c r="L96" s="87"/>
      <c r="M96" s="87"/>
      <c r="N96" s="9"/>
      <c r="O96" s="9"/>
      <c r="P96" s="9"/>
      <c r="Q96" s="9"/>
      <c r="R96" s="94"/>
      <c r="S96" s="1330"/>
      <c r="T96" s="1330"/>
      <c r="U96" s="1369"/>
      <c r="V96" s="1357"/>
      <c r="W96" s="1326"/>
      <c r="X96" s="1349"/>
      <c r="Y96" s="57">
        <f>IF(L96=L95,0,1)</f>
        <v>0</v>
      </c>
      <c r="Z96" s="57" t="s">
        <v>183</v>
      </c>
      <c r="AA96" s="57" t="str">
        <f t="shared" si="24"/>
        <v>?</v>
      </c>
      <c r="AB96" s="57">
        <f>IF(M96=M95,0,1)</f>
        <v>0</v>
      </c>
      <c r="AC96" s="475">
        <f>AC95</f>
        <v>0</v>
      </c>
    </row>
    <row r="97" spans="1:29" ht="12.95" customHeight="1" thickTop="1" thickBot="1">
      <c r="A97" s="1332"/>
      <c r="B97" s="1344"/>
      <c r="C97" s="1334"/>
      <c r="D97" s="1344"/>
      <c r="E97" s="1338"/>
      <c r="F97" s="1347"/>
      <c r="G97" s="1341"/>
      <c r="H97" s="1323"/>
      <c r="I97" s="1347"/>
      <c r="J97" s="1347"/>
      <c r="K97" s="94"/>
      <c r="L97" s="87"/>
      <c r="M97" s="87"/>
      <c r="N97" s="9"/>
      <c r="O97" s="9"/>
      <c r="P97" s="9"/>
      <c r="Q97" s="9"/>
      <c r="R97" s="94"/>
      <c r="S97" s="1330"/>
      <c r="T97" s="1330"/>
      <c r="U97" s="1369"/>
      <c r="V97" s="1357"/>
      <c r="W97" s="1326"/>
      <c r="X97" s="1349"/>
      <c r="Y97" s="57">
        <f>IF(L97=L96,0,IF(L97=L95,0,1))</f>
        <v>0</v>
      </c>
      <c r="Z97" s="57" t="s">
        <v>183</v>
      </c>
      <c r="AA97" s="57" t="str">
        <f t="shared" si="24"/>
        <v>?</v>
      </c>
      <c r="AB97" s="57">
        <f>IF(M97=M96,0,IF(M97=M95,0,1))</f>
        <v>0</v>
      </c>
      <c r="AC97" s="475">
        <f t="shared" ref="AC97:AC102" si="25">AC96</f>
        <v>0</v>
      </c>
    </row>
    <row r="98" spans="1:29" ht="12.95" customHeight="1" thickTop="1" thickBot="1">
      <c r="A98" s="1332"/>
      <c r="B98" s="1344"/>
      <c r="C98" s="1334"/>
      <c r="D98" s="1344"/>
      <c r="E98" s="1338"/>
      <c r="F98" s="1347"/>
      <c r="G98" s="1341"/>
      <c r="H98" s="1323"/>
      <c r="I98" s="1347"/>
      <c r="J98" s="1347"/>
      <c r="K98" s="94"/>
      <c r="L98" s="87"/>
      <c r="M98" s="87"/>
      <c r="N98" s="9"/>
      <c r="O98" s="9"/>
      <c r="P98" s="9"/>
      <c r="Q98" s="9"/>
      <c r="R98" s="94"/>
      <c r="S98" s="1330"/>
      <c r="T98" s="1330"/>
      <c r="U98" s="1369"/>
      <c r="V98" s="1357"/>
      <c r="W98" s="1326"/>
      <c r="X98" s="1349"/>
      <c r="Y98" s="57">
        <f>IF(L98=L97,0,IF(L98=L96,0,IF(L98=L95,0,1)))</f>
        <v>0</v>
      </c>
      <c r="Z98" s="57" t="s">
        <v>183</v>
      </c>
      <c r="AA98" s="57" t="str">
        <f t="shared" si="24"/>
        <v>?</v>
      </c>
      <c r="AB98" s="57">
        <f>IF(M98=M97,0,IF(M98=M96,0,IF(M98=M95,0,1)))</f>
        <v>0</v>
      </c>
      <c r="AC98" s="475">
        <f t="shared" si="25"/>
        <v>0</v>
      </c>
    </row>
    <row r="99" spans="1:29" ht="12.95" customHeight="1" thickTop="1" thickBot="1">
      <c r="A99" s="1332"/>
      <c r="B99" s="1344"/>
      <c r="C99" s="1334"/>
      <c r="D99" s="1344"/>
      <c r="E99" s="1338"/>
      <c r="F99" s="1347"/>
      <c r="G99" s="1341"/>
      <c r="H99" s="1323"/>
      <c r="I99" s="1347"/>
      <c r="J99" s="1347"/>
      <c r="K99" s="94"/>
      <c r="L99" s="87"/>
      <c r="M99" s="87"/>
      <c r="N99" s="9"/>
      <c r="O99" s="9"/>
      <c r="P99" s="9"/>
      <c r="Q99" s="9"/>
      <c r="R99" s="94"/>
      <c r="S99" s="1330"/>
      <c r="T99" s="1330"/>
      <c r="U99" s="1369"/>
      <c r="V99" s="1357"/>
      <c r="W99" s="1326"/>
      <c r="X99" s="1349"/>
      <c r="Y99" s="57">
        <f>IF(L99=L98,0,IF(L99=L97,0,IF(L99=L96,0,IF(L99=L95,0,1))))</f>
        <v>0</v>
      </c>
      <c r="Z99" s="57" t="s">
        <v>183</v>
      </c>
      <c r="AA99" s="57" t="str">
        <f t="shared" si="24"/>
        <v>?</v>
      </c>
      <c r="AB99" s="57">
        <f>IF(M99=M98,0,IF(M99=M97,0,IF(M99=M96,0,IF(M99=M95,0,1))))</f>
        <v>0</v>
      </c>
      <c r="AC99" s="475">
        <f t="shared" si="25"/>
        <v>0</v>
      </c>
    </row>
    <row r="100" spans="1:29" ht="12.95" customHeight="1" thickTop="1" thickBot="1">
      <c r="A100" s="1332"/>
      <c r="B100" s="1344"/>
      <c r="C100" s="1334"/>
      <c r="D100" s="1344"/>
      <c r="E100" s="1338"/>
      <c r="F100" s="1347"/>
      <c r="G100" s="1341"/>
      <c r="H100" s="1323"/>
      <c r="I100" s="1347"/>
      <c r="J100" s="1347"/>
      <c r="K100" s="94"/>
      <c r="L100" s="87"/>
      <c r="M100" s="87"/>
      <c r="N100" s="9"/>
      <c r="O100" s="9"/>
      <c r="P100" s="9"/>
      <c r="Q100" s="9"/>
      <c r="R100" s="94"/>
      <c r="S100" s="1330"/>
      <c r="T100" s="1330"/>
      <c r="U100" s="1366" t="str">
        <f t="shared" ref="U100" si="26">IF(U95&gt;9,"Błąd","")</f>
        <v/>
      </c>
      <c r="V100" s="1357"/>
      <c r="W100" s="1326"/>
      <c r="X100" s="1349"/>
      <c r="Y100" s="57">
        <f>IF(L100=L99,0,IF(L100=L98,0,IF(L100=L97,0,IF(L100=L96,0,IF(L100=L95,0,1)))))</f>
        <v>0</v>
      </c>
      <c r="Z100" s="57" t="s">
        <v>183</v>
      </c>
      <c r="AA100" s="57" t="str">
        <f t="shared" si="24"/>
        <v>?</v>
      </c>
      <c r="AB100" s="57">
        <f>IF(M100=M99,0,IF(M100=M98,0,IF(M100=M97,0,IF(M100=M96,0,IF(M100=M95,0,1)))))</f>
        <v>0</v>
      </c>
      <c r="AC100" s="475">
        <f t="shared" si="25"/>
        <v>0</v>
      </c>
    </row>
    <row r="101" spans="1:29" ht="12.95" customHeight="1" thickTop="1" thickBot="1">
      <c r="A101" s="1332"/>
      <c r="B101" s="1344"/>
      <c r="C101" s="1334"/>
      <c r="D101" s="1344"/>
      <c r="E101" s="1338"/>
      <c r="F101" s="1347"/>
      <c r="G101" s="1341"/>
      <c r="H101" s="1323"/>
      <c r="I101" s="1347"/>
      <c r="J101" s="1347"/>
      <c r="K101" s="94"/>
      <c r="L101" s="87"/>
      <c r="M101" s="87"/>
      <c r="N101" s="9"/>
      <c r="O101" s="9"/>
      <c r="P101" s="9"/>
      <c r="Q101" s="9"/>
      <c r="R101" s="94"/>
      <c r="S101" s="1330"/>
      <c r="T101" s="1330"/>
      <c r="U101" s="1366"/>
      <c r="V101" s="1357"/>
      <c r="W101" s="1326"/>
      <c r="X101" s="1349"/>
      <c r="Y101" s="57">
        <f>IF(L101=L100,0,IF(L101=L99,0,IF(L101=L98,0,IF(L101=L97,0,IF(L101=L96,0,IF(L101=L95,0,1))))))</f>
        <v>0</v>
      </c>
      <c r="Z101" s="57" t="s">
        <v>183</v>
      </c>
      <c r="AA101" s="57" t="str">
        <f>$C$2</f>
        <v>?</v>
      </c>
      <c r="AB101" s="57">
        <f>IF(M101=M100,0,IF(M101=M99,0,IF(M101=M98,0,IF(M101=M97,0,IF(M101=M96,0,IF(M101=M95,0,1))))))</f>
        <v>0</v>
      </c>
      <c r="AC101" s="475">
        <f t="shared" si="25"/>
        <v>0</v>
      </c>
    </row>
    <row r="102" spans="1:29" ht="12.95" customHeight="1" thickTop="1" thickBot="1">
      <c r="A102" s="1332"/>
      <c r="B102" s="1345"/>
      <c r="C102" s="1335"/>
      <c r="D102" s="1345"/>
      <c r="E102" s="1339"/>
      <c r="F102" s="1348"/>
      <c r="G102" s="1342"/>
      <c r="H102" s="1324"/>
      <c r="I102" s="1348"/>
      <c r="J102" s="1348"/>
      <c r="K102" s="92"/>
      <c r="L102" s="87"/>
      <c r="M102" s="89"/>
      <c r="N102" s="10"/>
      <c r="O102" s="10"/>
      <c r="P102" s="10"/>
      <c r="Q102" s="10"/>
      <c r="R102" s="92"/>
      <c r="S102" s="1331"/>
      <c r="T102" s="1331"/>
      <c r="U102" s="1367"/>
      <c r="V102" s="1358"/>
      <c r="W102" s="1327"/>
      <c r="X102" s="1349"/>
      <c r="Y102" s="57">
        <f>IF(L102=L101,0,IF(L102=L100,0,IF(L102=L99,0,IF(L102=L98,0,IF(L102=L97,0,IF(L102=L96,0,IF(L102=L95,0,1)))))))</f>
        <v>0</v>
      </c>
      <c r="Z102" s="57" t="s">
        <v>183</v>
      </c>
      <c r="AA102" s="57" t="str">
        <f>$C$2</f>
        <v>?</v>
      </c>
      <c r="AB102" s="57">
        <f>IF(M102=M101,0,IF(M102=M100,0,IF(M102=M99,0,IF(M102=M98,0,IF(M102=M97,0,IF(M102=M96,0,IF(M102=M95,0,1)))))))</f>
        <v>0</v>
      </c>
      <c r="AC102" s="475">
        <f t="shared" si="25"/>
        <v>0</v>
      </c>
    </row>
    <row r="103" spans="1:29" ht="17.100000000000001" customHeight="1" thickTop="1" thickBot="1">
      <c r="A103" s="66"/>
      <c r="B103" s="68"/>
      <c r="C103" s="172" t="s">
        <v>104</v>
      </c>
      <c r="D103" s="248"/>
      <c r="E103" s="247"/>
      <c r="F103" s="248"/>
      <c r="G103" s="71"/>
      <c r="H103" s="248"/>
      <c r="I103" s="248"/>
      <c r="J103" s="248"/>
      <c r="K103" s="68"/>
      <c r="L103" s="71"/>
      <c r="M103" s="67"/>
      <c r="N103" s="67"/>
      <c r="O103" s="67"/>
      <c r="P103" s="67"/>
      <c r="Q103" s="67"/>
      <c r="R103" s="69"/>
      <c r="S103" s="307">
        <f>SUM(S104:S105)</f>
        <v>0</v>
      </c>
      <c r="T103" s="307"/>
      <c r="U103" s="26">
        <f>SUM(U104:U105)</f>
        <v>0</v>
      </c>
      <c r="V103" s="307">
        <f>SUM(V104:V105)</f>
        <v>0</v>
      </c>
      <c r="W103" s="162"/>
      <c r="X103" s="80" t="s">
        <v>49</v>
      </c>
      <c r="AA103" s="57" t="str">
        <f>$C$2</f>
        <v>?</v>
      </c>
    </row>
    <row r="104" spans="1:29" ht="15.95" customHeight="1" thickTop="1">
      <c r="A104" s="188"/>
      <c r="B104" s="525"/>
      <c r="C104" s="581"/>
      <c r="D104" s="562"/>
      <c r="E104" s="326"/>
      <c r="F104" s="252"/>
      <c r="G104" s="137"/>
      <c r="H104" s="327"/>
      <c r="I104" s="327"/>
      <c r="J104" s="327"/>
      <c r="K104" s="93"/>
      <c r="L104" s="79"/>
      <c r="M104" s="79"/>
      <c r="N104" s="582"/>
      <c r="O104" s="582"/>
      <c r="P104" s="582"/>
      <c r="Q104" s="582"/>
      <c r="R104" s="93"/>
      <c r="S104" s="565">
        <f>R104</f>
        <v>0</v>
      </c>
      <c r="T104" s="565">
        <f>IF(S104&gt;0,20,0)</f>
        <v>0</v>
      </c>
      <c r="U104" s="566">
        <f>IF(S104&lt;=20,0,S104-T104)</f>
        <v>0</v>
      </c>
      <c r="V104" s="567">
        <f>IF(S104&lt;T104,S104,T104)/IF(T104=0,1,T104)</f>
        <v>0</v>
      </c>
      <c r="W104" s="328" t="str">
        <f>IF(V104=1,"pe",IF(V104&gt;0,"ne",""))</f>
        <v/>
      </c>
      <c r="X104" s="583"/>
      <c r="Y104" s="57">
        <v>1</v>
      </c>
      <c r="Z104" s="57" t="s">
        <v>184</v>
      </c>
      <c r="AA104" s="57" t="str">
        <f>$C$2</f>
        <v>?</v>
      </c>
      <c r="AB104" s="21">
        <v>1</v>
      </c>
      <c r="AC104" s="475">
        <f>C104</f>
        <v>0</v>
      </c>
    </row>
    <row r="105" spans="1:29" ht="15.95" customHeight="1" thickBot="1">
      <c r="A105" s="165"/>
      <c r="B105" s="554"/>
      <c r="C105" s="515"/>
      <c r="D105" s="249"/>
      <c r="E105" s="553"/>
      <c r="F105" s="250"/>
      <c r="G105" s="182"/>
      <c r="H105" s="251"/>
      <c r="I105" s="251"/>
      <c r="J105" s="251"/>
      <c r="K105" s="160"/>
      <c r="L105" s="559"/>
      <c r="M105" s="560"/>
      <c r="N105" s="164"/>
      <c r="O105" s="164"/>
      <c r="P105" s="164"/>
      <c r="Q105" s="164"/>
      <c r="R105" s="551"/>
      <c r="S105" s="308">
        <f>R105</f>
        <v>0</v>
      </c>
      <c r="T105" s="308">
        <f>IF(S105&gt;0,20,0)</f>
        <v>0</v>
      </c>
      <c r="U105" s="163">
        <f>IF(S105&lt;=20,0,S105-T105)</f>
        <v>0</v>
      </c>
      <c r="V105" s="315">
        <f>IF(S105&lt;T105,S105,T105)/IF(T105=0,1,T105)</f>
        <v>0</v>
      </c>
      <c r="W105" s="184" t="str">
        <f>IF(V105=1,"pe",IF(V105&gt;0,"ne",""))</f>
        <v/>
      </c>
      <c r="X105" s="86"/>
      <c r="Y105" s="57">
        <v>1</v>
      </c>
      <c r="Z105" s="57" t="s">
        <v>184</v>
      </c>
      <c r="AA105" s="57" t="str">
        <f>$C$2</f>
        <v>?</v>
      </c>
      <c r="AB105" s="21">
        <v>1</v>
      </c>
      <c r="AC105" s="475">
        <f>C105</f>
        <v>0</v>
      </c>
    </row>
    <row r="106" spans="1:29" ht="18" thickTop="1" thickBot="1">
      <c r="A106" s="66"/>
      <c r="B106" s="68"/>
      <c r="C106" s="172" t="s">
        <v>105</v>
      </c>
      <c r="D106" s="248"/>
      <c r="E106" s="247"/>
      <c r="F106" s="248"/>
      <c r="G106" s="71"/>
      <c r="H106" s="248"/>
      <c r="I106" s="248"/>
      <c r="J106" s="248"/>
      <c r="K106" s="68"/>
      <c r="L106" s="71"/>
      <c r="M106" s="67"/>
      <c r="N106" s="67"/>
      <c r="O106" s="67"/>
      <c r="P106" s="67"/>
      <c r="Q106" s="67"/>
      <c r="R106" s="68"/>
      <c r="S106" s="310">
        <f>SUM(S107:S108)</f>
        <v>0</v>
      </c>
      <c r="T106" s="310"/>
      <c r="U106" s="24">
        <f>SUM(U107:U108)</f>
        <v>0</v>
      </c>
      <c r="V106" s="310">
        <f>SUM(V107:V108)</f>
        <v>0</v>
      </c>
      <c r="W106" s="100"/>
      <c r="X106" s="80" t="s">
        <v>49</v>
      </c>
      <c r="AA106" s="57" t="str">
        <f t="shared" ref="AA106:AA114" si="27">$C$2</f>
        <v>?</v>
      </c>
      <c r="AB106" s="57"/>
    </row>
    <row r="107" spans="1:29" s="180" customFormat="1" ht="15.95" customHeight="1" thickTop="1">
      <c r="A107" s="188"/>
      <c r="B107" s="525"/>
      <c r="C107" s="561"/>
      <c r="D107" s="562"/>
      <c r="E107" s="326"/>
      <c r="F107" s="252"/>
      <c r="G107" s="137"/>
      <c r="H107" s="252"/>
      <c r="I107" s="252"/>
      <c r="J107" s="252"/>
      <c r="K107" s="93"/>
      <c r="L107" s="79"/>
      <c r="M107" s="79"/>
      <c r="N107" s="563"/>
      <c r="O107" s="563"/>
      <c r="P107" s="563"/>
      <c r="Q107" s="563"/>
      <c r="R107" s="564"/>
      <c r="S107" s="565">
        <f>R107</f>
        <v>0</v>
      </c>
      <c r="T107" s="565">
        <f>IF(S107&gt;0,30,0)</f>
        <v>0</v>
      </c>
      <c r="U107" s="566">
        <f>IF(S107&lt;=30,0,S107-T107)</f>
        <v>0</v>
      </c>
      <c r="V107" s="567">
        <f>IF(S107&lt;T107,S107,T107)/IF(T107=0,1,T107)</f>
        <v>0</v>
      </c>
      <c r="W107" s="328" t="str">
        <f>IF(V107=1,"pe",IF(V107&gt;0,"ne",""))</f>
        <v/>
      </c>
      <c r="X107" s="568"/>
      <c r="Y107" s="56">
        <v>1</v>
      </c>
      <c r="Z107" s="56" t="s">
        <v>185</v>
      </c>
      <c r="AA107" s="57" t="str">
        <f t="shared" si="27"/>
        <v>?</v>
      </c>
      <c r="AB107" s="57">
        <v>1</v>
      </c>
      <c r="AC107" s="476">
        <f>C107</f>
        <v>0</v>
      </c>
    </row>
    <row r="108" spans="1:29" s="180" customFormat="1" ht="15.95" customHeight="1" thickBot="1">
      <c r="A108" s="165"/>
      <c r="B108" s="536"/>
      <c r="C108" s="183"/>
      <c r="D108" s="249"/>
      <c r="E108" s="553"/>
      <c r="F108" s="250"/>
      <c r="G108" s="182"/>
      <c r="H108" s="250"/>
      <c r="I108" s="250"/>
      <c r="J108" s="250"/>
      <c r="K108" s="160"/>
      <c r="L108" s="559"/>
      <c r="M108" s="560"/>
      <c r="N108" s="164"/>
      <c r="O108" s="164"/>
      <c r="P108" s="164"/>
      <c r="Q108" s="164"/>
      <c r="R108" s="519"/>
      <c r="S108" s="308">
        <f>R108</f>
        <v>0</v>
      </c>
      <c r="T108" s="308">
        <f>IF(S108&gt;0,30,0)</f>
        <v>0</v>
      </c>
      <c r="U108" s="163">
        <f>IF(S108&lt;=30,0,S108-T108)</f>
        <v>0</v>
      </c>
      <c r="V108" s="315">
        <f>IF(S108&lt;T108,S108,T108)/IF(T108=0,1,T108)</f>
        <v>0</v>
      </c>
      <c r="W108" s="184" t="str">
        <f>IF(V108=1,"pe",IF(V108&gt;0,"ne",""))</f>
        <v/>
      </c>
      <c r="X108" s="86"/>
      <c r="Y108" s="56">
        <v>1</v>
      </c>
      <c r="Z108" s="56" t="s">
        <v>185</v>
      </c>
      <c r="AA108" s="57" t="str">
        <f t="shared" si="27"/>
        <v>?</v>
      </c>
      <c r="AB108" s="57">
        <v>1</v>
      </c>
      <c r="AC108" s="476">
        <f>C108</f>
        <v>0</v>
      </c>
    </row>
    <row r="109" spans="1:29" ht="17.100000000000001" customHeight="1" thickTop="1" thickBot="1">
      <c r="A109" s="66"/>
      <c r="B109" s="68"/>
      <c r="C109" s="172" t="s">
        <v>57</v>
      </c>
      <c r="D109" s="248"/>
      <c r="E109" s="247"/>
      <c r="F109" s="248"/>
      <c r="G109" s="71"/>
      <c r="H109" s="248"/>
      <c r="I109" s="248"/>
      <c r="J109" s="248"/>
      <c r="K109" s="68"/>
      <c r="L109" s="71"/>
      <c r="M109" s="67"/>
      <c r="N109" s="67"/>
      <c r="O109" s="67"/>
      <c r="P109" s="67"/>
      <c r="Q109" s="67"/>
      <c r="R109" s="68"/>
      <c r="S109" s="311" t="s">
        <v>53</v>
      </c>
      <c r="T109" s="311" t="s">
        <v>53</v>
      </c>
      <c r="U109" s="88" t="s">
        <v>53</v>
      </c>
      <c r="V109" s="309">
        <f>SUM(V110:V111)</f>
        <v>0</v>
      </c>
      <c r="W109" s="101"/>
      <c r="X109" s="80" t="s">
        <v>49</v>
      </c>
      <c r="AA109" s="57" t="str">
        <f t="shared" si="27"/>
        <v>?</v>
      </c>
      <c r="AB109" s="57"/>
    </row>
    <row r="110" spans="1:29" s="177" customFormat="1" ht="15.95" customHeight="1" thickTop="1">
      <c r="A110" s="188"/>
      <c r="B110" s="525"/>
      <c r="C110" s="561"/>
      <c r="D110" s="562"/>
      <c r="E110" s="326"/>
      <c r="F110" s="252"/>
      <c r="G110" s="137"/>
      <c r="H110" s="252"/>
      <c r="I110" s="252"/>
      <c r="J110" s="252"/>
      <c r="K110" s="93"/>
      <c r="L110" s="79"/>
      <c r="M110" s="79"/>
      <c r="N110" s="563"/>
      <c r="O110" s="563"/>
      <c r="P110" s="563"/>
      <c r="Q110" s="563"/>
      <c r="R110" s="574"/>
      <c r="S110" s="575" t="s">
        <v>53</v>
      </c>
      <c r="T110" s="575" t="s">
        <v>53</v>
      </c>
      <c r="U110" s="576" t="s">
        <v>53</v>
      </c>
      <c r="V110" s="577"/>
      <c r="W110" s="328" t="str">
        <f>IF(V110=1,"pe",IF(V110&gt;0,"ne",""))</f>
        <v/>
      </c>
      <c r="X110" s="578"/>
      <c r="Y110" s="176">
        <v>1</v>
      </c>
      <c r="Z110" s="176" t="s">
        <v>186</v>
      </c>
      <c r="AA110" s="57" t="str">
        <f t="shared" si="27"/>
        <v>?</v>
      </c>
      <c r="AB110" s="57">
        <v>1</v>
      </c>
      <c r="AC110" s="476">
        <f>C110</f>
        <v>0</v>
      </c>
    </row>
    <row r="111" spans="1:29" s="177" customFormat="1" ht="15.95" customHeight="1" thickBot="1">
      <c r="A111" s="321"/>
      <c r="B111" s="536"/>
      <c r="C111" s="329"/>
      <c r="D111" s="325"/>
      <c r="E111" s="553"/>
      <c r="F111" s="323"/>
      <c r="G111" s="324"/>
      <c r="H111" s="579"/>
      <c r="I111" s="579"/>
      <c r="J111" s="579"/>
      <c r="K111" s="160"/>
      <c r="L111" s="559"/>
      <c r="M111" s="560"/>
      <c r="N111" s="330"/>
      <c r="O111" s="330"/>
      <c r="P111" s="330"/>
      <c r="Q111" s="330"/>
      <c r="R111" s="331"/>
      <c r="S111" s="332" t="s">
        <v>53</v>
      </c>
      <c r="T111" s="332" t="s">
        <v>53</v>
      </c>
      <c r="U111" s="333" t="s">
        <v>53</v>
      </c>
      <c r="V111" s="334"/>
      <c r="W111" s="580" t="str">
        <f>IF(V111=1,"pe",IF(V111&gt;0,"ne",""))</f>
        <v/>
      </c>
      <c r="X111" s="178"/>
      <c r="Y111" s="176">
        <v>1</v>
      </c>
      <c r="Z111" s="176" t="s">
        <v>186</v>
      </c>
      <c r="AA111" s="57" t="str">
        <f t="shared" si="27"/>
        <v>?</v>
      </c>
      <c r="AB111" s="57">
        <v>1</v>
      </c>
      <c r="AC111" s="476">
        <f>C111</f>
        <v>0</v>
      </c>
    </row>
    <row r="112" spans="1:29" s="180" customFormat="1" ht="18.75" customHeight="1" thickTop="1" thickBot="1">
      <c r="A112" s="66"/>
      <c r="B112" s="68"/>
      <c r="C112" s="172" t="s">
        <v>58</v>
      </c>
      <c r="D112" s="520"/>
      <c r="E112" s="247"/>
      <c r="F112" s="520"/>
      <c r="G112" s="67"/>
      <c r="H112" s="520"/>
      <c r="I112" s="520"/>
      <c r="J112" s="520"/>
      <c r="K112" s="68"/>
      <c r="L112" s="67"/>
      <c r="M112" s="67"/>
      <c r="N112" s="67"/>
      <c r="O112" s="67"/>
      <c r="P112" s="67"/>
      <c r="Q112" s="67"/>
      <c r="R112" s="68"/>
      <c r="S112" s="311" t="s">
        <v>53</v>
      </c>
      <c r="T112" s="311" t="s">
        <v>53</v>
      </c>
      <c r="U112" s="88" t="s">
        <v>53</v>
      </c>
      <c r="V112" s="309">
        <f>SUM(V113:V114)</f>
        <v>0</v>
      </c>
      <c r="W112" s="97"/>
      <c r="X112" s="152" t="s">
        <v>49</v>
      </c>
      <c r="Y112" s="56"/>
      <c r="Z112" s="56"/>
      <c r="AA112" s="56" t="str">
        <f t="shared" si="27"/>
        <v>?</v>
      </c>
      <c r="AB112" s="56"/>
    </row>
    <row r="113" spans="1:29" s="177" customFormat="1" ht="15.95" customHeight="1" thickTop="1">
      <c r="A113" s="188"/>
      <c r="B113" s="525"/>
      <c r="C113" s="561"/>
      <c r="D113" s="562"/>
      <c r="E113" s="326"/>
      <c r="F113" s="252"/>
      <c r="G113" s="137"/>
      <c r="H113" s="252"/>
      <c r="I113" s="252"/>
      <c r="J113" s="252"/>
      <c r="K113" s="93"/>
      <c r="L113" s="79"/>
      <c r="M113" s="79"/>
      <c r="N113" s="563"/>
      <c r="O113" s="563"/>
      <c r="P113" s="563"/>
      <c r="Q113" s="563"/>
      <c r="R113" s="574"/>
      <c r="S113" s="575" t="s">
        <v>53</v>
      </c>
      <c r="T113" s="575" t="s">
        <v>53</v>
      </c>
      <c r="U113" s="576" t="s">
        <v>53</v>
      </c>
      <c r="V113" s="577"/>
      <c r="W113" s="328" t="str">
        <f>IF(V113=1,"pe",IF(V113&gt;0,"ne",""))</f>
        <v/>
      </c>
      <c r="X113" s="578"/>
      <c r="Y113" s="176">
        <v>1</v>
      </c>
      <c r="Z113" s="176" t="s">
        <v>187</v>
      </c>
      <c r="AA113" s="57" t="str">
        <f t="shared" si="27"/>
        <v>?</v>
      </c>
      <c r="AB113" s="57">
        <v>1</v>
      </c>
      <c r="AC113" s="476">
        <f>C113</f>
        <v>0</v>
      </c>
    </row>
    <row r="114" spans="1:29" s="177" customFormat="1" ht="15.95" customHeight="1" thickBot="1">
      <c r="A114" s="335"/>
      <c r="B114" s="569"/>
      <c r="C114" s="336"/>
      <c r="D114" s="337"/>
      <c r="E114" s="570"/>
      <c r="F114" s="338"/>
      <c r="G114" s="339"/>
      <c r="H114" s="338"/>
      <c r="I114" s="338"/>
      <c r="J114" s="338"/>
      <c r="K114" s="571"/>
      <c r="L114" s="572"/>
      <c r="M114" s="572"/>
      <c r="N114" s="340"/>
      <c r="O114" s="340"/>
      <c r="P114" s="340"/>
      <c r="Q114" s="340"/>
      <c r="R114" s="341"/>
      <c r="S114" s="342" t="s">
        <v>53</v>
      </c>
      <c r="T114" s="342" t="s">
        <v>53</v>
      </c>
      <c r="U114" s="343" t="s">
        <v>53</v>
      </c>
      <c r="V114" s="344"/>
      <c r="W114" s="573" t="str">
        <f>IF(V114=1,"pe",IF(V114&gt;0,"ne",""))</f>
        <v/>
      </c>
      <c r="X114" s="179"/>
      <c r="Y114" s="176">
        <v>1</v>
      </c>
      <c r="Z114" s="176" t="s">
        <v>187</v>
      </c>
      <c r="AA114" s="57" t="str">
        <f t="shared" si="27"/>
        <v>?</v>
      </c>
      <c r="AB114" s="57">
        <v>1</v>
      </c>
      <c r="AC114" s="476">
        <f>C114</f>
        <v>0</v>
      </c>
    </row>
    <row r="115" spans="1:29" ht="17.100000000000001" customHeight="1">
      <c r="A115" s="57"/>
      <c r="B115" s="57"/>
      <c r="C115" s="58"/>
      <c r="D115" s="57"/>
      <c r="E115" s="57"/>
      <c r="F115" s="59"/>
      <c r="G115" s="57"/>
      <c r="H115" s="57"/>
      <c r="I115" s="59"/>
      <c r="J115" s="57"/>
      <c r="K115" s="57"/>
      <c r="L115" s="57"/>
      <c r="M115" s="57"/>
      <c r="N115" s="57"/>
      <c r="O115" s="57"/>
      <c r="P115" s="57"/>
      <c r="Q115" s="57"/>
      <c r="R115" s="59"/>
      <c r="S115" s="312"/>
      <c r="T115" s="312"/>
      <c r="U115" s="57"/>
      <c r="V115" s="314"/>
      <c r="W115" s="99"/>
      <c r="X115" s="60"/>
    </row>
    <row r="116" spans="1:29" ht="17.100000000000001" customHeight="1">
      <c r="A116" s="57"/>
      <c r="B116" s="57"/>
      <c r="C116" s="58"/>
      <c r="D116" s="57"/>
      <c r="E116" s="57"/>
      <c r="F116" s="59"/>
      <c r="G116" s="57"/>
      <c r="H116" s="57"/>
      <c r="I116" s="59"/>
      <c r="J116" s="57"/>
      <c r="K116" s="57"/>
      <c r="L116" s="57"/>
      <c r="M116" s="57"/>
      <c r="N116" s="57"/>
      <c r="O116" s="57"/>
      <c r="P116" s="57"/>
      <c r="Q116" s="57"/>
      <c r="R116" s="59"/>
      <c r="S116" s="312"/>
      <c r="T116" s="312"/>
      <c r="U116" s="57"/>
      <c r="V116" s="314"/>
      <c r="W116" s="99"/>
      <c r="X116" s="60"/>
    </row>
    <row r="117" spans="1:29" ht="15" customHeight="1">
      <c r="A117" s="57"/>
      <c r="B117" s="57"/>
      <c r="C117" s="58"/>
      <c r="D117" s="57"/>
      <c r="E117" s="57"/>
      <c r="F117" s="59"/>
      <c r="G117" s="57"/>
      <c r="H117" s="57"/>
      <c r="I117" s="59"/>
      <c r="J117" s="57"/>
      <c r="K117" s="57"/>
      <c r="L117" s="57"/>
      <c r="M117" s="57"/>
      <c r="N117" s="57"/>
      <c r="O117" s="57"/>
      <c r="P117" s="57"/>
      <c r="Q117" s="57"/>
      <c r="R117" s="59"/>
      <c r="S117" s="312"/>
      <c r="T117" s="312"/>
      <c r="U117" s="57"/>
      <c r="V117" s="314"/>
      <c r="W117" s="99"/>
      <c r="X117" s="60"/>
    </row>
    <row r="118" spans="1:29" ht="15" customHeight="1">
      <c r="A118" s="57"/>
      <c r="B118" s="57"/>
      <c r="C118" s="58"/>
      <c r="D118" s="57"/>
      <c r="E118" s="57"/>
      <c r="F118" s="59"/>
      <c r="G118" s="57"/>
      <c r="H118" s="57"/>
      <c r="I118" s="59"/>
      <c r="J118" s="57"/>
      <c r="K118" s="57"/>
      <c r="L118" s="57"/>
      <c r="M118" s="57"/>
      <c r="N118" s="57"/>
      <c r="O118" s="57"/>
      <c r="P118" s="57"/>
      <c r="Q118" s="57"/>
      <c r="R118" s="59"/>
      <c r="S118" s="312"/>
      <c r="T118" s="312"/>
      <c r="U118" s="57"/>
      <c r="V118" s="314"/>
      <c r="W118" s="99"/>
      <c r="X118" s="60"/>
    </row>
    <row r="119" spans="1:29" ht="15" customHeight="1">
      <c r="A119" s="57"/>
      <c r="B119" s="57"/>
      <c r="C119" s="58"/>
      <c r="D119" s="57"/>
      <c r="E119" s="57"/>
      <c r="F119" s="59"/>
      <c r="G119" s="57"/>
      <c r="H119" s="57"/>
      <c r="I119" s="59"/>
      <c r="J119" s="57"/>
      <c r="K119" s="57"/>
      <c r="L119" s="57"/>
      <c r="M119" s="57"/>
      <c r="N119" s="57"/>
      <c r="O119" s="57"/>
      <c r="P119" s="57"/>
      <c r="Q119" s="57"/>
      <c r="R119" s="59"/>
      <c r="S119" s="312"/>
      <c r="T119" s="312"/>
      <c r="U119" s="57"/>
      <c r="V119" s="314"/>
      <c r="W119" s="99"/>
      <c r="X119" s="60"/>
    </row>
    <row r="120" spans="1:29" ht="15" customHeight="1"/>
    <row r="121" spans="1:29" ht="15" customHeight="1"/>
    <row r="122" spans="1:29" ht="15" customHeight="1"/>
    <row r="123" spans="1:29" ht="17.100000000000001" customHeight="1"/>
    <row r="124" spans="1:29" ht="15" customHeight="1"/>
    <row r="125" spans="1:29" ht="15" customHeight="1"/>
    <row r="126" spans="1:29" ht="15" customHeight="1"/>
    <row r="127" spans="1:29" ht="15" customHeight="1"/>
    <row r="128" spans="1:29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7.100000000000001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7.100000000000001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7.100000000000001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7.100000000000001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2" customHeight="1"/>
    <row r="197" ht="9" customHeight="1"/>
    <row r="198" ht="15.75" customHeight="1"/>
    <row r="199" ht="15" customHeight="1"/>
    <row r="200" ht="9.75" customHeight="1"/>
    <row r="202" ht="10.5" customHeight="1"/>
  </sheetData>
  <sheetProtection algorithmName="SHA-512" hashValue="DZoe9nzIQvDOZ/glQqhGAVtXk4fV0or7tyUlhlnOFiKtm/VfAFzO/h5O9PcaRIPPdfSKTNvCcXJwapf6Si5/Mw==" saltValue="zg/NsNZT9ARKMCPQwwvm4Q==" spinCount="100000" sheet="1" objects="1" scenarios="1" formatRows="0" sort="0"/>
  <dataConsolidate/>
  <mergeCells count="205">
    <mergeCell ref="V1:X1"/>
    <mergeCell ref="U84:U86"/>
    <mergeCell ref="X71:X78"/>
    <mergeCell ref="T71:T78"/>
    <mergeCell ref="V79:V86"/>
    <mergeCell ref="X63:X70"/>
    <mergeCell ref="A87:A94"/>
    <mergeCell ref="B87:B94"/>
    <mergeCell ref="C87:C94"/>
    <mergeCell ref="D87:D94"/>
    <mergeCell ref="X79:X86"/>
    <mergeCell ref="I87:I94"/>
    <mergeCell ref="E87:E94"/>
    <mergeCell ref="W87:W94"/>
    <mergeCell ref="X87:X94"/>
    <mergeCell ref="A79:A86"/>
    <mergeCell ref="B79:B86"/>
    <mergeCell ref="C79:C86"/>
    <mergeCell ref="D79:D86"/>
    <mergeCell ref="F87:F94"/>
    <mergeCell ref="G87:G94"/>
    <mergeCell ref="U63:U67"/>
    <mergeCell ref="U68:U70"/>
    <mergeCell ref="X31:X38"/>
    <mergeCell ref="X23:X30"/>
    <mergeCell ref="E31:E38"/>
    <mergeCell ref="X39:X46"/>
    <mergeCell ref="I47:I54"/>
    <mergeCell ref="X47:X54"/>
    <mergeCell ref="X55:X62"/>
    <mergeCell ref="J47:J54"/>
    <mergeCell ref="S47:S54"/>
    <mergeCell ref="T47:T54"/>
    <mergeCell ref="V47:V54"/>
    <mergeCell ref="W47:W54"/>
    <mergeCell ref="I55:I62"/>
    <mergeCell ref="T55:T62"/>
    <mergeCell ref="G23:G30"/>
    <mergeCell ref="G39:G46"/>
    <mergeCell ref="F55:F62"/>
    <mergeCell ref="I15:I22"/>
    <mergeCell ref="C63:C70"/>
    <mergeCell ref="D63:D70"/>
    <mergeCell ref="E63:E70"/>
    <mergeCell ref="W63:W70"/>
    <mergeCell ref="F63:F70"/>
    <mergeCell ref="G63:G70"/>
    <mergeCell ref="I63:I70"/>
    <mergeCell ref="T63:T70"/>
    <mergeCell ref="V15:V22"/>
    <mergeCell ref="J63:J70"/>
    <mergeCell ref="S63:S70"/>
    <mergeCell ref="U95:U99"/>
    <mergeCell ref="U100:U102"/>
    <mergeCell ref="S15:S22"/>
    <mergeCell ref="V39:V46"/>
    <mergeCell ref="U31:U35"/>
    <mergeCell ref="W15:W22"/>
    <mergeCell ref="V6:V13"/>
    <mergeCell ref="W6:W13"/>
    <mergeCell ref="F39:F46"/>
    <mergeCell ref="J31:J38"/>
    <mergeCell ref="S31:S38"/>
    <mergeCell ref="T31:T38"/>
    <mergeCell ref="F31:F38"/>
    <mergeCell ref="G31:G38"/>
    <mergeCell ref="U6:U13"/>
    <mergeCell ref="T6:T13"/>
    <mergeCell ref="I6:I13"/>
    <mergeCell ref="J6:J13"/>
    <mergeCell ref="S6:S13"/>
    <mergeCell ref="G15:G22"/>
    <mergeCell ref="I31:I38"/>
    <mergeCell ref="U15:U19"/>
    <mergeCell ref="U20:U22"/>
    <mergeCell ref="U23:U27"/>
    <mergeCell ref="V87:V94"/>
    <mergeCell ref="J39:J46"/>
    <mergeCell ref="S39:S46"/>
    <mergeCell ref="J15:J22"/>
    <mergeCell ref="V55:V62"/>
    <mergeCell ref="V63:V70"/>
    <mergeCell ref="U47:U51"/>
    <mergeCell ref="U52:U54"/>
    <mergeCell ref="U55:U59"/>
    <mergeCell ref="U60:U62"/>
    <mergeCell ref="U87:U91"/>
    <mergeCell ref="U92:U94"/>
    <mergeCell ref="U28:U30"/>
    <mergeCell ref="U44:U46"/>
    <mergeCell ref="U71:U75"/>
    <mergeCell ref="U76:U78"/>
    <mergeCell ref="U79:U83"/>
    <mergeCell ref="J79:J86"/>
    <mergeCell ref="S79:S86"/>
    <mergeCell ref="A71:A78"/>
    <mergeCell ref="B71:B78"/>
    <mergeCell ref="B63:B70"/>
    <mergeCell ref="W31:W38"/>
    <mergeCell ref="W39:W46"/>
    <mergeCell ref="I39:I46"/>
    <mergeCell ref="F47:F54"/>
    <mergeCell ref="G47:G54"/>
    <mergeCell ref="U36:U38"/>
    <mergeCell ref="U39:U43"/>
    <mergeCell ref="F71:F78"/>
    <mergeCell ref="A39:A46"/>
    <mergeCell ref="B39:B46"/>
    <mergeCell ref="C39:C46"/>
    <mergeCell ref="D39:D46"/>
    <mergeCell ref="B55:B62"/>
    <mergeCell ref="B47:B54"/>
    <mergeCell ref="C47:C54"/>
    <mergeCell ref="D47:D54"/>
    <mergeCell ref="A55:A62"/>
    <mergeCell ref="A47:A54"/>
    <mergeCell ref="W71:W78"/>
    <mergeCell ref="A6:A13"/>
    <mergeCell ref="C6:C13"/>
    <mergeCell ref="D6:D13"/>
    <mergeCell ref="A15:A22"/>
    <mergeCell ref="C15:C22"/>
    <mergeCell ref="D15:D22"/>
    <mergeCell ref="B23:B30"/>
    <mergeCell ref="B6:B13"/>
    <mergeCell ref="B15:B22"/>
    <mergeCell ref="A23:A30"/>
    <mergeCell ref="C2:D2"/>
    <mergeCell ref="F6:F13"/>
    <mergeCell ref="G6:G13"/>
    <mergeCell ref="E6:E13"/>
    <mergeCell ref="G55:G62"/>
    <mergeCell ref="F23:F30"/>
    <mergeCell ref="C55:C62"/>
    <mergeCell ref="C23:C30"/>
    <mergeCell ref="D23:D30"/>
    <mergeCell ref="F15:F22"/>
    <mergeCell ref="E15:E22"/>
    <mergeCell ref="E23:E30"/>
    <mergeCell ref="E39:E46"/>
    <mergeCell ref="E55:E62"/>
    <mergeCell ref="D55:D62"/>
    <mergeCell ref="E47:E54"/>
    <mergeCell ref="C31:C38"/>
    <mergeCell ref="D31:D38"/>
    <mergeCell ref="X15:X22"/>
    <mergeCell ref="X6:X13"/>
    <mergeCell ref="I95:I102"/>
    <mergeCell ref="B95:B102"/>
    <mergeCell ref="E95:E102"/>
    <mergeCell ref="J87:J94"/>
    <mergeCell ref="T15:T22"/>
    <mergeCell ref="T39:T46"/>
    <mergeCell ref="X95:X102"/>
    <mergeCell ref="I23:I30"/>
    <mergeCell ref="J23:J30"/>
    <mergeCell ref="S23:S30"/>
    <mergeCell ref="T23:T30"/>
    <mergeCell ref="J55:J62"/>
    <mergeCell ref="T95:T102"/>
    <mergeCell ref="S95:S102"/>
    <mergeCell ref="D71:D78"/>
    <mergeCell ref="G71:G78"/>
    <mergeCell ref="I79:I86"/>
    <mergeCell ref="S87:S94"/>
    <mergeCell ref="T87:T94"/>
    <mergeCell ref="T79:T86"/>
    <mergeCell ref="V95:V102"/>
    <mergeCell ref="J95:J102"/>
    <mergeCell ref="W95:W102"/>
    <mergeCell ref="V23:V30"/>
    <mergeCell ref="W23:W30"/>
    <mergeCell ref="S55:S62"/>
    <mergeCell ref="A95:A102"/>
    <mergeCell ref="C95:C102"/>
    <mergeCell ref="A63:A70"/>
    <mergeCell ref="C71:C78"/>
    <mergeCell ref="E71:E78"/>
    <mergeCell ref="E79:E86"/>
    <mergeCell ref="G95:G102"/>
    <mergeCell ref="D95:D102"/>
    <mergeCell ref="F95:F102"/>
    <mergeCell ref="I71:I78"/>
    <mergeCell ref="J71:J78"/>
    <mergeCell ref="F79:F86"/>
    <mergeCell ref="G79:G86"/>
    <mergeCell ref="W79:W86"/>
    <mergeCell ref="V71:V78"/>
    <mergeCell ref="S71:S78"/>
    <mergeCell ref="W55:W62"/>
    <mergeCell ref="V31:V38"/>
    <mergeCell ref="A31:A38"/>
    <mergeCell ref="B31:B38"/>
    <mergeCell ref="H80:H86"/>
    <mergeCell ref="H88:H94"/>
    <mergeCell ref="H96:H102"/>
    <mergeCell ref="H7:H13"/>
    <mergeCell ref="H16:H22"/>
    <mergeCell ref="H24:H30"/>
    <mergeCell ref="H32:H38"/>
    <mergeCell ref="H40:H46"/>
    <mergeCell ref="H48:H54"/>
    <mergeCell ref="H56:H62"/>
    <mergeCell ref="H64:H70"/>
    <mergeCell ref="H72:H78"/>
  </mergeCells>
  <phoneticPr fontId="12" type="noConversion"/>
  <dataValidations count="1">
    <dataValidation allowBlank="1" showInputMessage="1" showErrorMessage="1" error="Nie ma w słowniku !" sqref="H7:H13 H16:H22 H24:H30 H32:H38 H40:H46 H48:H54 H56:H62 H64:H70 H72:H78 H80:H86 H88:H94 H96:H102" xr:uid="{00000000-0002-0000-0700-000000000000}"/>
  </dataValidations>
  <printOptions horizontalCentered="1"/>
  <pageMargins left="0.39370078740157483" right="0.39370078740157483" top="0.78740157480314965" bottom="0.66060606060606064" header="0" footer="0.23622047244094491"/>
  <pageSetup paperSize="9" scale="65" fitToHeight="0" orientation="landscape" useFirstPageNumber="1" verticalDpi="4294967293" r:id="rId1"/>
  <headerFooter alignWithMargins="0">
    <oddFooter xml:space="preserve">&amp;C&amp;7Organizacja roku szkolnego 2020/2021, nr teczki:  &amp;F  </oddFooter>
  </headerFooter>
  <rowBreaks count="2" manualBreakCount="2">
    <brk id="46" max="23" man="1"/>
    <brk id="102" max="2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Nie ma w słowniku !" xr:uid="{00000000-0002-0000-0700-000001000000}">
          <x14:formula1>
            <xm:f>słownik!$G$2:$G$6</xm:f>
          </x14:formula1>
          <xm:sqref>K110:K111 K107:K108 K113:K114 K104:K105 K15:K102 K6:K13</xm:sqref>
        </x14:dataValidation>
        <x14:dataValidation type="list" allowBlank="1" showInputMessage="1" showErrorMessage="1" error="Nie ma w słowniku !" xr:uid="{00000000-0002-0000-0700-000002000000}">
          <x14:formula1>
            <xm:f>słownik!$D$2:$D$8</xm:f>
          </x14:formula1>
          <xm:sqref>M110:M111 M107:M108 M113:M114 M104:M105 M15:M102 M6:M13</xm:sqref>
        </x14:dataValidation>
        <x14:dataValidation type="list" allowBlank="1" showInputMessage="1" showErrorMessage="1" error="Nie ma w słowniku !" xr:uid="{00000000-0002-0000-0700-000003000000}">
          <x14:formula1>
            <xm:f>słownik!$M$2:$M$4</xm:f>
          </x14:formula1>
          <xm:sqref>H110:H111 H104:H105 H113:H114 H107:H108 H6 H15 H39 H23 H31 H71 H47 H55 H63 H79 H87 H95</xm:sqref>
        </x14:dataValidation>
        <x14:dataValidation type="list" allowBlank="1" showInputMessage="1" showErrorMessage="1" error="Nie ma w słowniku !" xr:uid="{00000000-0002-0000-0700-000004000000}">
          <x14:formula1>
            <xm:f>słownik!$J$2:$J$8</xm:f>
          </x14:formula1>
          <xm:sqref>I110:I111 I104:I105 I113:I114 I107:I108 I6:I13 I15:I102</xm:sqref>
        </x14:dataValidation>
        <x14:dataValidation type="list" allowBlank="1" showInputMessage="1" showErrorMessage="1" error="Nie ma w słowniku !" xr:uid="{00000000-0002-0000-0700-000005000000}">
          <x14:formula1>
            <xm:f>słownik!$P$2:$P$5</xm:f>
          </x14:formula1>
          <xm:sqref>J110:J111 J104:J105 J113:J114 J107:J108 J6:J13 J15:J102</xm:sqref>
        </x14:dataValidation>
        <x14:dataValidation type="list" allowBlank="1" showInputMessage="1" showErrorMessage="1" error="Nie ma w słowniku !" xr:uid="{00000000-0002-0000-0700-000006000000}">
          <x14:formula1>
            <xm:f>słownik!$G$12:$G$14</xm:f>
          </x14:formula1>
          <xm:sqref>E110:E111 E104:E105 E113:E114 E107:E108 E6:E13 E15:E95</xm:sqref>
        </x14:dataValidation>
        <x14:dataValidation type="list" allowBlank="1" showInputMessage="1" showErrorMessage="1" error="Nie ma w słowniku !" xr:uid="{00000000-0002-0000-0700-000007000000}">
          <x14:formula1>
            <xm:f>słownik!$M$16:$M$23</xm:f>
          </x14:formula1>
          <xm:sqref>B110:B111 B87 B79 B104:B105 B95 B113:B114 B107:B108 B6 B15 B23 B31 B39 B47 B55 B63 B71</xm:sqref>
        </x14:dataValidation>
        <x14:dataValidation type="list" allowBlank="1" showInputMessage="1" showErrorMessage="1" error="Nie ma w słowniku !" xr:uid="{00000000-0002-0000-0700-000008000000}">
          <x14:formula1>
            <xm:f>słownik!$B$2:$B$22</xm:f>
          </x14:formula1>
          <xm:sqref>L110:L111 L6:L13 L15:L102 L104:L105 L113:L114 L107:L108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P16"/>
  <sheetViews>
    <sheetView showGridLines="0" view="pageBreakPreview" zoomScale="110" zoomScaleNormal="100" zoomScaleSheetLayoutView="110" zoomScalePageLayoutView="150" workbookViewId="0">
      <selection activeCell="G87" sqref="G87"/>
    </sheetView>
  </sheetViews>
  <sheetFormatPr defaultRowHeight="12.75"/>
  <cols>
    <col min="1" max="2" width="4.85546875" customWidth="1"/>
    <col min="3" max="3" width="27.28515625" customWidth="1"/>
    <col min="4" max="6" width="3.7109375" customWidth="1"/>
    <col min="7" max="7" width="30.5703125" customWidth="1"/>
    <col min="8" max="8" width="17.140625" customWidth="1"/>
    <col min="9" max="9" width="6.5703125" customWidth="1"/>
    <col min="10" max="10" width="8.5703125" customWidth="1"/>
    <col min="11" max="11" width="8.7109375" customWidth="1"/>
    <col min="12" max="12" width="10.5703125" customWidth="1"/>
    <col min="13" max="13" width="5.85546875" style="90" customWidth="1"/>
    <col min="14" max="14" width="12.28515625" customWidth="1"/>
    <col min="15" max="15" width="8.7109375" hidden="1" customWidth="1"/>
    <col min="16" max="16" width="9.42578125" hidden="1" customWidth="1"/>
  </cols>
  <sheetData>
    <row r="1" spans="1:16" ht="20.25" customHeight="1">
      <c r="A1" s="13"/>
      <c r="B1" s="13"/>
      <c r="C1" s="237" t="str">
        <f>wizyt!C3</f>
        <v>?</v>
      </c>
      <c r="D1" s="238"/>
      <c r="E1" s="238"/>
      <c r="F1" s="13"/>
      <c r="G1" s="13"/>
      <c r="H1" s="13"/>
      <c r="I1" s="13"/>
      <c r="J1" s="13"/>
      <c r="K1" s="968">
        <f>wizyt!$B$1</f>
        <v>0</v>
      </c>
      <c r="L1" s="972" t="str">
        <f>wizyt!$D$1</f>
        <v>.</v>
      </c>
      <c r="M1" s="239"/>
      <c r="N1" s="13"/>
    </row>
    <row r="2" spans="1:16" ht="23.25" customHeight="1" thickBot="1">
      <c r="A2" s="13"/>
      <c r="B2" s="13"/>
      <c r="C2" s="240" t="s">
        <v>143</v>
      </c>
      <c r="D2" s="13"/>
      <c r="E2" s="13"/>
      <c r="F2" s="13"/>
      <c r="G2" s="13"/>
      <c r="H2" s="13"/>
      <c r="I2" s="13"/>
      <c r="J2" s="13"/>
      <c r="K2" s="240" t="str">
        <f>wizyt!H3</f>
        <v>2021/2022</v>
      </c>
      <c r="L2" s="13"/>
      <c r="M2" s="239"/>
      <c r="N2" s="13"/>
    </row>
    <row r="3" spans="1:16" ht="72" customHeight="1" thickBot="1">
      <c r="A3" s="63" t="s">
        <v>2</v>
      </c>
      <c r="B3" s="533" t="s">
        <v>215</v>
      </c>
      <c r="C3" s="77" t="s">
        <v>56</v>
      </c>
      <c r="D3" s="517" t="s">
        <v>15</v>
      </c>
      <c r="E3" s="517" t="s">
        <v>162</v>
      </c>
      <c r="F3" s="510" t="s">
        <v>3</v>
      </c>
      <c r="G3" s="518" t="s">
        <v>100</v>
      </c>
      <c r="H3" s="518" t="s">
        <v>101</v>
      </c>
      <c r="I3" s="64" t="s">
        <v>23</v>
      </c>
      <c r="J3" s="65" t="s">
        <v>144</v>
      </c>
      <c r="K3" s="65" t="s">
        <v>50</v>
      </c>
      <c r="L3" s="496" t="s">
        <v>213</v>
      </c>
      <c r="M3" s="496" t="s">
        <v>106</v>
      </c>
      <c r="N3" s="522" t="s">
        <v>59</v>
      </c>
    </row>
    <row r="4" spans="1:16" ht="13.5" thickBot="1">
      <c r="A4" s="204">
        <v>1</v>
      </c>
      <c r="B4" s="204">
        <v>2</v>
      </c>
      <c r="C4" s="204">
        <v>3</v>
      </c>
      <c r="D4" s="204">
        <v>4</v>
      </c>
      <c r="E4" s="204">
        <v>5</v>
      </c>
      <c r="F4" s="204">
        <v>6</v>
      </c>
      <c r="G4" s="204">
        <v>7</v>
      </c>
      <c r="H4" s="204">
        <v>8</v>
      </c>
      <c r="I4" s="204">
        <v>9</v>
      </c>
      <c r="J4" s="204">
        <v>10</v>
      </c>
      <c r="K4" s="204">
        <v>11</v>
      </c>
      <c r="L4" s="204">
        <v>12</v>
      </c>
      <c r="M4" s="204">
        <v>13</v>
      </c>
      <c r="N4" s="204">
        <v>14</v>
      </c>
    </row>
    <row r="5" spans="1:16" ht="18" thickTop="1" thickBot="1">
      <c r="A5" s="70"/>
      <c r="B5" s="71"/>
      <c r="C5" s="171" t="s">
        <v>153</v>
      </c>
      <c r="D5" s="71"/>
      <c r="E5" s="71"/>
      <c r="F5" s="71"/>
      <c r="G5" s="71"/>
      <c r="H5" s="71"/>
      <c r="I5" s="71"/>
      <c r="J5" s="25">
        <f>SUM(J6:J9)</f>
        <v>0</v>
      </c>
      <c r="K5" s="25">
        <f>SUM(K6:K9)</f>
        <v>0</v>
      </c>
      <c r="L5" s="25">
        <f>SUM(L6:L9)</f>
        <v>0</v>
      </c>
      <c r="M5" s="97"/>
      <c r="N5" s="27" t="s">
        <v>49</v>
      </c>
    </row>
    <row r="6" spans="1:16" s="1" customFormat="1" ht="15" thickTop="1">
      <c r="A6" s="526">
        <v>1</v>
      </c>
      <c r="B6" s="532"/>
      <c r="C6" s="153"/>
      <c r="D6" s="81"/>
      <c r="E6" s="81"/>
      <c r="F6" s="82"/>
      <c r="G6" s="147"/>
      <c r="H6" s="147"/>
      <c r="I6" s="138"/>
      <c r="J6" s="241"/>
      <c r="K6" s="189">
        <f>IF(J6&lt;=40,0,J6-40)</f>
        <v>0</v>
      </c>
      <c r="L6" s="190">
        <f>IF(J6&lt;40,J6,40)/IF(J6="",1,40)</f>
        <v>0</v>
      </c>
      <c r="M6" s="191" t="str">
        <f>IF(L6=1,"pe",IF(L6&gt;0,"ne",""))</f>
        <v/>
      </c>
      <c r="N6" s="83"/>
      <c r="O6" s="477" t="s">
        <v>204</v>
      </c>
      <c r="P6" s="477" t="str">
        <f>C1</f>
        <v>?</v>
      </c>
    </row>
    <row r="7" spans="1:16" s="1" customFormat="1" ht="14.25">
      <c r="A7" s="527">
        <v>2</v>
      </c>
      <c r="B7" s="532"/>
      <c r="C7" s="154"/>
      <c r="D7" s="139"/>
      <c r="E7" s="181"/>
      <c r="F7" s="140"/>
      <c r="G7" s="148"/>
      <c r="H7" s="148"/>
      <c r="I7" s="141"/>
      <c r="J7" s="201"/>
      <c r="K7" s="192">
        <f>IF(J7&lt;=40,0,J7-40)</f>
        <v>0</v>
      </c>
      <c r="L7" s="193">
        <f>IF(J7&lt;40,J7,40)/IF(J7="",1,40)</f>
        <v>0</v>
      </c>
      <c r="M7" s="194" t="str">
        <f>IF(L7=1,"pe",IF(L7&gt;0,"ne",""))</f>
        <v/>
      </c>
      <c r="N7" s="84"/>
      <c r="O7" s="477" t="str">
        <f>O6</f>
        <v>pr_adm</v>
      </c>
      <c r="P7" s="477" t="str">
        <f>P6</f>
        <v>?</v>
      </c>
    </row>
    <row r="8" spans="1:16" s="1" customFormat="1" ht="14.25">
      <c r="A8" s="527">
        <v>3</v>
      </c>
      <c r="B8" s="532"/>
      <c r="C8" s="155"/>
      <c r="D8" s="142"/>
      <c r="E8" s="181"/>
      <c r="F8" s="143"/>
      <c r="G8" s="149"/>
      <c r="H8" s="149"/>
      <c r="I8" s="141"/>
      <c r="J8" s="195"/>
      <c r="K8" s="192">
        <f>IF(J8&lt;=40,0,J8-40)</f>
        <v>0</v>
      </c>
      <c r="L8" s="193">
        <f>IF(J8&lt;40,J8,40)/IF(J8="",1,40)</f>
        <v>0</v>
      </c>
      <c r="M8" s="194" t="str">
        <f>IF(L8=1,"pe",IF(L8&gt;0,"ne",""))</f>
        <v/>
      </c>
      <c r="N8" s="96"/>
      <c r="O8" s="477" t="e">
        <f>#REF!</f>
        <v>#REF!</v>
      </c>
      <c r="P8" s="477" t="e">
        <f>#REF!</f>
        <v>#REF!</v>
      </c>
    </row>
    <row r="9" spans="1:16" s="1" customFormat="1" ht="15" thickBot="1">
      <c r="A9" s="528">
        <v>4</v>
      </c>
      <c r="B9" s="532"/>
      <c r="C9" s="156"/>
      <c r="D9" s="144"/>
      <c r="E9" s="236"/>
      <c r="F9" s="145"/>
      <c r="G9" s="150"/>
      <c r="H9" s="150"/>
      <c r="I9" s="146"/>
      <c r="J9" s="196"/>
      <c r="K9" s="197">
        <f>IF(J9&lt;=40,0,J9-40)</f>
        <v>0</v>
      </c>
      <c r="L9" s="198">
        <f>IF(J9&lt;40,J9,40)/IF(J9="",1,40)</f>
        <v>0</v>
      </c>
      <c r="M9" s="199" t="str">
        <f>IF(L9=1,"pe",IF(L9&gt;0,"ne",""))</f>
        <v/>
      </c>
      <c r="N9" s="85"/>
      <c r="O9" s="477" t="e">
        <f>O8</f>
        <v>#REF!</v>
      </c>
      <c r="P9" s="477" t="e">
        <f>P8</f>
        <v>#REF!</v>
      </c>
    </row>
    <row r="10" spans="1:16" ht="18" thickTop="1" thickBot="1">
      <c r="A10" s="66"/>
      <c r="B10" s="68"/>
      <c r="C10" s="171" t="s">
        <v>154</v>
      </c>
      <c r="D10" s="67"/>
      <c r="E10" s="67"/>
      <c r="F10" s="67"/>
      <c r="G10" s="67"/>
      <c r="H10" s="67"/>
      <c r="I10" s="67"/>
      <c r="J10" s="25">
        <f>SUM(J11:J13)</f>
        <v>0</v>
      </c>
      <c r="K10" s="25">
        <f>SUM(K11:K13)</f>
        <v>0</v>
      </c>
      <c r="L10" s="25">
        <f>SUM(L11:L13)</f>
        <v>0</v>
      </c>
      <c r="M10" s="97"/>
      <c r="N10" s="152" t="s">
        <v>49</v>
      </c>
      <c r="P10" s="477" t="e">
        <f>P9</f>
        <v>#REF!</v>
      </c>
    </row>
    <row r="11" spans="1:16" ht="15" thickTop="1">
      <c r="A11" s="526">
        <v>1</v>
      </c>
      <c r="B11" s="532"/>
      <c r="C11" s="174"/>
      <c r="D11" s="151"/>
      <c r="E11" s="81"/>
      <c r="F11" s="137"/>
      <c r="G11" s="157"/>
      <c r="H11" s="157"/>
      <c r="I11" s="141"/>
      <c r="J11" s="241"/>
      <c r="K11" s="189">
        <f>IF(J11&lt;=40,0,J11-40)</f>
        <v>0</v>
      </c>
      <c r="L11" s="190">
        <f>IF(J11&lt;40,J11,40)/IF(J11="",1,40)</f>
        <v>0</v>
      </c>
      <c r="M11" s="191" t="str">
        <f>IF(L11=1,"pe",IF(L11&gt;0,"ne",""))</f>
        <v/>
      </c>
      <c r="N11" s="83"/>
      <c r="O11" t="s">
        <v>205</v>
      </c>
      <c r="P11" s="477" t="e">
        <f>P10</f>
        <v>#REF!</v>
      </c>
    </row>
    <row r="12" spans="1:16" ht="14.25">
      <c r="A12" s="527">
        <v>2</v>
      </c>
      <c r="B12" s="532"/>
      <c r="C12" s="154"/>
      <c r="D12" s="139"/>
      <c r="E12" s="181"/>
      <c r="F12" s="140"/>
      <c r="G12" s="158"/>
      <c r="H12" s="148"/>
      <c r="I12" s="141"/>
      <c r="J12" s="201"/>
      <c r="K12" s="192">
        <f>IF(J12&lt;=40,0,J12-40)</f>
        <v>0</v>
      </c>
      <c r="L12" s="193">
        <f>IF(J12&lt;40,J12,40)/IF(J12="",1,40)</f>
        <v>0</v>
      </c>
      <c r="M12" s="194" t="str">
        <f>IF(L12=1,"pe",IF(L12&gt;0,"ne",""))</f>
        <v/>
      </c>
      <c r="N12" s="84"/>
      <c r="O12" t="s">
        <v>205</v>
      </c>
      <c r="P12" s="477" t="e">
        <f>P11</f>
        <v>#REF!</v>
      </c>
    </row>
    <row r="13" spans="1:16" ht="15" thickBot="1">
      <c r="A13" s="528">
        <v>3</v>
      </c>
      <c r="B13" s="532"/>
      <c r="C13" s="175"/>
      <c r="D13" s="144"/>
      <c r="E13" s="236"/>
      <c r="F13" s="145"/>
      <c r="G13" s="159"/>
      <c r="H13" s="159"/>
      <c r="I13" s="141"/>
      <c r="J13" s="196"/>
      <c r="K13" s="200">
        <f>IF(J13&lt;=40,0,J13-40)</f>
        <v>0</v>
      </c>
      <c r="L13" s="198">
        <f>IF(J13&lt;40,J13,40)/IF(J13="",1,40)</f>
        <v>0</v>
      </c>
      <c r="M13" s="199" t="str">
        <f>IF(L13=1,"pe",IF(L13&gt;0,"ne",""))</f>
        <v/>
      </c>
      <c r="N13" s="85"/>
      <c r="O13" t="s">
        <v>205</v>
      </c>
      <c r="P13" s="477" t="e">
        <f>#REF!</f>
        <v>#REF!</v>
      </c>
    </row>
    <row r="14" spans="1:16" ht="18" thickTop="1" thickBot="1">
      <c r="A14" s="66"/>
      <c r="B14" s="68"/>
      <c r="C14" s="171" t="s">
        <v>155</v>
      </c>
      <c r="D14" s="67"/>
      <c r="E14" s="67"/>
      <c r="F14" s="67"/>
      <c r="G14" s="67"/>
      <c r="H14" s="67"/>
      <c r="I14" s="67"/>
      <c r="J14" s="24">
        <f>SUM(J15:J16)</f>
        <v>0</v>
      </c>
      <c r="K14" s="24">
        <f>SUM(K15:K16)</f>
        <v>0</v>
      </c>
      <c r="L14" s="24">
        <f>SUM(L15:L16)</f>
        <v>0</v>
      </c>
      <c r="M14" s="98"/>
      <c r="N14" s="152" t="s">
        <v>49</v>
      </c>
      <c r="P14" s="477" t="e">
        <f>P13</f>
        <v>#REF!</v>
      </c>
    </row>
    <row r="15" spans="1:16" ht="15" thickTop="1">
      <c r="A15" s="526">
        <v>1</v>
      </c>
      <c r="B15" s="532"/>
      <c r="C15" s="153"/>
      <c r="D15" s="151"/>
      <c r="E15" s="81"/>
      <c r="F15" s="137"/>
      <c r="G15" s="157"/>
      <c r="H15" s="147"/>
      <c r="I15" s="141"/>
      <c r="J15" s="241"/>
      <c r="K15" s="189">
        <f>IF(J15&lt;=40,0,J15-40)</f>
        <v>0</v>
      </c>
      <c r="L15" s="190">
        <f>IF(J15&lt;40,J15,40)/IF(J15="",1,40)</f>
        <v>0</v>
      </c>
      <c r="M15" s="191" t="str">
        <f>IF(L15=1,"pe",IF(L15&gt;0,"ne",""))</f>
        <v/>
      </c>
      <c r="N15" s="83"/>
      <c r="O15" t="s">
        <v>206</v>
      </c>
      <c r="P15" s="477" t="e">
        <f>P14</f>
        <v>#REF!</v>
      </c>
    </row>
    <row r="16" spans="1:16" ht="14.25" customHeight="1" thickBot="1">
      <c r="A16" s="584">
        <v>2</v>
      </c>
      <c r="B16" s="552"/>
      <c r="C16" s="497"/>
      <c r="D16" s="498"/>
      <c r="E16" s="499"/>
      <c r="F16" s="500"/>
      <c r="G16" s="501"/>
      <c r="H16" s="502"/>
      <c r="I16" s="503"/>
      <c r="J16" s="504"/>
      <c r="K16" s="505">
        <f>IF(J16&lt;=40,0,J16-40)</f>
        <v>0</v>
      </c>
      <c r="L16" s="506">
        <f>IF(J16&lt;40,J16,40)/IF(J16="",1,40)</f>
        <v>0</v>
      </c>
      <c r="M16" s="507" t="str">
        <f>IF(L16=1,"pe",IF(L16&gt;0,"ne",""))</f>
        <v/>
      </c>
      <c r="N16" s="508"/>
      <c r="O16" t="e">
        <f>#REF!</f>
        <v>#REF!</v>
      </c>
      <c r="P16" s="477" t="e">
        <f>#REF!</f>
        <v>#REF!</v>
      </c>
    </row>
  </sheetData>
  <sheetProtection algorithmName="SHA-512" hashValue="Z7yurGdy1ebUix30ahSbpIjshd27oLTa8vRHwOCq8vcLr7ehROLvrELKae/9A6wIzX8rx1W3An6cFdkU4cO2AA==" saltValue="vyIuxr8GJsO8mztSCPQKmA==" spinCount="100000" sheet="1" objects="1" scenarios="1" formatRows="0"/>
  <phoneticPr fontId="12" type="noConversion"/>
  <pageMargins left="0.70866141732283472" right="0.31496062992125984" top="0.35433070866141736" bottom="0.74026041666666664" header="0.31496062992125984" footer="0.31496062992125984"/>
  <pageSetup paperSize="9" scale="63" orientation="portrait" r:id="rId1"/>
  <headerFooter>
    <oddFooter>&amp;C&amp;6Organizacja roku szkolnego 2020/2021, nr teczki: &amp;F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800-000000000000}">
          <x14:formula1>
            <xm:f>słownik!G20:G22</xm:f>
          </x14:formula1>
          <xm:sqref>E15:E16</xm:sqref>
        </x14:dataValidation>
        <x14:dataValidation type="list" allowBlank="1" showInputMessage="1" showErrorMessage="1" xr:uid="{00000000-0002-0000-0800-000001000000}">
          <x14:formula1>
            <xm:f>słownik!P2:P5</xm:f>
          </x14:formula1>
          <xm:sqref>I11:I13 I15:I16 I6:I9</xm:sqref>
        </x14:dataValidation>
        <x14:dataValidation type="list" allowBlank="1" showInputMessage="1" showErrorMessage="1" xr:uid="{00000000-0002-0000-0800-000004000000}">
          <x14:formula1>
            <xm:f>słownik!G12:G14</xm:f>
          </x14:formula1>
          <xm:sqref>E11 E6:E9</xm:sqref>
        </x14:dataValidation>
        <x14:dataValidation type="list" allowBlank="1" showInputMessage="1" showErrorMessage="1" xr:uid="{00000000-0002-0000-0800-000005000000}">
          <x14:formula1>
            <xm:f>słownik!G18:G19</xm:f>
          </x14:formula1>
          <xm:sqref>E12:E13</xm:sqref>
        </x14:dataValidation>
        <x14:dataValidation type="list" allowBlank="1" showInputMessage="1" showErrorMessage="1" xr:uid="{00000000-0002-0000-0800-000008000000}">
          <x14:formula1>
            <xm:f>słownik!M16:M23</xm:f>
          </x14:formula1>
          <xm:sqref>B11:B13 B15:B16 B6:B9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19</vt:i4>
      </vt:variant>
    </vt:vector>
  </HeadingPairs>
  <TitlesOfParts>
    <vt:vector size="39" baseType="lpstr">
      <vt:lpstr>Legenda</vt:lpstr>
      <vt:lpstr>słownik</vt:lpstr>
      <vt:lpstr>wizyt</vt:lpstr>
      <vt:lpstr>zestaw</vt:lpstr>
      <vt:lpstr>Załacznik</vt:lpstr>
      <vt:lpstr>Kalendarz</vt:lpstr>
      <vt:lpstr>kal.harm.</vt:lpstr>
      <vt:lpstr>pedag</vt:lpstr>
      <vt:lpstr>adm.i obs.</vt:lpstr>
      <vt:lpstr>Liczbaucz</vt:lpstr>
      <vt:lpstr>Grupy</vt:lpstr>
      <vt:lpstr>Liczbaucz przejsc</vt:lpstr>
      <vt:lpstr>Absolwenci</vt:lpstr>
      <vt:lpstr>SPN</vt:lpstr>
      <vt:lpstr>SPN(1)</vt:lpstr>
      <vt:lpstr>SPN przejsc</vt:lpstr>
      <vt:lpstr>Specyf ucz</vt:lpstr>
      <vt:lpstr>Specyf ucz przejsc</vt:lpstr>
      <vt:lpstr>Grupy przejsc</vt:lpstr>
      <vt:lpstr>Zestawienia</vt:lpstr>
      <vt:lpstr>Absolwenci!Obszar_wydruku</vt:lpstr>
      <vt:lpstr>'adm.i obs.'!Obszar_wydruku</vt:lpstr>
      <vt:lpstr>Grupy!Obszar_wydruku</vt:lpstr>
      <vt:lpstr>'Grupy przejsc'!Obszar_wydruku</vt:lpstr>
      <vt:lpstr>kal.harm.!Obszar_wydruku</vt:lpstr>
      <vt:lpstr>Kalendarz!Obszar_wydruku</vt:lpstr>
      <vt:lpstr>Legenda!Obszar_wydruku</vt:lpstr>
      <vt:lpstr>Liczbaucz!Obszar_wydruku</vt:lpstr>
      <vt:lpstr>'Liczbaucz przejsc'!Obszar_wydruku</vt:lpstr>
      <vt:lpstr>pedag!Obszar_wydruku</vt:lpstr>
      <vt:lpstr>słownik!Obszar_wydruku</vt:lpstr>
      <vt:lpstr>'Specyf ucz'!Obszar_wydruku</vt:lpstr>
      <vt:lpstr>'Specyf ucz przejsc'!Obszar_wydruku</vt:lpstr>
      <vt:lpstr>'SPN przejsc'!Obszar_wydruku</vt:lpstr>
      <vt:lpstr>'SPN(1)'!Obszar_wydruku</vt:lpstr>
      <vt:lpstr>wizyt!Obszar_wydruku</vt:lpstr>
      <vt:lpstr>Załacznik!Obszar_wydruku</vt:lpstr>
      <vt:lpstr>zestaw!Obszar_wydruku</vt:lpstr>
      <vt:lpstr>Zestawienia!Obszar_wydruku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Organizacja roku szkolnego 2004/2005</dc:title>
  <dc:subject>Szkoły plastyczne CEA</dc:subject>
  <dc:creator>Marek Lis</dc:creator>
  <cp:lastModifiedBy>Dyrektor ZSP</cp:lastModifiedBy>
  <cp:lastPrinted>2020-04-29T10:32:31Z</cp:lastPrinted>
  <dcterms:created xsi:type="dcterms:W3CDTF">1998-02-08T00:43:13Z</dcterms:created>
  <dcterms:modified xsi:type="dcterms:W3CDTF">2021-04-22T08:38:21Z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EA">
    <vt:lpwstr>Organizacja roku szkolnego 2004/2005</vt:lpwstr>
  </property>
</Properties>
</file>