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28 luty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3" l="1"/>
  <c r="K37" i="3" l="1"/>
  <c r="F47" i="1"/>
  <c r="F48" i="1"/>
  <c r="F46" i="1"/>
  <c r="F45" i="1"/>
  <c r="D15" i="2" l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A40" i="1" l="1"/>
  <c r="AR40" i="1"/>
  <c r="AR28" i="1"/>
  <c r="AA28" i="1"/>
  <c r="AN40" i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B6" i="1"/>
  <c r="AA6" i="1" l="1"/>
  <c r="AR6" i="1"/>
  <c r="AN6" i="1"/>
  <c r="AF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<sst xmlns="http://schemas.openxmlformats.org/spreadsheetml/2006/main" count="335" uniqueCount="235">
  <si>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</si>
  <si>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</si>
  <si>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</si>
  <si>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</si>
  <si>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</si>
  <si>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</si>
  <si>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</si>
  <si>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</si>
  <si>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</si>
  <si>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</si>
  <si>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</si>
  <si>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</si>
  <si>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</si>
  <si>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</si>
  <si>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</si>
  <si>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</si>
  <si>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</si>
  <si>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</si>
  <si>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</si>
  <si>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</si>
  <si>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</si>
  <si>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</si>
  <si>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</si>
  <si>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</si>
  <si>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</si>
  <si>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</si>
  <si>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</si>
  <si>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</si>
  <si>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</si>
  <si>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</si>
  <si>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</si>
  <si>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</si>
  <si>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</si>
  <si>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</si>
  <si>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</si>
  <si>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</si>
  <si>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</si>
  <si>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</si>
  <si>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</si>
  <si>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</si>
  <si>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</si>
  <si>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</si>
  <si>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</si>
  <si>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</si>
  <si>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</si>
  <si>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</si>
  <si>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</si>
  <si>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</si>
  <si>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</si>
  <si>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</si>
  <si>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</si>
  <si>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</si>
  <si>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</si>
  <si>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</si>
  <si>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</si>
  <si>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</si>
  <si>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</si>
  <si>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</si>
  <si>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</si>
  <si>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</si>
  <si>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</si>
  <si>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</si>
  <si>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</si>
  <si>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</si>
  <si>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</si>
  <si>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</si>
  <si>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</si>
  <si>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</si>
  <si>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</si>
  <si>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</si>
  <si>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</si>
  <si>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</si>
  <si>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</si>
  <si>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</si>
  <si>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</si>
  <si>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</si>
  <si>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</si>
  <si>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</si>
  <si>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</si>
  <si>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</si>
  <si>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</si>
  <si>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</si>
  <si>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</si>
  <si>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</si>
  <si>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</si>
  <si>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</si>
  <si>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</si>
  <si>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</si>
  <si>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</si>
  <si>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</si>
  <si>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</si>
  <si>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</si>
  <si>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</si>
  <si>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</si>
  <si>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</si>
  <si>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</si>
  <si>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</si>
  <si>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</si>
  <si>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</si>
  <si>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</si>
  <si>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</si>
  <si>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</si>
  <si>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</si>
  <si>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</si>
  <si>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</si>
  <si>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</si>
  <si>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</si>
  <si>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</si>
  <si>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</si>
  <si>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</si>
  <si>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</si>
  <si>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</si>
  <si>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</si>
  <si>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</si>
  <si>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</si>
  <si>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</si>
  <si>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</si>
  <si>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</si>
  <si>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</si>
  <si>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</si>
  <si>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</si>
  <si>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</si>
  <si>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</si>
  <si>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</si>
  <si>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</si>
  <si>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</si>
  <si>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</si>
  <si>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</si>
  <si>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</si>
  <si>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</si>
  <si>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</si>
  <si>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</si>
  <si>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</si>
  <si>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</si>
  <si>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</si>
  <si>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</si>
  <si>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</si>
  <si>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</si>
  <si>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</si>
  <si>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</si>
  <si>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</si>
  <si>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</si>
  <si>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</si>
  <si>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</si>
  <si>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</si>
  <si>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</si>
  <si>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</si>
  <si>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</si>
  <si>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</si>
  <si>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</si>
  <si>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</si>
  <si>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</si>
  <si>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</si>
  <si>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</si>
  <si>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</si>
  <si>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</si>
  <si>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</si>
  <si>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</si>
  <si>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</si>
  <si>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</si>
  <si>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</si>
  <si>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</si>
  <si>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</si>
  <si>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</si>
  <si>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</si>
  <si>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</si>
  <si>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</si>
  <si>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</si>
  <si>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</si>
  <si>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</si>
  <si>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</si>
  <si>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</si>
  <si>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</si>
  <si>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</si>
  <si>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</si>
  <si>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</si>
  <si>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</si>
  <si>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</si>
  <si>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</si>
  <si>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</si>
  <si>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</si>
  <si>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</si>
  <si>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</si>
  <si>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</si>
  <si>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</si>
  <si>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</si>
  <si>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</si>
  <si>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</si>
  <si>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</si>
  <si>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</si>
  <si>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</si>
  <si>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</si>
  <si>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</si>
  <si>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</si>
  <si>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</si>
  <si>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</si>
  <si>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</si>
  <si>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</si>
  <si>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</si>
  <si>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</si>
  <si>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</si>
  <si>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</si>
  <si>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</si>
  <si>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</si>
  <si>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</si>
  <si>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</si>
  <si>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</si>
  <si>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</si>
  <si>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</si>
  <si>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</si>
  <si>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</si>
  <si>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</si>
  <si>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</si>
  <si>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</si>
  <si>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</si>
  <si>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</si>
  <si>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</si>
  <si>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</si>
  <si>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</si>
  <si>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</si>
  <si>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</si>
  <si>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</si>
  <si>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</si>
  <si>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</si>
  <si>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</si>
  <si>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</si>
  <si>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</si>
  <si>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</si>
  <si>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</si>
  <si>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</si>
  <si>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</si>
  <si>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</si>
  <si>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</si>
  <si>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28.02.2021 r.</t>
  </si>
  <si>
    <t xml:space="preserve">Limit finansowy zgodny z arkuszem kalkulacyjnym z dnia 05.03.2021, kurs 1 EUR= 4,5122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</si>
</sst>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9"/>
      <color rgb="FF22222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CD3DE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D3D4D5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8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169" fontId="0" fillId="0" borderId="0" xfId="0" applyNumberFormat="1"/>
    <xf numFmtId="3" fontId="0" fillId="0" borderId="0" xfId="0" applyNumberFormat="1"/>
    <xf numFmtId="0" fontId="29" fillId="16" borderId="82" xfId="0" applyFont="1" applyFill="1" applyBorder="1" applyAlignment="1">
      <alignment horizontal="right" vertical="center" wrapText="1"/>
    </xf>
    <xf numFmtId="0" fontId="29" fillId="16" borderId="82" xfId="0" applyFont="1" applyFill="1" applyBorder="1" applyAlignment="1">
      <alignment vertical="top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44"/>
  <sheetViews>
    <sheetView showGridLines="0" tabSelected="1" zoomScale="80" zoomScaleNormal="8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0.140625" style="78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1" style="78" bestFit="1" customWidth="1"/>
    <col min="47" max="16384" width="9.140625" style="78"/>
  </cols>
  <sheetData>
    <row r="1" spans="1:46" s="56" customFormat="1" ht="20.25" customHeight="1" x14ac:dyDescent="0.2">
      <c r="A1" s="65" t="s">
        <v>66</v>
      </c>
      <c r="B1" s="66"/>
      <c r="C1" s="50"/>
      <c r="D1" s="51"/>
      <c r="E1" s="51"/>
      <c r="F1" s="52"/>
      <c r="G1" s="53"/>
      <c r="H1" s="53"/>
      <c r="I1" s="53"/>
      <c r="J1" s="53"/>
      <c r="K1" s="254"/>
      <c r="L1" s="254"/>
      <c r="M1" s="254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6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J2" s="57"/>
      <c r="AK2" s="55"/>
      <c r="AL2" s="55"/>
      <c r="AM2" s="55"/>
      <c r="AN2" s="55"/>
      <c r="AO2" s="55"/>
      <c r="AP2" s="57"/>
      <c r="AQ2" s="57"/>
      <c r="AR2" s="55"/>
    </row>
    <row r="3" spans="1:46" s="56" customFormat="1" ht="45" customHeight="1" thickBot="1" x14ac:dyDescent="0.25">
      <c r="A3" s="67" t="s">
        <v>234</v>
      </c>
      <c r="B3" s="128">
        <v>4.5122</v>
      </c>
      <c r="C3" s="256"/>
      <c r="D3" s="256"/>
      <c r="E3" s="58"/>
      <c r="F3" s="257"/>
      <c r="G3" s="257"/>
      <c r="H3" s="257"/>
      <c r="I3" s="257"/>
      <c r="J3" s="257"/>
      <c r="K3" s="68"/>
      <c r="L3" s="68"/>
      <c r="M3" s="69"/>
      <c r="N3" s="70"/>
      <c r="O3" s="71" t="s">
        <v>0</v>
      </c>
      <c r="P3" s="262" t="s">
        <v>233</v>
      </c>
      <c r="Q3" s="262"/>
      <c r="R3" s="258"/>
      <c r="S3" s="258"/>
      <c r="T3" s="258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6" s="72" customFormat="1" ht="28.5" customHeight="1" thickBot="1" x14ac:dyDescent="0.3">
      <c r="A4" s="245" t="s">
        <v>1</v>
      </c>
      <c r="B4" s="246" t="s">
        <v>2</v>
      </c>
      <c r="C4" s="247" t="s">
        <v>177</v>
      </c>
      <c r="D4" s="247"/>
      <c r="E4" s="247"/>
      <c r="F4" s="248"/>
      <c r="G4" s="249" t="s">
        <v>176</v>
      </c>
      <c r="H4" s="250"/>
      <c r="I4" s="250"/>
      <c r="J4" s="251"/>
      <c r="K4" s="252" t="s">
        <v>178</v>
      </c>
      <c r="L4" s="252"/>
      <c r="M4" s="252"/>
      <c r="N4" s="252" t="s">
        <v>3</v>
      </c>
      <c r="O4" s="252"/>
      <c r="P4" s="252"/>
      <c r="Q4" s="259"/>
      <c r="R4" s="260"/>
      <c r="S4" s="260"/>
      <c r="T4" s="260"/>
      <c r="U4" s="252" t="s">
        <v>4</v>
      </c>
      <c r="V4" s="252"/>
      <c r="W4" s="252"/>
      <c r="X4" s="252" t="s">
        <v>218</v>
      </c>
      <c r="Y4" s="252"/>
      <c r="Z4" s="252"/>
      <c r="AA4" s="259"/>
      <c r="AB4" s="247" t="s">
        <v>5</v>
      </c>
      <c r="AC4" s="261"/>
      <c r="AD4" s="261"/>
      <c r="AE4" s="261"/>
      <c r="AF4" s="253"/>
      <c r="AG4" s="261"/>
      <c r="AH4" s="261"/>
      <c r="AI4" s="247" t="s">
        <v>220</v>
      </c>
      <c r="AJ4" s="247"/>
      <c r="AK4" s="247"/>
      <c r="AL4" s="247"/>
      <c r="AM4" s="247"/>
      <c r="AN4" s="253"/>
      <c r="AO4" s="247" t="s">
        <v>223</v>
      </c>
      <c r="AP4" s="247"/>
      <c r="AQ4" s="247"/>
      <c r="AR4" s="253"/>
    </row>
    <row r="5" spans="1:46" s="72" customFormat="1" ht="60.75" thickBot="1" x14ac:dyDescent="0.3">
      <c r="A5" s="245"/>
      <c r="B5" s="246"/>
      <c r="C5" s="111" t="s">
        <v>6</v>
      </c>
      <c r="D5" s="110" t="s">
        <v>7</v>
      </c>
      <c r="E5" s="110" t="s">
        <v>8</v>
      </c>
      <c r="F5" s="88" t="s">
        <v>9</v>
      </c>
      <c r="G5" s="111" t="s">
        <v>6</v>
      </c>
      <c r="H5" s="110" t="s">
        <v>7</v>
      </c>
      <c r="I5" s="110" t="s">
        <v>8</v>
      </c>
      <c r="J5" s="88" t="s">
        <v>9</v>
      </c>
      <c r="K5" s="112" t="s">
        <v>171</v>
      </c>
      <c r="L5" s="110" t="s">
        <v>172</v>
      </c>
      <c r="M5" s="110" t="s">
        <v>8</v>
      </c>
      <c r="N5" s="111" t="s">
        <v>6</v>
      </c>
      <c r="O5" s="110" t="s">
        <v>10</v>
      </c>
      <c r="P5" s="110" t="s">
        <v>8</v>
      </c>
      <c r="Q5" s="88" t="s">
        <v>9</v>
      </c>
      <c r="R5" s="112" t="s">
        <v>173</v>
      </c>
      <c r="S5" s="110" t="s">
        <v>174</v>
      </c>
      <c r="T5" s="110" t="s">
        <v>8</v>
      </c>
      <c r="U5" s="111" t="s">
        <v>6</v>
      </c>
      <c r="V5" s="110" t="s">
        <v>10</v>
      </c>
      <c r="W5" s="110" t="s">
        <v>8</v>
      </c>
      <c r="X5" s="112" t="s">
        <v>6</v>
      </c>
      <c r="Y5" s="110" t="s">
        <v>10</v>
      </c>
      <c r="Z5" s="110" t="s">
        <v>8</v>
      </c>
      <c r="AA5" s="88" t="s">
        <v>9</v>
      </c>
      <c r="AB5" s="112" t="s">
        <v>11</v>
      </c>
      <c r="AC5" s="112" t="s">
        <v>12</v>
      </c>
      <c r="AD5" s="110" t="s">
        <v>7</v>
      </c>
      <c r="AE5" s="110" t="s">
        <v>8</v>
      </c>
      <c r="AF5" s="88" t="s">
        <v>9</v>
      </c>
      <c r="AG5" s="112" t="s">
        <v>175</v>
      </c>
      <c r="AH5" s="110" t="s">
        <v>179</v>
      </c>
      <c r="AI5" s="112" t="s">
        <v>11</v>
      </c>
      <c r="AJ5" s="110" t="s">
        <v>10</v>
      </c>
      <c r="AK5" s="110" t="s">
        <v>8</v>
      </c>
      <c r="AL5" s="110" t="s">
        <v>13</v>
      </c>
      <c r="AM5" s="110" t="s">
        <v>14</v>
      </c>
      <c r="AN5" s="88" t="s">
        <v>9</v>
      </c>
      <c r="AO5" s="112" t="s">
        <v>11</v>
      </c>
      <c r="AP5" s="110" t="s">
        <v>10</v>
      </c>
      <c r="AQ5" s="110" t="s">
        <v>8</v>
      </c>
      <c r="AR5" s="88" t="s">
        <v>9</v>
      </c>
    </row>
    <row r="6" spans="1:46" s="72" customFormat="1" ht="81.75" customHeight="1" thickBot="1" x14ac:dyDescent="0.3">
      <c r="A6" s="161" t="s">
        <v>180</v>
      </c>
      <c r="B6" s="132">
        <f>SUM(B7+B8+B9+B10+B14+B15+B16+B17+B18+B19+B22+B23+B24+B25+B26+B27)</f>
        <v>1059147517.0475799</v>
      </c>
      <c r="C6" s="142">
        <v>6159</v>
      </c>
      <c r="D6" s="143">
        <v>1553222696.55</v>
      </c>
      <c r="E6" s="143">
        <v>1107722678.4550002</v>
      </c>
      <c r="F6" s="191">
        <f>D6/B6</f>
        <v>1.4664838198173531</v>
      </c>
      <c r="G6" s="142">
        <v>5495</v>
      </c>
      <c r="H6" s="143">
        <v>986363105.68999994</v>
      </c>
      <c r="I6" s="143">
        <v>682577985.31000006</v>
      </c>
      <c r="J6" s="191">
        <f>H6/B6</f>
        <v>0.93128019450919386</v>
      </c>
      <c r="K6" s="142">
        <v>614</v>
      </c>
      <c r="L6" s="143">
        <v>297080745.23000002</v>
      </c>
      <c r="M6" s="143">
        <v>218582180.67500001</v>
      </c>
      <c r="N6" s="142">
        <v>5206</v>
      </c>
      <c r="O6" s="143">
        <v>1053327529.24</v>
      </c>
      <c r="P6" s="143">
        <v>737625602.97000003</v>
      </c>
      <c r="Q6" s="191">
        <f>O6/B6</f>
        <v>0.99450502624619908</v>
      </c>
      <c r="R6" s="142">
        <v>53</v>
      </c>
      <c r="S6" s="143">
        <v>202655110.01999998</v>
      </c>
      <c r="T6" s="143">
        <v>151085980.60999998</v>
      </c>
      <c r="U6" s="142">
        <v>95</v>
      </c>
      <c r="V6" s="143">
        <v>2543870.2200000002</v>
      </c>
      <c r="W6" s="143">
        <v>1907902.6649999998</v>
      </c>
      <c r="X6" s="142">
        <v>5153</v>
      </c>
      <c r="Y6" s="143">
        <v>848128549.00000012</v>
      </c>
      <c r="Z6" s="143">
        <v>584631719.69500005</v>
      </c>
      <c r="AA6" s="191">
        <f>Y6/B6</f>
        <v>0.80076527145547738</v>
      </c>
      <c r="AB6" s="142">
        <v>4792</v>
      </c>
      <c r="AC6" s="142">
        <v>4926</v>
      </c>
      <c r="AD6" s="143">
        <v>598769954.38</v>
      </c>
      <c r="AE6" s="143">
        <v>400259698.5424999</v>
      </c>
      <c r="AF6" s="191">
        <f>AD6/B6</f>
        <v>0.56533197193257601</v>
      </c>
      <c r="AG6" s="142">
        <v>10</v>
      </c>
      <c r="AH6" s="143">
        <v>1155399.23</v>
      </c>
      <c r="AI6" s="142">
        <v>4990</v>
      </c>
      <c r="AJ6" s="143">
        <v>651641606.52999997</v>
      </c>
      <c r="AK6" s="143">
        <v>437593854.46999997</v>
      </c>
      <c r="AL6" s="143">
        <v>268864753.5</v>
      </c>
      <c r="AM6" s="143">
        <v>201648562.03999999</v>
      </c>
      <c r="AN6" s="191">
        <f>AJ6/B6</f>
        <v>0.61525103542373349</v>
      </c>
      <c r="AO6" s="142">
        <v>4703</v>
      </c>
      <c r="AP6" s="143">
        <v>554384923.03999996</v>
      </c>
      <c r="AQ6" s="143">
        <v>364651342.25999999</v>
      </c>
      <c r="AR6" s="191">
        <f>AP6/B6</f>
        <v>0.52342559852792958</v>
      </c>
      <c r="AS6" s="211"/>
      <c r="AT6" s="211"/>
    </row>
    <row r="7" spans="1:46" x14ac:dyDescent="0.2">
      <c r="A7" s="162" t="s">
        <v>16</v>
      </c>
      <c r="B7" s="171">
        <v>8908526.7039999999</v>
      </c>
      <c r="C7" s="136">
        <v>3</v>
      </c>
      <c r="D7" s="137">
        <v>9954416.0800000001</v>
      </c>
      <c r="E7" s="138">
        <v>7465812.0600000005</v>
      </c>
      <c r="F7" s="190">
        <f t="shared" ref="F7:F60" si="0">D7/B7</f>
        <v>1.1174031813285565</v>
      </c>
      <c r="G7" s="139">
        <v>1</v>
      </c>
      <c r="H7" s="137">
        <v>8181268.0800000001</v>
      </c>
      <c r="I7" s="137">
        <v>6135951.0600000005</v>
      </c>
      <c r="J7" s="190">
        <f t="shared" ref="J7:J60" si="1">H7/B7</f>
        <v>0.91836376000607878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0.91830792249034499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0.91830792249034499</v>
      </c>
      <c r="AB7" s="139">
        <v>0</v>
      </c>
      <c r="AC7" s="141">
        <v>0</v>
      </c>
      <c r="AD7" s="137">
        <v>0</v>
      </c>
      <c r="AE7" s="137">
        <v>0</v>
      </c>
      <c r="AF7" s="190">
        <f t="shared" ref="AF7:AF60" si="3">AD7/B7</f>
        <v>0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5.7248523459104174E-2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</row>
    <row r="8" spans="1:46" x14ac:dyDescent="0.2">
      <c r="A8" s="163" t="s">
        <v>17</v>
      </c>
      <c r="B8" s="172">
        <v>16273506.431693334</v>
      </c>
      <c r="C8" s="73">
        <v>359</v>
      </c>
      <c r="D8" s="74">
        <v>21704961.059999999</v>
      </c>
      <c r="E8" s="89">
        <v>16278720.794999998</v>
      </c>
      <c r="F8" s="190">
        <f t="shared" si="0"/>
        <v>1.3337605605223888</v>
      </c>
      <c r="G8" s="76">
        <v>279</v>
      </c>
      <c r="H8" s="74">
        <v>17074897.979999997</v>
      </c>
      <c r="I8" s="74">
        <v>12806173.484999998</v>
      </c>
      <c r="J8" s="190">
        <f t="shared" si="1"/>
        <v>1.0492451673934218</v>
      </c>
      <c r="K8" s="76">
        <v>70</v>
      </c>
      <c r="L8" s="74">
        <v>4227865.08</v>
      </c>
      <c r="M8" s="75">
        <v>3170898.8099999996</v>
      </c>
      <c r="N8" s="76">
        <v>279</v>
      </c>
      <c r="O8" s="74">
        <v>15588404.68</v>
      </c>
      <c r="P8" s="74">
        <v>11691303.470000001</v>
      </c>
      <c r="Q8" s="190">
        <f t="shared" ref="Q8:Q27" si="6">O8/$B8</f>
        <v>0.95790079079951262</v>
      </c>
      <c r="R8" s="76">
        <v>10</v>
      </c>
      <c r="S8" s="74">
        <v>400648</v>
      </c>
      <c r="T8" s="75">
        <v>300486</v>
      </c>
      <c r="U8" s="76">
        <v>15</v>
      </c>
      <c r="V8" s="74">
        <v>43459.31</v>
      </c>
      <c r="W8" s="75">
        <v>32594.482500000002</v>
      </c>
      <c r="X8" s="76">
        <v>269</v>
      </c>
      <c r="Y8" s="74">
        <v>15144297.370000001</v>
      </c>
      <c r="Z8" s="74">
        <v>11358222.987500001</v>
      </c>
      <c r="AA8" s="190">
        <f t="shared" si="2"/>
        <v>0.93061058681894449</v>
      </c>
      <c r="AB8" s="76">
        <v>252</v>
      </c>
      <c r="AC8" s="77">
        <v>255</v>
      </c>
      <c r="AD8" s="74">
        <v>13976078.91</v>
      </c>
      <c r="AE8" s="74">
        <v>10482059.182500001</v>
      </c>
      <c r="AF8" s="190">
        <f t="shared" si="3"/>
        <v>0.85882406282035206</v>
      </c>
      <c r="AG8" s="77">
        <v>1</v>
      </c>
      <c r="AH8" s="75">
        <v>59760</v>
      </c>
      <c r="AI8" s="76">
        <v>244</v>
      </c>
      <c r="AJ8" s="74">
        <v>13747379.949999999</v>
      </c>
      <c r="AK8" s="74">
        <v>10310534.899999999</v>
      </c>
      <c r="AL8" s="74">
        <v>11958732.220000001</v>
      </c>
      <c r="AM8" s="74">
        <v>8969049.1600000001</v>
      </c>
      <c r="AN8" s="190">
        <f t="shared" si="4"/>
        <v>0.84477060968411832</v>
      </c>
      <c r="AO8" s="76">
        <v>220</v>
      </c>
      <c r="AP8" s="74">
        <v>11917358.16</v>
      </c>
      <c r="AQ8" s="74">
        <v>8938018.5500000007</v>
      </c>
      <c r="AR8" s="190">
        <f t="shared" si="5"/>
        <v>0.73231655451897248</v>
      </c>
      <c r="AS8" s="211"/>
      <c r="AT8" s="211"/>
    </row>
    <row r="9" spans="1:46" s="79" customFormat="1" ht="25.5" x14ac:dyDescent="0.2">
      <c r="A9" s="163" t="s">
        <v>18</v>
      </c>
      <c r="B9" s="172">
        <v>10603670</v>
      </c>
      <c r="C9" s="99">
        <v>5</v>
      </c>
      <c r="D9" s="95">
        <v>16285508.65</v>
      </c>
      <c r="E9" s="96">
        <v>12214131.487500001</v>
      </c>
      <c r="F9" s="190">
        <f t="shared" si="0"/>
        <v>1.5358369932297027</v>
      </c>
      <c r="G9" s="97">
        <v>2</v>
      </c>
      <c r="H9" s="95">
        <v>4194998.17</v>
      </c>
      <c r="I9" s="95">
        <v>3146248.6274999999</v>
      </c>
      <c r="J9" s="190">
        <f t="shared" si="1"/>
        <v>0.39561757108623713</v>
      </c>
      <c r="K9" s="97">
        <v>3</v>
      </c>
      <c r="L9" s="95">
        <v>12090510.48</v>
      </c>
      <c r="M9" s="100">
        <v>9067882.8599999994</v>
      </c>
      <c r="N9" s="97">
        <v>2</v>
      </c>
      <c r="O9" s="95">
        <v>4194517.53</v>
      </c>
      <c r="P9" s="95">
        <v>3145888.14</v>
      </c>
      <c r="Q9" s="190">
        <f t="shared" si="6"/>
        <v>0.39557224338365871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0.39557224338365871</v>
      </c>
      <c r="AB9" s="97">
        <v>0</v>
      </c>
      <c r="AC9" s="98">
        <v>0</v>
      </c>
      <c r="AD9" s="95">
        <v>0</v>
      </c>
      <c r="AE9" s="95">
        <v>0</v>
      </c>
      <c r="AF9" s="190">
        <f t="shared" si="3"/>
        <v>0</v>
      </c>
      <c r="AG9" s="98">
        <v>0</v>
      </c>
      <c r="AH9" s="100">
        <v>0</v>
      </c>
      <c r="AI9" s="97">
        <v>1</v>
      </c>
      <c r="AJ9" s="95">
        <v>196933.39</v>
      </c>
      <c r="AK9" s="95">
        <v>147700.03</v>
      </c>
      <c r="AL9" s="95">
        <v>196933.39</v>
      </c>
      <c r="AM9" s="95">
        <v>147700.03</v>
      </c>
      <c r="AN9" s="190">
        <f t="shared" si="4"/>
        <v>1.8572191514824584E-2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</row>
    <row r="10" spans="1:46" s="79" customFormat="1" ht="25.5" x14ac:dyDescent="0.2">
      <c r="A10" s="163" t="s">
        <v>19</v>
      </c>
      <c r="B10" s="172">
        <v>162135781.64129591</v>
      </c>
      <c r="C10" s="76">
        <v>58</v>
      </c>
      <c r="D10" s="101">
        <v>185561278.26000002</v>
      </c>
      <c r="E10" s="101">
        <v>139170958.69499999</v>
      </c>
      <c r="F10" s="190">
        <f t="shared" si="0"/>
        <v>1.1444807332568325</v>
      </c>
      <c r="G10" s="76">
        <v>41</v>
      </c>
      <c r="H10" s="101">
        <v>158113153.19</v>
      </c>
      <c r="I10" s="101">
        <v>118584864.8925</v>
      </c>
      <c r="J10" s="190">
        <f t="shared" si="1"/>
        <v>0.97518975508937655</v>
      </c>
      <c r="K10" s="76">
        <v>16</v>
      </c>
      <c r="L10" s="101">
        <v>17448125.07</v>
      </c>
      <c r="M10" s="75">
        <v>13086093.8025</v>
      </c>
      <c r="N10" s="97">
        <v>35</v>
      </c>
      <c r="O10" s="101">
        <v>128985890.06999999</v>
      </c>
      <c r="P10" s="101">
        <v>96739417.459999993</v>
      </c>
      <c r="Q10" s="190">
        <f t="shared" si="6"/>
        <v>0.79554240750733429</v>
      </c>
      <c r="R10" s="76">
        <v>0</v>
      </c>
      <c r="S10" s="101">
        <v>0</v>
      </c>
      <c r="T10" s="75">
        <v>0</v>
      </c>
      <c r="U10" s="97">
        <v>16</v>
      </c>
      <c r="V10" s="101">
        <v>972106.74000000011</v>
      </c>
      <c r="W10" s="101">
        <v>729080.05499999993</v>
      </c>
      <c r="X10" s="97">
        <v>35</v>
      </c>
      <c r="Y10" s="101">
        <v>128013783.33</v>
      </c>
      <c r="Z10" s="101">
        <v>96010337.405000001</v>
      </c>
      <c r="AA10" s="190">
        <f t="shared" si="2"/>
        <v>0.78954677390838779</v>
      </c>
      <c r="AB10" s="97">
        <v>33</v>
      </c>
      <c r="AC10" s="98">
        <v>53</v>
      </c>
      <c r="AD10" s="101">
        <v>113106844.78</v>
      </c>
      <c r="AE10" s="101">
        <v>84830133.584999993</v>
      </c>
      <c r="AF10" s="190">
        <f t="shared" si="3"/>
        <v>0.69760569588663668</v>
      </c>
      <c r="AG10" s="97">
        <v>1</v>
      </c>
      <c r="AH10" s="75">
        <v>0</v>
      </c>
      <c r="AI10" s="97">
        <v>34</v>
      </c>
      <c r="AJ10" s="101">
        <v>117217075.94</v>
      </c>
      <c r="AK10" s="101">
        <v>87912806.800000012</v>
      </c>
      <c r="AL10" s="101">
        <v>115058550.16</v>
      </c>
      <c r="AM10" s="101">
        <v>86293912.549999997</v>
      </c>
      <c r="AN10" s="190">
        <f t="shared" si="4"/>
        <v>0.72295624539762204</v>
      </c>
      <c r="AO10" s="97">
        <v>31</v>
      </c>
      <c r="AP10" s="101">
        <v>92654378.019999996</v>
      </c>
      <c r="AQ10" s="101">
        <v>69490783.379999995</v>
      </c>
      <c r="AR10" s="190">
        <f t="shared" si="5"/>
        <v>0.57146162976526438</v>
      </c>
      <c r="AS10" s="211"/>
      <c r="AT10" s="211"/>
    </row>
    <row r="11" spans="1:46" s="129" customFormat="1" outlineLevel="1" collapsed="1" x14ac:dyDescent="0.2">
      <c r="A11" s="164" t="s">
        <v>20</v>
      </c>
      <c r="B11" s="173">
        <v>84488435.102972016</v>
      </c>
      <c r="C11" s="73">
        <v>15</v>
      </c>
      <c r="D11" s="74">
        <v>91804817.5</v>
      </c>
      <c r="E11" s="89">
        <v>68853613.125</v>
      </c>
      <c r="F11" s="190">
        <f t="shared" si="0"/>
        <v>1.0865962588620679</v>
      </c>
      <c r="G11" s="76">
        <v>14</v>
      </c>
      <c r="H11" s="74">
        <v>85778346.5</v>
      </c>
      <c r="I11" s="74">
        <v>64333759.875</v>
      </c>
      <c r="J11" s="190">
        <f t="shared" si="1"/>
        <v>1.0152673131589651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0.99242452789909108</v>
      </c>
      <c r="R11" s="76">
        <v>0</v>
      </c>
      <c r="S11" s="74">
        <v>0</v>
      </c>
      <c r="T11" s="75">
        <v>0</v>
      </c>
      <c r="U11" s="76">
        <v>11</v>
      </c>
      <c r="V11" s="74">
        <v>723304.81</v>
      </c>
      <c r="W11" s="75">
        <v>542478.60749999993</v>
      </c>
      <c r="X11" s="76">
        <v>14</v>
      </c>
      <c r="Y11" s="74">
        <v>83125090.50999999</v>
      </c>
      <c r="Z11" s="74">
        <v>62343817.852499999</v>
      </c>
      <c r="AA11" s="190">
        <f t="shared" si="2"/>
        <v>0.98386353598204979</v>
      </c>
      <c r="AB11" s="76">
        <v>14</v>
      </c>
      <c r="AC11" s="77">
        <v>28</v>
      </c>
      <c r="AD11" s="74">
        <v>83126445.460000008</v>
      </c>
      <c r="AE11" s="74">
        <v>62344834.094999999</v>
      </c>
      <c r="AF11" s="190">
        <f t="shared" si="3"/>
        <v>0.98387957308817409</v>
      </c>
      <c r="AG11" s="77">
        <v>1</v>
      </c>
      <c r="AH11" s="75">
        <v>0</v>
      </c>
      <c r="AI11" s="76">
        <v>14</v>
      </c>
      <c r="AJ11" s="74">
        <v>83604737.120000005</v>
      </c>
      <c r="AK11" s="74">
        <v>62703552.759999998</v>
      </c>
      <c r="AL11" s="74">
        <v>82204176.569999993</v>
      </c>
      <c r="AM11" s="74">
        <v>61653132.379999995</v>
      </c>
      <c r="AN11" s="190">
        <f t="shared" si="4"/>
        <v>0.98954060420346301</v>
      </c>
      <c r="AO11" s="76">
        <v>12</v>
      </c>
      <c r="AP11" s="74">
        <v>62980861.799999997</v>
      </c>
      <c r="AQ11" s="74">
        <v>47235646.289999999</v>
      </c>
      <c r="AR11" s="190">
        <f t="shared" si="5"/>
        <v>0.74543766520519383</v>
      </c>
      <c r="AS11" s="211"/>
      <c r="AT11" s="211"/>
    </row>
    <row r="12" spans="1:46" s="129" customFormat="1" ht="25.5" outlineLevel="1" x14ac:dyDescent="0.2">
      <c r="A12" s="164" t="s">
        <v>21</v>
      </c>
      <c r="B12" s="173">
        <v>76217645.754016653</v>
      </c>
      <c r="C12" s="73">
        <v>22</v>
      </c>
      <c r="D12" s="74">
        <v>92933936.660000011</v>
      </c>
      <c r="E12" s="89">
        <v>69700452.495000005</v>
      </c>
      <c r="F12" s="190">
        <f t="shared" si="0"/>
        <v>1.2193231074065602</v>
      </c>
      <c r="G12" s="76">
        <v>15</v>
      </c>
      <c r="H12" s="74">
        <v>71793744.090000004</v>
      </c>
      <c r="I12" s="74">
        <v>53845308.067500003</v>
      </c>
      <c r="J12" s="190">
        <f t="shared" si="1"/>
        <v>0.94195698882783307</v>
      </c>
      <c r="K12" s="76">
        <v>6</v>
      </c>
      <c r="L12" s="74">
        <v>11140192.57</v>
      </c>
      <c r="M12" s="75">
        <v>8355144.4275000002</v>
      </c>
      <c r="N12" s="76">
        <v>9</v>
      </c>
      <c r="O12" s="74">
        <v>44608503.549999997</v>
      </c>
      <c r="P12" s="74">
        <v>33456377.619999997</v>
      </c>
      <c r="Q12" s="190">
        <f t="shared" si="6"/>
        <v>0.58527789868987312</v>
      </c>
      <c r="R12" s="76">
        <v>0</v>
      </c>
      <c r="S12" s="74">
        <v>0</v>
      </c>
      <c r="T12" s="75">
        <v>0</v>
      </c>
      <c r="U12" s="76">
        <v>5</v>
      </c>
      <c r="V12" s="74">
        <v>248801.93000000002</v>
      </c>
      <c r="W12" s="75">
        <v>186601.44750000001</v>
      </c>
      <c r="X12" s="76">
        <v>9</v>
      </c>
      <c r="Y12" s="74">
        <v>44359701.619999997</v>
      </c>
      <c r="Z12" s="74">
        <v>33269776.172499999</v>
      </c>
      <c r="AA12" s="190">
        <f t="shared" si="2"/>
        <v>0.58201353743155015</v>
      </c>
      <c r="AB12" s="76">
        <v>7</v>
      </c>
      <c r="AC12" s="77">
        <v>13</v>
      </c>
      <c r="AD12" s="74">
        <v>29451408.619999997</v>
      </c>
      <c r="AE12" s="74">
        <v>22088556.464999996</v>
      </c>
      <c r="AF12" s="190">
        <f t="shared" si="3"/>
        <v>0.38641194343696866</v>
      </c>
      <c r="AG12" s="77">
        <v>0</v>
      </c>
      <c r="AH12" s="75">
        <v>0</v>
      </c>
      <c r="AI12" s="76">
        <v>8</v>
      </c>
      <c r="AJ12" s="74">
        <v>33083347.619999997</v>
      </c>
      <c r="AK12" s="74">
        <v>24812510.690000001</v>
      </c>
      <c r="AL12" s="74">
        <v>32854373.589999996</v>
      </c>
      <c r="AM12" s="74">
        <v>24640780.170000002</v>
      </c>
      <c r="AN12" s="190">
        <f t="shared" si="4"/>
        <v>0.4340641500102555</v>
      </c>
      <c r="AO12" s="76">
        <v>7</v>
      </c>
      <c r="AP12" s="74">
        <v>29144525.02</v>
      </c>
      <c r="AQ12" s="74">
        <v>21858393.739999998</v>
      </c>
      <c r="AR12" s="190">
        <f t="shared" si="5"/>
        <v>0.38238553200738412</v>
      </c>
      <c r="AS12" s="211"/>
      <c r="AT12" s="211"/>
    </row>
    <row r="13" spans="1:46" s="130" customFormat="1" ht="25.5" outlineLevel="1" x14ac:dyDescent="0.2">
      <c r="A13" s="164" t="s">
        <v>22</v>
      </c>
      <c r="B13" s="173">
        <v>1429700.7843072377</v>
      </c>
      <c r="C13" s="73">
        <v>21</v>
      </c>
      <c r="D13" s="74">
        <v>822524.1</v>
      </c>
      <c r="E13" s="89">
        <v>616893.07500000007</v>
      </c>
      <c r="F13" s="190">
        <f t="shared" si="0"/>
        <v>0.57531205761949311</v>
      </c>
      <c r="G13" s="76">
        <v>12</v>
      </c>
      <c r="H13" s="74">
        <v>541062.60000000009</v>
      </c>
      <c r="I13" s="74">
        <v>405796.95000000007</v>
      </c>
      <c r="J13" s="190">
        <f t="shared" si="1"/>
        <v>0.37844464096183056</v>
      </c>
      <c r="K13" s="76">
        <v>9</v>
      </c>
      <c r="L13" s="74">
        <v>281461.5</v>
      </c>
      <c r="M13" s="75">
        <v>211096.125</v>
      </c>
      <c r="N13" s="76">
        <v>12</v>
      </c>
      <c r="O13" s="74">
        <v>528991.19999999995</v>
      </c>
      <c r="P13" s="74">
        <v>396743.38</v>
      </c>
      <c r="Q13" s="190">
        <f t="shared" si="6"/>
        <v>0.37000133580840339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0.37000133580840339</v>
      </c>
      <c r="AB13" s="76">
        <v>12</v>
      </c>
      <c r="AC13" s="77">
        <v>12</v>
      </c>
      <c r="AD13" s="74">
        <v>528990.69999999995</v>
      </c>
      <c r="AE13" s="74">
        <v>396743.02500000002</v>
      </c>
      <c r="AF13" s="190">
        <f t="shared" si="3"/>
        <v>0.37000098608487697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396743.35000000003</v>
      </c>
      <c r="AL13" s="74">
        <v>0</v>
      </c>
      <c r="AM13" s="74">
        <v>0</v>
      </c>
      <c r="AN13" s="190">
        <f t="shared" si="4"/>
        <v>0.37000133580840339</v>
      </c>
      <c r="AO13" s="76">
        <v>12</v>
      </c>
      <c r="AP13" s="74">
        <v>528991.19999999995</v>
      </c>
      <c r="AQ13" s="74">
        <v>396743.35</v>
      </c>
      <c r="AR13" s="190">
        <f t="shared" si="5"/>
        <v>0.37000133580840339</v>
      </c>
      <c r="AS13" s="211"/>
      <c r="AT13" s="211"/>
    </row>
    <row r="14" spans="1:46" ht="36.75" customHeight="1" x14ac:dyDescent="0.2">
      <c r="A14" s="163" t="s">
        <v>23</v>
      </c>
      <c r="B14" s="172">
        <v>33310827.063794665</v>
      </c>
      <c r="C14" s="73">
        <v>13</v>
      </c>
      <c r="D14" s="74">
        <v>30276905.75</v>
      </c>
      <c r="E14" s="89">
        <v>22707679.3125</v>
      </c>
      <c r="F14" s="190">
        <f t="shared" si="0"/>
        <v>0.90892086503933689</v>
      </c>
      <c r="G14" s="76">
        <v>11</v>
      </c>
      <c r="H14" s="74">
        <v>25712899.84</v>
      </c>
      <c r="I14" s="74">
        <v>19284674.879999999</v>
      </c>
      <c r="J14" s="190">
        <f t="shared" si="1"/>
        <v>0.77190817840566905</v>
      </c>
      <c r="K14" s="76">
        <v>2</v>
      </c>
      <c r="L14" s="74">
        <v>4564005.91</v>
      </c>
      <c r="M14" s="75">
        <v>3423004.4325000001</v>
      </c>
      <c r="N14" s="76">
        <v>11</v>
      </c>
      <c r="O14" s="74">
        <v>25076104.82</v>
      </c>
      <c r="P14" s="74">
        <v>18807078.579999998</v>
      </c>
      <c r="Q14" s="190">
        <f t="shared" si="6"/>
        <v>0.75279142039841651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0.75279142039841651</v>
      </c>
      <c r="AB14" s="76">
        <v>8</v>
      </c>
      <c r="AC14" s="77">
        <v>10</v>
      </c>
      <c r="AD14" s="74">
        <v>13846331.48</v>
      </c>
      <c r="AE14" s="74">
        <v>10384748.610000001</v>
      </c>
      <c r="AF14" s="190">
        <f t="shared" si="3"/>
        <v>0.41567060023704705</v>
      </c>
      <c r="AG14" s="77">
        <v>0</v>
      </c>
      <c r="AH14" s="75">
        <v>0</v>
      </c>
      <c r="AI14" s="76">
        <v>11</v>
      </c>
      <c r="AJ14" s="74">
        <v>18991342.329999998</v>
      </c>
      <c r="AK14" s="74">
        <v>14243506.710000001</v>
      </c>
      <c r="AL14" s="74">
        <v>16814354.550000001</v>
      </c>
      <c r="AM14" s="74">
        <v>12610765.890000001</v>
      </c>
      <c r="AN14" s="190">
        <f t="shared" si="4"/>
        <v>0.57012521165052588</v>
      </c>
      <c r="AO14" s="76">
        <v>8</v>
      </c>
      <c r="AP14" s="74">
        <v>13880641.57</v>
      </c>
      <c r="AQ14" s="74">
        <v>10410481.140000001</v>
      </c>
      <c r="AR14" s="190">
        <f t="shared" si="5"/>
        <v>0.41670059837952161</v>
      </c>
      <c r="AS14" s="211"/>
      <c r="AT14" s="211"/>
    </row>
    <row r="15" spans="1:46" x14ac:dyDescent="0.2">
      <c r="A15" s="163" t="s">
        <v>24</v>
      </c>
      <c r="B15" s="172">
        <v>64505365.344384015</v>
      </c>
      <c r="C15" s="73">
        <v>207</v>
      </c>
      <c r="D15" s="74">
        <v>71015925.830000013</v>
      </c>
      <c r="E15" s="89">
        <v>35507962.915000007</v>
      </c>
      <c r="F15" s="190">
        <f t="shared" si="0"/>
        <v>1.1009305264896514</v>
      </c>
      <c r="G15" s="76">
        <v>207</v>
      </c>
      <c r="H15" s="74">
        <v>71015925.830000013</v>
      </c>
      <c r="I15" s="74">
        <v>35507962.915000007</v>
      </c>
      <c r="J15" s="190">
        <f t="shared" si="1"/>
        <v>1.1009305264896514</v>
      </c>
      <c r="K15" s="76">
        <v>51</v>
      </c>
      <c r="L15" s="74">
        <v>11225762.99</v>
      </c>
      <c r="M15" s="75">
        <v>5612881.4950000001</v>
      </c>
      <c r="N15" s="76">
        <v>156</v>
      </c>
      <c r="O15" s="74">
        <v>58485169.599999994</v>
      </c>
      <c r="P15" s="74">
        <v>29242584.700000003</v>
      </c>
      <c r="Q15" s="190">
        <f t="shared" si="6"/>
        <v>0.90667139528249874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0.85234401675684413</v>
      </c>
      <c r="AB15" s="76">
        <v>46</v>
      </c>
      <c r="AC15" s="77">
        <v>46</v>
      </c>
      <c r="AD15" s="74">
        <v>44344668.969999999</v>
      </c>
      <c r="AE15" s="74">
        <v>22172334.484999999</v>
      </c>
      <c r="AF15" s="190">
        <f t="shared" si="3"/>
        <v>0.68745706242032389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0.83204545332712787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0.83204545332712787</v>
      </c>
      <c r="AS15" s="211"/>
      <c r="AT15" s="211"/>
    </row>
    <row r="16" spans="1:46" x14ac:dyDescent="0.2">
      <c r="A16" s="163" t="s">
        <v>25</v>
      </c>
      <c r="B16" s="172">
        <v>2796205.961802667</v>
      </c>
      <c r="C16" s="73">
        <v>3</v>
      </c>
      <c r="D16" s="74">
        <v>2700000</v>
      </c>
      <c r="E16" s="89">
        <v>2025000</v>
      </c>
      <c r="F16" s="190">
        <f t="shared" si="0"/>
        <v>0.96559410747388419</v>
      </c>
      <c r="G16" s="76">
        <v>3</v>
      </c>
      <c r="H16" s="74">
        <v>2700000</v>
      </c>
      <c r="I16" s="74">
        <v>2025000</v>
      </c>
      <c r="J16" s="190">
        <f t="shared" si="1"/>
        <v>0.96559410747388419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0.96559410747388419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0.96559410747388419</v>
      </c>
      <c r="AB16" s="76">
        <v>1</v>
      </c>
      <c r="AC16" s="77">
        <v>1</v>
      </c>
      <c r="AD16" s="74">
        <v>283649.59999999998</v>
      </c>
      <c r="AE16" s="74">
        <v>212737.19999999998</v>
      </c>
      <c r="AF16" s="190">
        <f t="shared" si="3"/>
        <v>0.10144088235086082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0.10144088235086082</v>
      </c>
      <c r="AO16" s="76">
        <v>1</v>
      </c>
      <c r="AP16" s="74">
        <v>283649.59999999998</v>
      </c>
      <c r="AQ16" s="74">
        <v>212737.2</v>
      </c>
      <c r="AR16" s="190">
        <f t="shared" si="5"/>
        <v>0.10144088235086082</v>
      </c>
      <c r="AS16" s="211"/>
      <c r="AT16" s="211"/>
    </row>
    <row r="17" spans="1:46" ht="25.5" x14ac:dyDescent="0.2">
      <c r="A17" s="163" t="s">
        <v>26</v>
      </c>
      <c r="B17" s="172">
        <v>66106914.664472006</v>
      </c>
      <c r="C17" s="73">
        <v>377</v>
      </c>
      <c r="D17" s="74">
        <v>92490683.74000001</v>
      </c>
      <c r="E17" s="89">
        <v>69368012.804999992</v>
      </c>
      <c r="F17" s="190">
        <f t="shared" si="0"/>
        <v>1.399107554927344</v>
      </c>
      <c r="G17" s="76">
        <v>212</v>
      </c>
      <c r="H17" s="74">
        <v>51691314.210000001</v>
      </c>
      <c r="I17" s="74">
        <v>38768485.657499999</v>
      </c>
      <c r="J17" s="190">
        <f t="shared" si="1"/>
        <v>0.78193505887184578</v>
      </c>
      <c r="K17" s="76">
        <v>139</v>
      </c>
      <c r="L17" s="74">
        <v>34731173.839999996</v>
      </c>
      <c r="M17" s="75">
        <v>26048380.380000003</v>
      </c>
      <c r="N17" s="76">
        <v>165</v>
      </c>
      <c r="O17" s="74">
        <v>34595641.25</v>
      </c>
      <c r="P17" s="74">
        <v>25946730.469999999</v>
      </c>
      <c r="Q17" s="190">
        <f t="shared" si="6"/>
        <v>0.52332863249769568</v>
      </c>
      <c r="R17" s="76">
        <v>13</v>
      </c>
      <c r="S17" s="74">
        <v>2492634.02</v>
      </c>
      <c r="T17" s="75">
        <v>1869475.48</v>
      </c>
      <c r="U17" s="76">
        <v>5</v>
      </c>
      <c r="V17" s="74">
        <v>121260.5</v>
      </c>
      <c r="W17" s="75">
        <v>90945.375</v>
      </c>
      <c r="X17" s="76">
        <v>152</v>
      </c>
      <c r="Y17" s="74">
        <v>31981746.73</v>
      </c>
      <c r="Z17" s="74">
        <v>23986309.615000002</v>
      </c>
      <c r="AA17" s="190">
        <f t="shared" si="2"/>
        <v>0.483788222341407</v>
      </c>
      <c r="AB17" s="76">
        <v>105</v>
      </c>
      <c r="AC17" s="77">
        <v>109</v>
      </c>
      <c r="AD17" s="74">
        <v>19980795.359999999</v>
      </c>
      <c r="AE17" s="74">
        <v>14985596.52</v>
      </c>
      <c r="AF17" s="190">
        <f t="shared" si="3"/>
        <v>0.30224970355088021</v>
      </c>
      <c r="AG17" s="77">
        <v>1</v>
      </c>
      <c r="AH17" s="75">
        <v>117000</v>
      </c>
      <c r="AI17" s="76">
        <v>126</v>
      </c>
      <c r="AJ17" s="75">
        <v>22998340.490000002</v>
      </c>
      <c r="AK17" s="101">
        <v>17248754.990000002</v>
      </c>
      <c r="AL17" s="74">
        <v>20831626.420000002</v>
      </c>
      <c r="AM17" s="74">
        <v>15623719.530000001</v>
      </c>
      <c r="AN17" s="190">
        <f t="shared" si="4"/>
        <v>0.34789614077027942</v>
      </c>
      <c r="AO17" s="76">
        <v>79</v>
      </c>
      <c r="AP17" s="74">
        <v>14523792.65</v>
      </c>
      <c r="AQ17" s="74">
        <v>10892844.23</v>
      </c>
      <c r="AR17" s="190">
        <f t="shared" si="5"/>
        <v>0.21970156561860474</v>
      </c>
      <c r="AS17" s="211"/>
      <c r="AT17" s="211"/>
    </row>
    <row r="18" spans="1:46" x14ac:dyDescent="0.2">
      <c r="A18" s="163" t="s">
        <v>27</v>
      </c>
      <c r="B18" s="172">
        <v>37427588.842630535</v>
      </c>
      <c r="C18" s="73">
        <v>499</v>
      </c>
      <c r="D18" s="74">
        <v>63798204.24000001</v>
      </c>
      <c r="E18" s="89">
        <v>47848653.180000007</v>
      </c>
      <c r="F18" s="190">
        <f t="shared" si="0"/>
        <v>1.7045769234093162</v>
      </c>
      <c r="G18" s="76">
        <v>291</v>
      </c>
      <c r="H18" s="74">
        <v>36133030.589999996</v>
      </c>
      <c r="I18" s="74">
        <v>27099772.942499995</v>
      </c>
      <c r="J18" s="190">
        <f t="shared" si="1"/>
        <v>0.96541165774600957</v>
      </c>
      <c r="K18" s="76">
        <v>87</v>
      </c>
      <c r="L18" s="74">
        <v>10085135.27</v>
      </c>
      <c r="M18" s="75">
        <v>7563851.4525000006</v>
      </c>
      <c r="N18" s="76">
        <v>268</v>
      </c>
      <c r="O18" s="74">
        <v>26424053.109999999</v>
      </c>
      <c r="P18" s="74">
        <v>19818039.469999999</v>
      </c>
      <c r="Q18" s="190">
        <f t="shared" si="6"/>
        <v>0.70600468603798072</v>
      </c>
      <c r="R18" s="76">
        <v>14</v>
      </c>
      <c r="S18" s="74">
        <v>1477620</v>
      </c>
      <c r="T18" s="75">
        <v>1108214.98</v>
      </c>
      <c r="U18" s="76">
        <v>29</v>
      </c>
      <c r="V18" s="74">
        <v>480587.27</v>
      </c>
      <c r="W18" s="75">
        <v>360440.45250000001</v>
      </c>
      <c r="X18" s="76">
        <v>254</v>
      </c>
      <c r="Y18" s="74">
        <v>24465845.840000004</v>
      </c>
      <c r="Z18" s="74">
        <v>18349384.037500001</v>
      </c>
      <c r="AA18" s="190">
        <f t="shared" si="2"/>
        <v>0.65368479767344967</v>
      </c>
      <c r="AB18" s="76">
        <v>205</v>
      </c>
      <c r="AC18" s="77">
        <v>209</v>
      </c>
      <c r="AD18" s="74">
        <v>17118708.16</v>
      </c>
      <c r="AE18" s="74">
        <v>12839031.119999999</v>
      </c>
      <c r="AF18" s="190">
        <f t="shared" si="3"/>
        <v>0.45738207267312814</v>
      </c>
      <c r="AG18" s="77">
        <v>0</v>
      </c>
      <c r="AH18" s="75">
        <v>0</v>
      </c>
      <c r="AI18" s="76">
        <v>220</v>
      </c>
      <c r="AJ18" s="74">
        <v>18001864.5</v>
      </c>
      <c r="AK18" s="74">
        <v>13501398.07</v>
      </c>
      <c r="AL18" s="74">
        <v>15785763.960000001</v>
      </c>
      <c r="AM18" s="74">
        <v>11839322.789999999</v>
      </c>
      <c r="AN18" s="190">
        <f t="shared" si="4"/>
        <v>0.48097847220913226</v>
      </c>
      <c r="AO18" s="76">
        <v>173</v>
      </c>
      <c r="AP18" s="74">
        <v>12765951</v>
      </c>
      <c r="AQ18" s="74">
        <v>9574463.0800000001</v>
      </c>
      <c r="AR18" s="190">
        <f t="shared" si="5"/>
        <v>0.34108398095523074</v>
      </c>
      <c r="AS18" s="211"/>
      <c r="AT18" s="211"/>
    </row>
    <row r="19" spans="1:46" ht="25.5" x14ac:dyDescent="0.2">
      <c r="A19" s="163" t="s">
        <v>28</v>
      </c>
      <c r="B19" s="172">
        <v>343451264.27024186</v>
      </c>
      <c r="C19" s="73">
        <v>3969</v>
      </c>
      <c r="D19" s="74">
        <v>350290101</v>
      </c>
      <c r="E19" s="89">
        <v>223277213.25</v>
      </c>
      <c r="F19" s="190">
        <f t="shared" si="0"/>
        <v>1.0199121023598186</v>
      </c>
      <c r="G19" s="114">
        <v>3969</v>
      </c>
      <c r="H19" s="113">
        <v>350290101</v>
      </c>
      <c r="I19" s="113">
        <v>223277213.25</v>
      </c>
      <c r="J19" s="190">
        <f t="shared" si="1"/>
        <v>1.0199121023598186</v>
      </c>
      <c r="K19" s="76">
        <v>115</v>
      </c>
      <c r="L19" s="74">
        <v>8908150</v>
      </c>
      <c r="M19" s="75">
        <v>5259175</v>
      </c>
      <c r="N19" s="76">
        <v>3849</v>
      </c>
      <c r="O19" s="74">
        <v>339194650</v>
      </c>
      <c r="P19" s="74">
        <v>216647237.5</v>
      </c>
      <c r="Q19" s="190">
        <f t="shared" si="6"/>
        <v>0.98760635143013309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3847</v>
      </c>
      <c r="Y19" s="74">
        <v>338850150</v>
      </c>
      <c r="Z19" s="74">
        <v>216418112.5</v>
      </c>
      <c r="AA19" s="190">
        <f t="shared" si="2"/>
        <v>0.98660329790889489</v>
      </c>
      <c r="AB19" s="76">
        <v>3865</v>
      </c>
      <c r="AC19" s="77">
        <v>3956</v>
      </c>
      <c r="AD19" s="74">
        <v>317012812.5</v>
      </c>
      <c r="AE19" s="74">
        <v>200028009.375</v>
      </c>
      <c r="AF19" s="190">
        <f t="shared" si="3"/>
        <v>0.92302124196159907</v>
      </c>
      <c r="AG19" s="77">
        <v>3</v>
      </c>
      <c r="AH19" s="75">
        <v>160500</v>
      </c>
      <c r="AI19" s="76">
        <v>3849</v>
      </c>
      <c r="AJ19" s="74">
        <v>315657350</v>
      </c>
      <c r="AK19" s="74">
        <v>199023512.5</v>
      </c>
      <c r="AL19" s="74">
        <v>3</v>
      </c>
      <c r="AM19" s="74">
        <v>0</v>
      </c>
      <c r="AN19" s="190">
        <f t="shared" si="4"/>
        <v>0.91907464854060794</v>
      </c>
      <c r="AO19" s="76">
        <v>3845</v>
      </c>
      <c r="AP19" s="74">
        <v>315657350</v>
      </c>
      <c r="AQ19" s="74">
        <v>199023512.5</v>
      </c>
      <c r="AR19" s="190">
        <f t="shared" si="5"/>
        <v>0.91907464854060794</v>
      </c>
      <c r="AS19" s="211"/>
      <c r="AT19" s="211"/>
    </row>
    <row r="20" spans="1:46" outlineLevel="1" x14ac:dyDescent="0.2">
      <c r="A20" s="164" t="s">
        <v>224</v>
      </c>
      <c r="B20" s="173">
        <v>151705609.81003198</v>
      </c>
      <c r="C20" s="216">
        <v>2745</v>
      </c>
      <c r="D20" s="217">
        <v>157761450</v>
      </c>
      <c r="E20" s="218">
        <v>78880725</v>
      </c>
      <c r="F20" s="219">
        <f t="shared" si="0"/>
        <v>1.0399183668787939</v>
      </c>
      <c r="G20" s="220">
        <v>2745</v>
      </c>
      <c r="H20" s="221">
        <v>157761450</v>
      </c>
      <c r="I20" s="221">
        <v>78880725</v>
      </c>
      <c r="J20" s="219">
        <f t="shared" si="1"/>
        <v>1.0399183668787939</v>
      </c>
      <c r="K20" s="222">
        <v>98</v>
      </c>
      <c r="L20" s="217">
        <v>5687750</v>
      </c>
      <c r="M20" s="223">
        <v>2843875</v>
      </c>
      <c r="N20" s="222">
        <v>2646</v>
      </c>
      <c r="O20" s="217">
        <v>150995000</v>
      </c>
      <c r="P20" s="217">
        <v>75497500</v>
      </c>
      <c r="Q20" s="219">
        <f t="shared" si="6"/>
        <v>0.9953158633294984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2645</v>
      </c>
      <c r="Y20" s="217">
        <v>150878000</v>
      </c>
      <c r="Z20" s="217">
        <v>75439000</v>
      </c>
      <c r="AA20" s="219">
        <f t="shared" si="2"/>
        <v>0.99454463278537741</v>
      </c>
      <c r="AB20" s="76">
        <v>2646</v>
      </c>
      <c r="AC20" s="77">
        <v>2648</v>
      </c>
      <c r="AD20" s="74">
        <v>150926400</v>
      </c>
      <c r="AE20" s="74">
        <v>75463200</v>
      </c>
      <c r="AF20" s="219">
        <f t="shared" si="3"/>
        <v>0.99486367174550949</v>
      </c>
      <c r="AG20" s="77">
        <v>3</v>
      </c>
      <c r="AH20" s="75">
        <v>160500</v>
      </c>
      <c r="AI20" s="76">
        <v>2645</v>
      </c>
      <c r="AJ20" s="74">
        <v>150878000</v>
      </c>
      <c r="AK20" s="74">
        <v>75439000</v>
      </c>
      <c r="AL20" s="74">
        <v>3</v>
      </c>
      <c r="AM20" s="74">
        <v>0</v>
      </c>
      <c r="AN20" s="219">
        <f t="shared" si="4"/>
        <v>0.99454463278537741</v>
      </c>
      <c r="AO20" s="76">
        <v>2645</v>
      </c>
      <c r="AP20" s="74">
        <v>150878000</v>
      </c>
      <c r="AQ20" s="74">
        <v>75439000</v>
      </c>
      <c r="AR20" s="219">
        <f t="shared" si="5"/>
        <v>0.99454463278537741</v>
      </c>
      <c r="AS20" s="211"/>
      <c r="AT20" s="211"/>
    </row>
    <row r="21" spans="1:46" ht="25.5" outlineLevel="1" x14ac:dyDescent="0.2">
      <c r="A21" s="164" t="s">
        <v>226</v>
      </c>
      <c r="B21" s="173">
        <v>191745654.46020991</v>
      </c>
      <c r="C21" s="216">
        <v>1224</v>
      </c>
      <c r="D21" s="217">
        <v>192528651</v>
      </c>
      <c r="E21" s="218">
        <v>144396488.25</v>
      </c>
      <c r="F21" s="219">
        <f t="shared" si="0"/>
        <v>1.0040835164791313</v>
      </c>
      <c r="G21" s="220">
        <v>1224</v>
      </c>
      <c r="H21" s="221">
        <v>192528651</v>
      </c>
      <c r="I21" s="221">
        <v>144396488.25</v>
      </c>
      <c r="J21" s="219">
        <f t="shared" si="1"/>
        <v>1.0040835164791313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0.98150672843047004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0.98032026086414925</v>
      </c>
      <c r="AB21" s="76">
        <v>1219</v>
      </c>
      <c r="AC21" s="77">
        <v>1308</v>
      </c>
      <c r="AD21" s="74">
        <v>166086412.5</v>
      </c>
      <c r="AE21" s="74">
        <v>124564809.375</v>
      </c>
      <c r="AF21" s="219">
        <f t="shared" si="3"/>
        <v>0.86618084236409865</v>
      </c>
      <c r="AG21" s="77">
        <v>0</v>
      </c>
      <c r="AH21" s="75">
        <v>0</v>
      </c>
      <c r="AI21" s="76">
        <v>1204</v>
      </c>
      <c r="AJ21" s="74">
        <v>164779350</v>
      </c>
      <c r="AK21" s="74">
        <v>123584512.5</v>
      </c>
      <c r="AL21" s="74">
        <v>0</v>
      </c>
      <c r="AM21" s="74">
        <v>0</v>
      </c>
      <c r="AN21" s="219">
        <f t="shared" si="4"/>
        <v>0.85936419505243167</v>
      </c>
      <c r="AO21" s="76">
        <v>1200</v>
      </c>
      <c r="AP21" s="74">
        <v>164779350</v>
      </c>
      <c r="AQ21" s="74">
        <v>123584512.5</v>
      </c>
      <c r="AR21" s="219">
        <f t="shared" si="5"/>
        <v>0.85936419505243167</v>
      </c>
      <c r="AS21" s="211"/>
      <c r="AT21" s="211"/>
    </row>
    <row r="22" spans="1:46" ht="25.5" x14ac:dyDescent="0.2">
      <c r="A22" s="163" t="s">
        <v>29</v>
      </c>
      <c r="B22" s="172">
        <v>104453508.019536</v>
      </c>
      <c r="C22" s="73">
        <v>501</v>
      </c>
      <c r="D22" s="74">
        <v>129050790.12</v>
      </c>
      <c r="E22" s="89">
        <v>96788092.590000004</v>
      </c>
      <c r="F22" s="190">
        <f t="shared" si="0"/>
        <v>1.2354854572798413</v>
      </c>
      <c r="G22" s="76">
        <v>400</v>
      </c>
      <c r="H22" s="74">
        <v>104930823.01000001</v>
      </c>
      <c r="I22" s="74">
        <v>78698117.257500008</v>
      </c>
      <c r="J22" s="190">
        <f t="shared" si="1"/>
        <v>1.0045696405943085</v>
      </c>
      <c r="K22" s="76">
        <v>92</v>
      </c>
      <c r="L22" s="74">
        <v>22199847.629999999</v>
      </c>
      <c r="M22" s="75">
        <v>16649885.7225</v>
      </c>
      <c r="N22" s="76">
        <v>389</v>
      </c>
      <c r="O22" s="74">
        <v>86507758.370000005</v>
      </c>
      <c r="P22" s="74">
        <v>64880818.400000006</v>
      </c>
      <c r="Q22" s="190">
        <f t="shared" si="6"/>
        <v>0.82819390186321373</v>
      </c>
      <c r="R22" s="76">
        <v>10</v>
      </c>
      <c r="S22" s="74">
        <v>1915683</v>
      </c>
      <c r="T22" s="75">
        <v>1436762.25</v>
      </c>
      <c r="U22" s="76">
        <v>28</v>
      </c>
      <c r="V22" s="74">
        <v>901294.15999999992</v>
      </c>
      <c r="W22" s="75">
        <v>675970.62</v>
      </c>
      <c r="X22" s="76">
        <v>379</v>
      </c>
      <c r="Y22" s="74">
        <v>83690781.210000008</v>
      </c>
      <c r="Z22" s="74">
        <v>62768085.530000001</v>
      </c>
      <c r="AA22" s="190">
        <f t="shared" si="2"/>
        <v>0.8012251842642496</v>
      </c>
      <c r="AB22" s="76">
        <v>269</v>
      </c>
      <c r="AC22" s="77">
        <v>278</v>
      </c>
      <c r="AD22" s="74">
        <v>55272662.689999998</v>
      </c>
      <c r="AE22" s="74">
        <v>41454497.017499998</v>
      </c>
      <c r="AF22" s="190">
        <f t="shared" si="3"/>
        <v>0.52916042493912518</v>
      </c>
      <c r="AG22" s="77">
        <v>3</v>
      </c>
      <c r="AH22" s="75">
        <v>743286.03</v>
      </c>
      <c r="AI22" s="76">
        <v>323</v>
      </c>
      <c r="AJ22" s="74">
        <v>64410633.18</v>
      </c>
      <c r="AK22" s="74">
        <v>48307974.520000003</v>
      </c>
      <c r="AL22" s="74">
        <v>61958931.329999998</v>
      </c>
      <c r="AM22" s="74">
        <v>46469198.25</v>
      </c>
      <c r="AN22" s="190">
        <f t="shared" si="4"/>
        <v>0.61664404002547468</v>
      </c>
      <c r="AO22" s="76">
        <v>187</v>
      </c>
      <c r="AP22" s="74">
        <v>36706243.57</v>
      </c>
      <c r="AQ22" s="74">
        <v>27529682.43</v>
      </c>
      <c r="AR22" s="190">
        <f t="shared" si="5"/>
        <v>0.35141226241185514</v>
      </c>
      <c r="AS22" s="211"/>
      <c r="AT22" s="211"/>
    </row>
    <row r="23" spans="1:46" ht="25.5" collapsed="1" x14ac:dyDescent="0.2">
      <c r="A23" s="163" t="s">
        <v>30</v>
      </c>
      <c r="B23" s="172">
        <v>141723818.66404799</v>
      </c>
      <c r="C23" s="73">
        <v>34</v>
      </c>
      <c r="D23" s="74">
        <v>456501382.29000002</v>
      </c>
      <c r="E23" s="89">
        <v>342376036.71750003</v>
      </c>
      <c r="F23" s="190">
        <f t="shared" si="0"/>
        <v>3.221063238298163</v>
      </c>
      <c r="G23" s="76">
        <v>10</v>
      </c>
      <c r="H23" s="74">
        <v>106362434.73999998</v>
      </c>
      <c r="I23" s="74">
        <v>79771826.054999977</v>
      </c>
      <c r="J23" s="190">
        <f t="shared" si="1"/>
        <v>0.7504908895527922</v>
      </c>
      <c r="K23" s="76">
        <v>23</v>
      </c>
      <c r="L23" s="74">
        <v>156363221.55000001</v>
      </c>
      <c r="M23" s="75">
        <v>117272416.16249999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1.954470115123049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88097027.179999992</v>
      </c>
      <c r="Z23" s="74">
        <v>66072770.350000009</v>
      </c>
      <c r="AA23" s="190">
        <f t="shared" si="2"/>
        <v>0.62161059453832046</v>
      </c>
      <c r="AB23" s="76">
        <v>4</v>
      </c>
      <c r="AC23" s="116">
        <v>4</v>
      </c>
      <c r="AD23" s="113">
        <v>274119.87</v>
      </c>
      <c r="AE23" s="113">
        <v>205589.9025</v>
      </c>
      <c r="AF23" s="190">
        <f t="shared" si="3"/>
        <v>1.9341834885905299E-3</v>
      </c>
      <c r="AG23" s="77">
        <v>1</v>
      </c>
      <c r="AH23" s="75">
        <v>74853.2</v>
      </c>
      <c r="AI23" s="76">
        <v>6</v>
      </c>
      <c r="AJ23" s="74">
        <v>7715127.1900000004</v>
      </c>
      <c r="AK23" s="74">
        <v>5786345.3799999999</v>
      </c>
      <c r="AL23" s="74">
        <v>7549352.3799999999</v>
      </c>
      <c r="AM23" s="74">
        <v>5662014.2800000003</v>
      </c>
      <c r="AN23" s="190">
        <f t="shared" si="4"/>
        <v>5.4437759740925941E-2</v>
      </c>
      <c r="AO23" s="76">
        <v>2</v>
      </c>
      <c r="AP23" s="74">
        <v>177774.81</v>
      </c>
      <c r="AQ23" s="74">
        <v>133331.1</v>
      </c>
      <c r="AR23" s="190">
        <f t="shared" si="5"/>
        <v>1.2543749644610535E-3</v>
      </c>
      <c r="AS23" s="211"/>
      <c r="AT23" s="211"/>
    </row>
    <row r="24" spans="1:46" x14ac:dyDescent="0.2">
      <c r="A24" s="163" t="s">
        <v>31</v>
      </c>
      <c r="B24" s="172">
        <v>41042734.192152753</v>
      </c>
      <c r="C24" s="73">
        <v>21</v>
      </c>
      <c r="D24" s="74">
        <v>98157722.769999996</v>
      </c>
      <c r="E24" s="89">
        <v>73618292.077499986</v>
      </c>
      <c r="F24" s="190">
        <f t="shared" si="0"/>
        <v>2.3915980429190671</v>
      </c>
      <c r="G24" s="76">
        <v>6</v>
      </c>
      <c r="H24" s="74">
        <v>35863817.25</v>
      </c>
      <c r="I24" s="74">
        <v>26897862.9375</v>
      </c>
      <c r="J24" s="190">
        <f t="shared" si="1"/>
        <v>0.87381647338829227</v>
      </c>
      <c r="K24" s="76">
        <v>4</v>
      </c>
      <c r="L24" s="74">
        <v>9906380.9900000002</v>
      </c>
      <c r="M24" s="75">
        <v>7429785.7424999997</v>
      </c>
      <c r="N24" s="76">
        <v>7</v>
      </c>
      <c r="O24" s="74">
        <v>38090811.899999999</v>
      </c>
      <c r="P24" s="74">
        <v>28568108.91</v>
      </c>
      <c r="Q24" s="190">
        <f t="shared" si="6"/>
        <v>0.92807686061234307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0.83922218482670152</v>
      </c>
      <c r="AB24" s="76">
        <v>1</v>
      </c>
      <c r="AC24" s="77">
        <v>2</v>
      </c>
      <c r="AD24" s="74">
        <v>2403115.2799999998</v>
      </c>
      <c r="AE24" s="74">
        <v>1802336.46</v>
      </c>
      <c r="AF24" s="190">
        <f t="shared" si="3"/>
        <v>5.8551539689075296E-2</v>
      </c>
      <c r="AG24" s="77">
        <v>0</v>
      </c>
      <c r="AH24" s="75">
        <v>0</v>
      </c>
      <c r="AI24" s="76">
        <v>7</v>
      </c>
      <c r="AJ24" s="74">
        <v>16181806.060000001</v>
      </c>
      <c r="AK24" s="74">
        <v>12136354.539999999</v>
      </c>
      <c r="AL24" s="74">
        <v>16181798.140000001</v>
      </c>
      <c r="AM24" s="74">
        <v>12136348.600000001</v>
      </c>
      <c r="AN24" s="190">
        <f t="shared" si="4"/>
        <v>0.39426725286479364</v>
      </c>
      <c r="AO24" s="76">
        <v>1</v>
      </c>
      <c r="AP24" s="74">
        <v>1094304.76</v>
      </c>
      <c r="AQ24" s="74">
        <v>820728.57</v>
      </c>
      <c r="AR24" s="190">
        <f t="shared" si="5"/>
        <v>2.666256967376281E-2</v>
      </c>
      <c r="AS24" s="211"/>
      <c r="AT24" s="211"/>
    </row>
    <row r="25" spans="1:46" x14ac:dyDescent="0.2">
      <c r="A25" s="163" t="s">
        <v>32</v>
      </c>
      <c r="B25" s="172">
        <v>9024400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</row>
    <row r="26" spans="1:46" x14ac:dyDescent="0.2">
      <c r="A26" s="163" t="s">
        <v>33</v>
      </c>
      <c r="B26" s="172">
        <v>10603670</v>
      </c>
      <c r="C26" s="73">
        <v>95</v>
      </c>
      <c r="D26" s="74">
        <v>18435485.5</v>
      </c>
      <c r="E26" s="89">
        <v>13826614.125</v>
      </c>
      <c r="F26" s="190">
        <f t="shared" si="0"/>
        <v>1.7385947978388614</v>
      </c>
      <c r="G26" s="76">
        <v>53</v>
      </c>
      <c r="H26" s="74">
        <v>9810319.0399999991</v>
      </c>
      <c r="I26" s="74">
        <v>7357739.2799999993</v>
      </c>
      <c r="J26" s="190">
        <f t="shared" si="1"/>
        <v>0.92518147396137362</v>
      </c>
      <c r="K26" s="76">
        <v>5</v>
      </c>
      <c r="L26" s="74">
        <v>846209.92</v>
      </c>
      <c r="M26" s="75">
        <v>634657.44000000006</v>
      </c>
      <c r="N26" s="76">
        <v>21</v>
      </c>
      <c r="O26" s="74">
        <v>4268761.12</v>
      </c>
      <c r="P26" s="74">
        <v>3201570.84</v>
      </c>
      <c r="Q26" s="190">
        <f t="shared" si="6"/>
        <v>0.40257393147844095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21</v>
      </c>
      <c r="Y26" s="74">
        <v>4268761.12</v>
      </c>
      <c r="Z26" s="74">
        <v>3201570.84</v>
      </c>
      <c r="AA26" s="190">
        <f t="shared" si="2"/>
        <v>0.40257393147844095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9</v>
      </c>
      <c r="AJ26" s="74">
        <v>793000</v>
      </c>
      <c r="AK26" s="74">
        <v>594750</v>
      </c>
      <c r="AL26" s="74">
        <v>793000</v>
      </c>
      <c r="AM26" s="74">
        <v>594750</v>
      </c>
      <c r="AN26" s="190">
        <f t="shared" si="4"/>
        <v>7.4785428064057066E-2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</row>
    <row r="27" spans="1:46" ht="13.5" thickBot="1" x14ac:dyDescent="0.25">
      <c r="A27" s="165" t="s">
        <v>34</v>
      </c>
      <c r="B27" s="174">
        <v>6779735.2475282038</v>
      </c>
      <c r="C27" s="99">
        <v>15</v>
      </c>
      <c r="D27" s="95">
        <v>6999331.2599999998</v>
      </c>
      <c r="E27" s="96">
        <v>5249498.4450000003</v>
      </c>
      <c r="F27" s="190">
        <f t="shared" si="0"/>
        <v>1.0323900572005165</v>
      </c>
      <c r="G27" s="97">
        <v>10</v>
      </c>
      <c r="H27" s="95">
        <v>4288122.76</v>
      </c>
      <c r="I27" s="95">
        <v>3216092.07</v>
      </c>
      <c r="J27" s="190">
        <f t="shared" si="1"/>
        <v>0.63249118194746456</v>
      </c>
      <c r="K27" s="97">
        <v>5</v>
      </c>
      <c r="L27" s="95">
        <v>2711208.5</v>
      </c>
      <c r="M27" s="100">
        <v>2033406.375</v>
      </c>
      <c r="N27" s="97">
        <v>10</v>
      </c>
      <c r="O27" s="95">
        <v>4040027.96</v>
      </c>
      <c r="P27" s="95">
        <v>3030020.95</v>
      </c>
      <c r="Q27" s="190">
        <f t="shared" si="6"/>
        <v>0.59589759961097855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0.59589759961097855</v>
      </c>
      <c r="AB27" s="97">
        <v>3</v>
      </c>
      <c r="AC27" s="98">
        <v>3</v>
      </c>
      <c r="AD27" s="95">
        <v>1150166.78</v>
      </c>
      <c r="AE27" s="95">
        <v>862625.08499999996</v>
      </c>
      <c r="AF27" s="190">
        <f t="shared" si="3"/>
        <v>0.16964774257510051</v>
      </c>
      <c r="AG27" s="98">
        <v>0</v>
      </c>
      <c r="AH27" s="100">
        <v>0</v>
      </c>
      <c r="AI27" s="97">
        <v>4</v>
      </c>
      <c r="AJ27" s="95">
        <v>1265707.95</v>
      </c>
      <c r="AK27" s="95">
        <v>949280.96</v>
      </c>
      <c r="AL27" s="95">
        <v>1225707.95</v>
      </c>
      <c r="AM27" s="95">
        <v>919280.96</v>
      </c>
      <c r="AN27" s="190">
        <f t="shared" si="4"/>
        <v>0.18668987855557623</v>
      </c>
      <c r="AO27" s="97">
        <v>2</v>
      </c>
      <c r="AP27" s="95">
        <v>1052082.95</v>
      </c>
      <c r="AQ27" s="95">
        <v>789062.21</v>
      </c>
      <c r="AR27" s="190">
        <f t="shared" si="5"/>
        <v>0.15518053605169532</v>
      </c>
      <c r="AS27" s="211"/>
      <c r="AT27" s="211"/>
    </row>
    <row r="28" spans="1:46" s="80" customFormat="1" ht="59.25" customHeight="1" thickBot="1" x14ac:dyDescent="0.25">
      <c r="A28" s="161" t="s">
        <v>181</v>
      </c>
      <c r="B28" s="132">
        <f>SUM(B29+B30+B31+B35+B36+B37+B38+B39)</f>
        <v>935893047.86731946</v>
      </c>
      <c r="C28" s="142">
        <v>2805</v>
      </c>
      <c r="D28" s="143">
        <v>1305502612.8199999</v>
      </c>
      <c r="E28" s="143">
        <v>979126959.61500001</v>
      </c>
      <c r="F28" s="191">
        <f t="shared" si="0"/>
        <v>1.3949271402271166</v>
      </c>
      <c r="G28" s="142">
        <v>2235</v>
      </c>
      <c r="H28" s="143">
        <v>753661665.60000014</v>
      </c>
      <c r="I28" s="143">
        <v>565246249.20000005</v>
      </c>
      <c r="J28" s="191">
        <f t="shared" si="1"/>
        <v>0.80528610327581573</v>
      </c>
      <c r="K28" s="142">
        <v>520</v>
      </c>
      <c r="L28" s="143">
        <v>457509548.56999999</v>
      </c>
      <c r="M28" s="143">
        <v>343132161.42749995</v>
      </c>
      <c r="N28" s="142">
        <v>2218</v>
      </c>
      <c r="O28" s="143">
        <v>672563414.31000006</v>
      </c>
      <c r="P28" s="143">
        <v>504422555.10000002</v>
      </c>
      <c r="Q28" s="191">
        <f t="shared" ref="Q28" si="7">O28/B28</f>
        <v>0.7186327709588336</v>
      </c>
      <c r="R28" s="142">
        <v>28</v>
      </c>
      <c r="S28" s="143">
        <v>13117533.780000035</v>
      </c>
      <c r="T28" s="143">
        <v>9838150.272500027</v>
      </c>
      <c r="U28" s="142">
        <v>65</v>
      </c>
      <c r="V28" s="143">
        <v>1441383</v>
      </c>
      <c r="W28" s="143">
        <v>1081037.2499999998</v>
      </c>
      <c r="X28" s="142">
        <v>2190</v>
      </c>
      <c r="Y28" s="143">
        <v>658004497.52999997</v>
      </c>
      <c r="Z28" s="143">
        <v>493503367.57749999</v>
      </c>
      <c r="AA28" s="191">
        <f t="shared" si="2"/>
        <v>0.7030765951616349</v>
      </c>
      <c r="AB28" s="142">
        <v>405</v>
      </c>
      <c r="AC28" s="142">
        <v>480</v>
      </c>
      <c r="AD28" s="143">
        <v>169714003.22</v>
      </c>
      <c r="AE28" s="143">
        <v>127285502.41499999</v>
      </c>
      <c r="AF28" s="191">
        <f t="shared" si="3"/>
        <v>0.18133910023879157</v>
      </c>
      <c r="AG28" s="142">
        <v>16</v>
      </c>
      <c r="AH28" s="143">
        <v>5350561.7700000005</v>
      </c>
      <c r="AI28" s="142">
        <v>2030</v>
      </c>
      <c r="AJ28" s="143">
        <v>478433259.51999998</v>
      </c>
      <c r="AK28" s="143">
        <v>358824936.72000003</v>
      </c>
      <c r="AL28" s="143">
        <v>151422999.84000003</v>
      </c>
      <c r="AM28" s="143">
        <v>113567249.34999999</v>
      </c>
      <c r="AN28" s="191">
        <f t="shared" si="4"/>
        <v>0.51120505768285918</v>
      </c>
      <c r="AO28" s="142">
        <v>1873</v>
      </c>
      <c r="AP28" s="143">
        <v>369497198.48000002</v>
      </c>
      <c r="AQ28" s="143">
        <v>277122940.70999998</v>
      </c>
      <c r="AR28" s="191">
        <f t="shared" si="5"/>
        <v>0.39480707685776423</v>
      </c>
      <c r="AS28" s="211"/>
      <c r="AT28" s="211"/>
    </row>
    <row r="29" spans="1:46" s="79" customFormat="1" x14ac:dyDescent="0.2">
      <c r="A29" s="166" t="s">
        <v>36</v>
      </c>
      <c r="B29" s="171">
        <v>90465766.905341342</v>
      </c>
      <c r="C29" s="205">
        <v>22</v>
      </c>
      <c r="D29" s="151">
        <v>142472057.74000001</v>
      </c>
      <c r="E29" s="151">
        <v>106854043.30499999</v>
      </c>
      <c r="F29" s="190">
        <f t="shared" si="0"/>
        <v>1.5748726022416339</v>
      </c>
      <c r="G29" s="146">
        <v>7</v>
      </c>
      <c r="H29" s="145">
        <v>39718206.640000001</v>
      </c>
      <c r="I29" s="145">
        <v>29788654.98</v>
      </c>
      <c r="J29" s="190">
        <f t="shared" si="1"/>
        <v>0.43904128598787051</v>
      </c>
      <c r="K29" s="146">
        <v>9</v>
      </c>
      <c r="L29" s="145">
        <v>67299785.640000001</v>
      </c>
      <c r="M29" s="147">
        <v>50474839.229999997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0.42047063946079388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1879.4624999999999</v>
      </c>
      <c r="X29" s="146">
        <v>7</v>
      </c>
      <c r="Y29" s="145">
        <v>38035692.910000004</v>
      </c>
      <c r="Z29" s="145">
        <v>28526769.647500001</v>
      </c>
      <c r="AA29" s="190">
        <f t="shared" si="2"/>
        <v>0.42044293892736873</v>
      </c>
      <c r="AB29" s="146">
        <v>3</v>
      </c>
      <c r="AC29" s="148">
        <v>5</v>
      </c>
      <c r="AD29" s="145">
        <v>9889550.2400000002</v>
      </c>
      <c r="AE29" s="145">
        <v>7417162.6799999997</v>
      </c>
      <c r="AF29" s="190">
        <f t="shared" si="3"/>
        <v>0.10931814959738206</v>
      </c>
      <c r="AG29" s="148">
        <v>0</v>
      </c>
      <c r="AH29" s="147">
        <v>0</v>
      </c>
      <c r="AI29" s="146">
        <v>7</v>
      </c>
      <c r="AJ29" s="145">
        <v>17893486.329999998</v>
      </c>
      <c r="AK29" s="145">
        <v>13420114.68</v>
      </c>
      <c r="AL29" s="145">
        <v>17668726.129999999</v>
      </c>
      <c r="AM29" s="145">
        <v>13251544.539999999</v>
      </c>
      <c r="AN29" s="190">
        <f t="shared" si="4"/>
        <v>0.1977928993706847</v>
      </c>
      <c r="AO29" s="146">
        <v>1</v>
      </c>
      <c r="AP29" s="145">
        <v>2040507.03</v>
      </c>
      <c r="AQ29" s="145">
        <v>1530380.25</v>
      </c>
      <c r="AR29" s="190">
        <f t="shared" si="5"/>
        <v>2.2555571016549057E-2</v>
      </c>
      <c r="AS29" s="211"/>
      <c r="AT29" s="211"/>
    </row>
    <row r="30" spans="1:46" s="72" customFormat="1" x14ac:dyDescent="0.25">
      <c r="A30" s="163" t="s">
        <v>37</v>
      </c>
      <c r="B30" s="172">
        <v>18044591.549479999</v>
      </c>
      <c r="C30" s="73">
        <v>34</v>
      </c>
      <c r="D30" s="95">
        <v>17356707.68</v>
      </c>
      <c r="E30" s="95">
        <v>13017530.76</v>
      </c>
      <c r="F30" s="190">
        <f t="shared" si="0"/>
        <v>0.96187866776625253</v>
      </c>
      <c r="G30" s="76">
        <v>12</v>
      </c>
      <c r="H30" s="95">
        <v>8876041.6500000004</v>
      </c>
      <c r="I30" s="95">
        <v>6657031.2375000007</v>
      </c>
      <c r="J30" s="190">
        <f t="shared" si="1"/>
        <v>0.49189484980366799</v>
      </c>
      <c r="K30" s="76">
        <v>22</v>
      </c>
      <c r="L30" s="95">
        <v>8480666.0299999993</v>
      </c>
      <c r="M30" s="75">
        <v>6360499.522499999</v>
      </c>
      <c r="N30" s="76">
        <v>12</v>
      </c>
      <c r="O30" s="95">
        <v>8485207.120000001</v>
      </c>
      <c r="P30" s="95">
        <v>6363905.3300000001</v>
      </c>
      <c r="Q30" s="190">
        <f t="shared" si="8"/>
        <v>0.47023547730258952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8485207.120000001</v>
      </c>
      <c r="Z30" s="95">
        <v>6363905.3300000001</v>
      </c>
      <c r="AA30" s="190">
        <f t="shared" si="2"/>
        <v>0.47023547730258952</v>
      </c>
      <c r="AB30" s="76">
        <v>8</v>
      </c>
      <c r="AC30" s="98">
        <v>8</v>
      </c>
      <c r="AD30" s="95">
        <v>1934413.6800000002</v>
      </c>
      <c r="AE30" s="95">
        <v>1450810.26</v>
      </c>
      <c r="AF30" s="190">
        <f t="shared" si="3"/>
        <v>0.10720185462195986</v>
      </c>
      <c r="AG30" s="98">
        <v>0</v>
      </c>
      <c r="AH30" s="75">
        <v>0</v>
      </c>
      <c r="AI30" s="76">
        <v>10</v>
      </c>
      <c r="AJ30" s="95">
        <v>2258519.61</v>
      </c>
      <c r="AK30" s="95">
        <v>1693889.67</v>
      </c>
      <c r="AL30" s="95">
        <v>1842485.3</v>
      </c>
      <c r="AM30" s="95">
        <v>1381863.95</v>
      </c>
      <c r="AN30" s="190">
        <f t="shared" si="4"/>
        <v>0.12516324372357904</v>
      </c>
      <c r="AO30" s="76">
        <v>4</v>
      </c>
      <c r="AP30" s="95">
        <v>481284.31</v>
      </c>
      <c r="AQ30" s="95">
        <v>360963.22</v>
      </c>
      <c r="AR30" s="190">
        <f t="shared" si="5"/>
        <v>2.6671942597330193E-2</v>
      </c>
      <c r="AS30" s="211"/>
      <c r="AT30" s="211"/>
    </row>
    <row r="31" spans="1:46" s="72" customFormat="1" ht="39" customHeight="1" x14ac:dyDescent="0.25">
      <c r="A31" s="163" t="s">
        <v>38</v>
      </c>
      <c r="B31" s="172">
        <v>538413457.08184481</v>
      </c>
      <c r="C31" s="76">
        <v>1004</v>
      </c>
      <c r="D31" s="101">
        <v>847358253.61000001</v>
      </c>
      <c r="E31" s="101">
        <v>635518690.20749998</v>
      </c>
      <c r="F31" s="190">
        <f t="shared" si="0"/>
        <v>1.5738058595388937</v>
      </c>
      <c r="G31" s="76">
        <v>585</v>
      </c>
      <c r="H31" s="101">
        <v>419680611.41000003</v>
      </c>
      <c r="I31" s="101">
        <v>314760458.5575</v>
      </c>
      <c r="J31" s="190">
        <f t="shared" si="1"/>
        <v>0.7794764523246378</v>
      </c>
      <c r="K31" s="76">
        <v>383</v>
      </c>
      <c r="L31" s="101">
        <v>370246554.02999997</v>
      </c>
      <c r="M31" s="101">
        <v>277684915.52249998</v>
      </c>
      <c r="N31" s="97">
        <v>585</v>
      </c>
      <c r="O31" s="101">
        <v>357013809</v>
      </c>
      <c r="P31" s="101">
        <v>267760355.41</v>
      </c>
      <c r="Q31" s="190">
        <f t="shared" si="8"/>
        <v>0.66308485477867607</v>
      </c>
      <c r="R31" s="76">
        <v>21</v>
      </c>
      <c r="S31" s="101">
        <v>12361271.260000035</v>
      </c>
      <c r="T31" s="75">
        <v>9270953.4025000278</v>
      </c>
      <c r="U31" s="97">
        <v>60</v>
      </c>
      <c r="V31" s="101">
        <v>1434864.95</v>
      </c>
      <c r="W31" s="101">
        <v>1076148.7124999999</v>
      </c>
      <c r="X31" s="97">
        <v>564</v>
      </c>
      <c r="Y31" s="101">
        <v>343217672.78999996</v>
      </c>
      <c r="Z31" s="101">
        <v>257413253.29499999</v>
      </c>
      <c r="AA31" s="190">
        <f t="shared" si="2"/>
        <v>0.63746117091911225</v>
      </c>
      <c r="AB31" s="97">
        <v>386</v>
      </c>
      <c r="AC31" s="98">
        <v>456</v>
      </c>
      <c r="AD31" s="101">
        <v>154625911.28</v>
      </c>
      <c r="AE31" s="101">
        <v>115969433.45999999</v>
      </c>
      <c r="AF31" s="190">
        <f t="shared" si="3"/>
        <v>0.28718805083004295</v>
      </c>
      <c r="AG31" s="97">
        <v>16</v>
      </c>
      <c r="AH31" s="75">
        <v>5350561.7700000005</v>
      </c>
      <c r="AI31" s="97">
        <v>425</v>
      </c>
      <c r="AJ31" s="101">
        <v>195591632.96000001</v>
      </c>
      <c r="AK31" s="101">
        <v>146693723.63</v>
      </c>
      <c r="AL31" s="101">
        <v>129351091.11000001</v>
      </c>
      <c r="AM31" s="101">
        <v>97013317.920000002</v>
      </c>
      <c r="AN31" s="190">
        <f t="shared" si="4"/>
        <v>0.36327404225758037</v>
      </c>
      <c r="AO31" s="97">
        <v>284</v>
      </c>
      <c r="AP31" s="101">
        <v>105889339.61</v>
      </c>
      <c r="AQ31" s="101">
        <v>79417053.310000002</v>
      </c>
      <c r="AR31" s="190">
        <f t="shared" si="5"/>
        <v>0.1966691920813258</v>
      </c>
      <c r="AS31" s="211"/>
      <c r="AT31" s="211"/>
    </row>
    <row r="32" spans="1:46" s="131" customFormat="1" ht="35.25" customHeight="1" outlineLevel="1" x14ac:dyDescent="0.25">
      <c r="A32" s="164" t="s">
        <v>39</v>
      </c>
      <c r="B32" s="173">
        <v>311860619.38742626</v>
      </c>
      <c r="C32" s="73">
        <v>709</v>
      </c>
      <c r="D32" s="74">
        <v>487920272.21000004</v>
      </c>
      <c r="E32" s="74">
        <v>365940204.15750003</v>
      </c>
      <c r="F32" s="190">
        <f t="shared" si="0"/>
        <v>1.5645459602061966</v>
      </c>
      <c r="G32" s="76">
        <v>420</v>
      </c>
      <c r="H32" s="74">
        <v>260517012.93000001</v>
      </c>
      <c r="I32" s="74">
        <v>195387759.69749999</v>
      </c>
      <c r="J32" s="190">
        <f t="shared" si="1"/>
        <v>0.83536361032605466</v>
      </c>
      <c r="K32" s="76">
        <v>275</v>
      </c>
      <c r="L32" s="74">
        <v>220417651.25999999</v>
      </c>
      <c r="M32" s="75">
        <v>165313238.44499999</v>
      </c>
      <c r="N32" s="76">
        <v>429</v>
      </c>
      <c r="O32" s="74">
        <v>241893871.12</v>
      </c>
      <c r="P32" s="74">
        <v>181420402.24000001</v>
      </c>
      <c r="Q32" s="190">
        <f t="shared" si="8"/>
        <v>0.77564737604620049</v>
      </c>
      <c r="R32" s="76">
        <v>15</v>
      </c>
      <c r="S32" s="74">
        <v>6313979.9700000361</v>
      </c>
      <c r="T32" s="75">
        <v>4735484.9425000278</v>
      </c>
      <c r="U32" s="76">
        <v>55</v>
      </c>
      <c r="V32" s="74">
        <v>1406376.78</v>
      </c>
      <c r="W32" s="75">
        <v>1054782.585</v>
      </c>
      <c r="X32" s="76">
        <v>414</v>
      </c>
      <c r="Y32" s="74">
        <v>234173514.36999995</v>
      </c>
      <c r="Z32" s="74">
        <v>175630134.71249998</v>
      </c>
      <c r="AA32" s="190">
        <f t="shared" si="2"/>
        <v>0.75089158365033848</v>
      </c>
      <c r="AB32" s="76">
        <v>316</v>
      </c>
      <c r="AC32" s="77">
        <v>380</v>
      </c>
      <c r="AD32" s="74">
        <v>136237910.69999999</v>
      </c>
      <c r="AE32" s="74">
        <v>102178433.02499999</v>
      </c>
      <c r="AF32" s="190">
        <f t="shared" si="3"/>
        <v>0.43685512767724877</v>
      </c>
      <c r="AG32" s="77">
        <v>15</v>
      </c>
      <c r="AH32" s="75">
        <v>5313561.7700000005</v>
      </c>
      <c r="AI32" s="76">
        <v>338</v>
      </c>
      <c r="AJ32" s="74">
        <v>152017724.31999999</v>
      </c>
      <c r="AK32" s="74">
        <v>114013292.28</v>
      </c>
      <c r="AL32" s="74">
        <v>91642699.390000001</v>
      </c>
      <c r="AM32" s="74">
        <v>68732024.200000003</v>
      </c>
      <c r="AN32" s="190">
        <f t="shared" si="4"/>
        <v>0.48745405758059979</v>
      </c>
      <c r="AO32" s="76">
        <v>240</v>
      </c>
      <c r="AP32" s="74">
        <v>93567624.760000005</v>
      </c>
      <c r="AQ32" s="74">
        <v>70175767.239999995</v>
      </c>
      <c r="AR32" s="190">
        <f t="shared" si="5"/>
        <v>0.30003026654596743</v>
      </c>
      <c r="AS32" s="211"/>
      <c r="AT32" s="211"/>
    </row>
    <row r="33" spans="1:46" s="131" customFormat="1" outlineLevel="1" x14ac:dyDescent="0.25">
      <c r="A33" s="164" t="s">
        <v>40</v>
      </c>
      <c r="B33" s="173">
        <v>47131926.98295784</v>
      </c>
      <c r="C33" s="73">
        <v>179</v>
      </c>
      <c r="D33" s="74">
        <v>46521497.069999993</v>
      </c>
      <c r="E33" s="74">
        <v>34891122.802499995</v>
      </c>
      <c r="F33" s="190">
        <f t="shared" si="0"/>
        <v>0.98704848386151134</v>
      </c>
      <c r="G33" s="76">
        <v>118</v>
      </c>
      <c r="H33" s="74">
        <v>28420378.359999999</v>
      </c>
      <c r="I33" s="74">
        <v>21315283.77</v>
      </c>
      <c r="J33" s="190">
        <f t="shared" si="1"/>
        <v>0.60299631649426</v>
      </c>
      <c r="K33" s="76">
        <v>60</v>
      </c>
      <c r="L33" s="74">
        <v>18050868.699999999</v>
      </c>
      <c r="M33" s="75">
        <v>13538151.525</v>
      </c>
      <c r="N33" s="76">
        <v>113</v>
      </c>
      <c r="O33" s="74">
        <v>19974983.369999997</v>
      </c>
      <c r="P33" s="74">
        <v>14981237.379999999</v>
      </c>
      <c r="Q33" s="190">
        <f t="shared" si="8"/>
        <v>0.42381002960525327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16032.315000000001</v>
      </c>
      <c r="X33" s="76">
        <v>112</v>
      </c>
      <c r="Y33" s="74">
        <v>19903356.949999999</v>
      </c>
      <c r="Z33" s="74">
        <v>14927517.565000001</v>
      </c>
      <c r="AA33" s="190">
        <f t="shared" si="2"/>
        <v>0.42229032895677571</v>
      </c>
      <c r="AB33" s="76">
        <v>46</v>
      </c>
      <c r="AC33" s="77">
        <v>47</v>
      </c>
      <c r="AD33" s="74">
        <v>6379024.9399999995</v>
      </c>
      <c r="AE33" s="74">
        <v>4784268.7050000001</v>
      </c>
      <c r="AF33" s="190">
        <f t="shared" si="3"/>
        <v>0.13534403000977563</v>
      </c>
      <c r="AG33" s="77">
        <v>0</v>
      </c>
      <c r="AH33" s="75">
        <v>0</v>
      </c>
      <c r="AI33" s="76">
        <v>53</v>
      </c>
      <c r="AJ33" s="74">
        <v>8131158.9100000001</v>
      </c>
      <c r="AK33" s="74">
        <v>6098369.1299999999</v>
      </c>
      <c r="AL33" s="74">
        <v>6588539.1399999997</v>
      </c>
      <c r="AM33" s="74">
        <v>4941404.32</v>
      </c>
      <c r="AN33" s="190">
        <f t="shared" si="4"/>
        <v>0.17251912727735699</v>
      </c>
      <c r="AO33" s="76">
        <v>30</v>
      </c>
      <c r="AP33" s="74">
        <v>4918163.5199999996</v>
      </c>
      <c r="AQ33" s="74">
        <v>3688622.62</v>
      </c>
      <c r="AR33" s="190">
        <f t="shared" si="5"/>
        <v>0.10434887420958472</v>
      </c>
      <c r="AS33" s="211"/>
      <c r="AT33" s="211"/>
    </row>
    <row r="34" spans="1:46" s="131" customFormat="1" outlineLevel="1" x14ac:dyDescent="0.25">
      <c r="A34" s="164" t="s">
        <v>41</v>
      </c>
      <c r="B34" s="173">
        <v>179420910.71146071</v>
      </c>
      <c r="C34" s="73">
        <v>116</v>
      </c>
      <c r="D34" s="74">
        <v>312916484.32999998</v>
      </c>
      <c r="E34" s="74">
        <v>234687363.2475</v>
      </c>
      <c r="F34" s="190">
        <f t="shared" si="0"/>
        <v>1.7440357597628229</v>
      </c>
      <c r="G34" s="76">
        <v>47</v>
      </c>
      <c r="H34" s="74">
        <v>130743220.12</v>
      </c>
      <c r="I34" s="74">
        <v>98057415.090000004</v>
      </c>
      <c r="J34" s="190">
        <f t="shared" si="1"/>
        <v>0.72869555505855899</v>
      </c>
      <c r="K34" s="76">
        <v>48</v>
      </c>
      <c r="L34" s="74">
        <v>131778034.06999999</v>
      </c>
      <c r="M34" s="75">
        <v>98833525.552499995</v>
      </c>
      <c r="N34" s="76">
        <v>43</v>
      </c>
      <c r="O34" s="74">
        <v>95144954.50999999</v>
      </c>
      <c r="P34" s="74">
        <v>71358715.789999992</v>
      </c>
      <c r="Q34" s="190">
        <f t="shared" si="8"/>
        <v>0.53028910695369968</v>
      </c>
      <c r="R34" s="76">
        <v>5</v>
      </c>
      <c r="S34" s="74">
        <v>5997041.29</v>
      </c>
      <c r="T34" s="75">
        <v>4497780.96</v>
      </c>
      <c r="U34" s="76">
        <v>1</v>
      </c>
      <c r="V34" s="74">
        <v>7111.75</v>
      </c>
      <c r="W34" s="75">
        <v>5333.8125</v>
      </c>
      <c r="X34" s="76">
        <v>38</v>
      </c>
      <c r="Y34" s="74">
        <v>89140801.469999999</v>
      </c>
      <c r="Z34" s="74">
        <v>66855601.017500006</v>
      </c>
      <c r="AA34" s="190">
        <f t="shared" si="2"/>
        <v>0.49682504183335435</v>
      </c>
      <c r="AB34" s="76">
        <v>24</v>
      </c>
      <c r="AC34" s="77">
        <v>29</v>
      </c>
      <c r="AD34" s="74">
        <v>12008975.640000001</v>
      </c>
      <c r="AE34" s="74">
        <v>9006731.7300000004</v>
      </c>
      <c r="AF34" s="190">
        <f t="shared" si="3"/>
        <v>6.6931862024223437E-2</v>
      </c>
      <c r="AG34" s="77">
        <v>1</v>
      </c>
      <c r="AH34" s="75">
        <v>37000</v>
      </c>
      <c r="AI34" s="76">
        <v>34</v>
      </c>
      <c r="AJ34" s="74">
        <v>35442749.730000004</v>
      </c>
      <c r="AK34" s="74">
        <v>26582062.220000003</v>
      </c>
      <c r="AL34" s="74">
        <v>31119852.580000002</v>
      </c>
      <c r="AM34" s="74">
        <v>23339889.399999999</v>
      </c>
      <c r="AN34" s="190">
        <f t="shared" si="4"/>
        <v>0.19753968246765821</v>
      </c>
      <c r="AO34" s="76">
        <v>14</v>
      </c>
      <c r="AP34" s="74">
        <v>7403551.3300000001</v>
      </c>
      <c r="AQ34" s="74">
        <v>5552663.4500000002</v>
      </c>
      <c r="AR34" s="190">
        <f t="shared" si="5"/>
        <v>4.126359241318403E-2</v>
      </c>
      <c r="AS34" s="211"/>
      <c r="AT34" s="211"/>
    </row>
    <row r="35" spans="1:46" s="72" customFormat="1" x14ac:dyDescent="0.25">
      <c r="A35" s="163" t="s">
        <v>42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6" x14ac:dyDescent="0.2">
      <c r="A36" s="163" t="s">
        <v>43</v>
      </c>
      <c r="B36" s="172">
        <v>217379907.42154938</v>
      </c>
      <c r="C36" s="73">
        <v>967</v>
      </c>
      <c r="D36" s="74">
        <v>221662935.52000001</v>
      </c>
      <c r="E36" s="74">
        <v>166247201.63999999</v>
      </c>
      <c r="F36" s="190">
        <f t="shared" si="0"/>
        <v>1.0197029621976279</v>
      </c>
      <c r="G36" s="76">
        <v>906</v>
      </c>
      <c r="H36" s="74">
        <v>216441156.27000007</v>
      </c>
      <c r="I36" s="74">
        <v>162330867.20250005</v>
      </c>
      <c r="J36" s="190">
        <f t="shared" si="1"/>
        <v>0.99568151830275253</v>
      </c>
      <c r="K36" s="76">
        <v>55</v>
      </c>
      <c r="L36" s="74">
        <v>4388073.3500000006</v>
      </c>
      <c r="M36" s="75">
        <v>3291055.0124999993</v>
      </c>
      <c r="N36" s="76">
        <v>911</v>
      </c>
      <c r="O36" s="74">
        <v>209029583.06000003</v>
      </c>
      <c r="P36" s="74">
        <v>156772183.99000001</v>
      </c>
      <c r="Q36" s="190">
        <f t="shared" si="8"/>
        <v>0.9615864940757558</v>
      </c>
      <c r="R36" s="76">
        <v>6</v>
      </c>
      <c r="S36" s="74">
        <v>681292.5199999999</v>
      </c>
      <c r="T36" s="75">
        <v>510969.37000000005</v>
      </c>
      <c r="U36" s="76">
        <v>3</v>
      </c>
      <c r="V36" s="74">
        <v>4012.0999999999995</v>
      </c>
      <c r="W36" s="75">
        <v>3009.0749999999998</v>
      </c>
      <c r="X36" s="76">
        <v>905</v>
      </c>
      <c r="Y36" s="74">
        <v>208344278.44</v>
      </c>
      <c r="Z36" s="74">
        <v>156258205.54500002</v>
      </c>
      <c r="AA36" s="190">
        <f t="shared" si="2"/>
        <v>0.95843392754774148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911</v>
      </c>
      <c r="AJ36" s="74">
        <v>209026136.61000001</v>
      </c>
      <c r="AK36" s="74">
        <v>156769599.12000003</v>
      </c>
      <c r="AL36" s="74">
        <v>0</v>
      </c>
      <c r="AM36" s="74">
        <v>0</v>
      </c>
      <c r="AN36" s="190">
        <f t="shared" si="4"/>
        <v>0.96157063957456979</v>
      </c>
      <c r="AO36" s="76">
        <v>911</v>
      </c>
      <c r="AP36" s="74">
        <v>209026136.61000001</v>
      </c>
      <c r="AQ36" s="74">
        <v>156769599.12</v>
      </c>
      <c r="AR36" s="190">
        <f t="shared" si="5"/>
        <v>0.96157063957456979</v>
      </c>
      <c r="AS36" s="211"/>
      <c r="AT36" s="211"/>
    </row>
    <row r="37" spans="1:46" x14ac:dyDescent="0.2">
      <c r="A37" s="163" t="s">
        <v>44</v>
      </c>
      <c r="B37" s="172">
        <v>8418524.9091040008</v>
      </c>
      <c r="C37" s="73">
        <v>24</v>
      </c>
      <c r="D37" s="74">
        <v>12327574.620000001</v>
      </c>
      <c r="E37" s="74">
        <v>9245680.9649999999</v>
      </c>
      <c r="F37" s="190">
        <f t="shared" si="0"/>
        <v>1.4643390324436361</v>
      </c>
      <c r="G37" s="76">
        <v>11</v>
      </c>
      <c r="H37" s="74">
        <v>7747782.1900000004</v>
      </c>
      <c r="I37" s="74">
        <v>5810836.6425000001</v>
      </c>
      <c r="J37" s="190">
        <f t="shared" si="1"/>
        <v>0.92032538641316575</v>
      </c>
      <c r="K37" s="76">
        <v>11</v>
      </c>
      <c r="L37" s="74">
        <v>3967253.33</v>
      </c>
      <c r="M37" s="75">
        <v>2975439.9975000001</v>
      </c>
      <c r="N37" s="76">
        <v>10</v>
      </c>
      <c r="O37" s="74">
        <v>6393235.5100000007</v>
      </c>
      <c r="P37" s="74">
        <v>4794926.6100000003</v>
      </c>
      <c r="Q37" s="190">
        <f t="shared" si="8"/>
        <v>0.75942467107108014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9</v>
      </c>
      <c r="Y37" s="74">
        <v>6318265.5100000007</v>
      </c>
      <c r="Z37" s="74">
        <v>4738699.1100000003</v>
      </c>
      <c r="AA37" s="190">
        <f t="shared" si="2"/>
        <v>0.75051931047531528</v>
      </c>
      <c r="AB37" s="76">
        <v>8</v>
      </c>
      <c r="AC37" s="77">
        <v>11</v>
      </c>
      <c r="AD37" s="74">
        <v>3264128.02</v>
      </c>
      <c r="AE37" s="74">
        <v>2448096.0149999997</v>
      </c>
      <c r="AF37" s="190">
        <f t="shared" si="3"/>
        <v>0.38773158661918211</v>
      </c>
      <c r="AG37" s="77">
        <v>0</v>
      </c>
      <c r="AH37" s="75">
        <v>0</v>
      </c>
      <c r="AI37" s="76">
        <v>8</v>
      </c>
      <c r="AJ37" s="74">
        <v>3355905.75</v>
      </c>
      <c r="AK37" s="74">
        <v>2516929.2599999998</v>
      </c>
      <c r="AL37" s="74">
        <v>2560697.3000000003</v>
      </c>
      <c r="AM37" s="74">
        <v>1920522.9400000002</v>
      </c>
      <c r="AN37" s="190">
        <f t="shared" si="4"/>
        <v>0.39863346444112085</v>
      </c>
      <c r="AO37" s="76">
        <v>4</v>
      </c>
      <c r="AP37" s="74">
        <v>1752352.66</v>
      </c>
      <c r="AQ37" s="74">
        <v>1314264.4500000002</v>
      </c>
      <c r="AR37" s="190">
        <f t="shared" si="5"/>
        <v>0.2081543594537521</v>
      </c>
      <c r="AS37" s="211"/>
      <c r="AT37" s="211"/>
    </row>
    <row r="38" spans="1:46" x14ac:dyDescent="0.2">
      <c r="A38" s="165" t="s">
        <v>45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</row>
    <row r="39" spans="1:46" ht="13.5" thickBot="1" x14ac:dyDescent="0.25">
      <c r="A39" s="165" t="s">
        <v>225</v>
      </c>
      <c r="B39" s="174">
        <v>63170800</v>
      </c>
      <c r="C39" s="99">
        <v>754</v>
      </c>
      <c r="D39" s="95">
        <v>64325083.649999991</v>
      </c>
      <c r="E39" s="95">
        <v>48243812.737500004</v>
      </c>
      <c r="F39" s="190">
        <f t="shared" si="0"/>
        <v>1.0182724241263368</v>
      </c>
      <c r="G39" s="97">
        <v>714</v>
      </c>
      <c r="H39" s="95">
        <v>61197867.439999998</v>
      </c>
      <c r="I39" s="95">
        <v>45898400.579999998</v>
      </c>
      <c r="J39" s="190">
        <v>0</v>
      </c>
      <c r="K39" s="97">
        <v>40</v>
      </c>
      <c r="L39" s="95">
        <v>3127216.1900000004</v>
      </c>
      <c r="M39" s="100">
        <v>2345412.1425000001</v>
      </c>
      <c r="N39" s="97">
        <v>693</v>
      </c>
      <c r="O39" s="95">
        <v>53603380.759999998</v>
      </c>
      <c r="P39" s="95">
        <v>40202534.649999991</v>
      </c>
      <c r="Q39" s="190">
        <f t="shared" si="8"/>
        <v>0.84854680896870072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693</v>
      </c>
      <c r="Y39" s="95">
        <v>53603380.759999998</v>
      </c>
      <c r="Z39" s="95">
        <v>40202534.649999991</v>
      </c>
      <c r="AA39" s="190">
        <f t="shared" si="2"/>
        <v>0.84854680896870072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669</v>
      </c>
      <c r="AJ39" s="95">
        <v>50307578.25999999</v>
      </c>
      <c r="AK39" s="95">
        <v>37730680.359999999</v>
      </c>
      <c r="AL39" s="95">
        <v>0</v>
      </c>
      <c r="AM39" s="95">
        <v>0</v>
      </c>
      <c r="AN39" s="190">
        <f t="shared" si="4"/>
        <v>0.79637393004362755</v>
      </c>
      <c r="AO39" s="97">
        <v>669</v>
      </c>
      <c r="AP39" s="95">
        <v>50307578.259999998</v>
      </c>
      <c r="AQ39" s="95">
        <v>37730680.359999999</v>
      </c>
      <c r="AR39" s="190">
        <f t="shared" si="5"/>
        <v>0.79637393004362766</v>
      </c>
      <c r="AS39" s="211"/>
      <c r="AT39" s="211"/>
    </row>
    <row r="40" spans="1:46" s="80" customFormat="1" ht="26.25" thickBot="1" x14ac:dyDescent="0.25">
      <c r="A40" s="161" t="s">
        <v>182</v>
      </c>
      <c r="B40" s="132">
        <f>B41+B44</f>
        <v>132697352.19367567</v>
      </c>
      <c r="C40" s="142">
        <v>58</v>
      </c>
      <c r="D40" s="143">
        <v>119988182.53</v>
      </c>
      <c r="E40" s="143">
        <v>94272395.458999991</v>
      </c>
      <c r="F40" s="191">
        <f t="shared" si="0"/>
        <v>0.90422439141719824</v>
      </c>
      <c r="G40" s="142">
        <v>58</v>
      </c>
      <c r="H40" s="143">
        <v>119988182.53</v>
      </c>
      <c r="I40" s="143">
        <v>94272395.458999991</v>
      </c>
      <c r="J40" s="191">
        <f t="shared" si="1"/>
        <v>0.90422439141719824</v>
      </c>
      <c r="K40" s="142">
        <v>3</v>
      </c>
      <c r="L40" s="143">
        <v>1073500</v>
      </c>
      <c r="M40" s="143">
        <v>966150</v>
      </c>
      <c r="N40" s="142">
        <v>52</v>
      </c>
      <c r="O40" s="143">
        <v>109520727.78999999</v>
      </c>
      <c r="P40" s="143">
        <v>85544304.960000008</v>
      </c>
      <c r="Q40" s="191">
        <f t="shared" ref="Q40" si="9">O40/B40</f>
        <v>0.82534222408711888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1294788.8599999999</v>
      </c>
      <c r="W40" s="143">
        <v>1094932.2379999999</v>
      </c>
      <c r="X40" s="142">
        <v>51</v>
      </c>
      <c r="Y40" s="143">
        <v>107265938.93000001</v>
      </c>
      <c r="Z40" s="143">
        <v>83777372.721999988</v>
      </c>
      <c r="AA40" s="191">
        <f t="shared" si="2"/>
        <v>0.80835025836417773</v>
      </c>
      <c r="AB40" s="142">
        <v>48</v>
      </c>
      <c r="AC40" s="142">
        <v>111</v>
      </c>
      <c r="AD40" s="143">
        <v>43030084.789999999</v>
      </c>
      <c r="AE40" s="143">
        <v>36665814.642000005</v>
      </c>
      <c r="AF40" s="191">
        <f t="shared" si="3"/>
        <v>0.3242723692571976</v>
      </c>
      <c r="AG40" s="142">
        <v>1</v>
      </c>
      <c r="AH40" s="143">
        <v>139922.82999999999</v>
      </c>
      <c r="AI40" s="142">
        <v>46</v>
      </c>
      <c r="AJ40" s="143">
        <v>53591400.079999998</v>
      </c>
      <c r="AK40" s="143">
        <v>44997413.100000001</v>
      </c>
      <c r="AL40" s="143">
        <v>4000000</v>
      </c>
      <c r="AM40" s="143">
        <v>3200000</v>
      </c>
      <c r="AN40" s="191">
        <f t="shared" si="4"/>
        <v>0.40386186456668544</v>
      </c>
      <c r="AO40" s="142">
        <v>46</v>
      </c>
      <c r="AP40" s="143">
        <v>51437394.609999999</v>
      </c>
      <c r="AQ40" s="143">
        <v>43274208.719999999</v>
      </c>
      <c r="AR40" s="191">
        <f t="shared" si="5"/>
        <v>0.38762939696736087</v>
      </c>
      <c r="AS40" s="211"/>
      <c r="AT40" s="211"/>
    </row>
    <row r="41" spans="1:46" s="79" customFormat="1" x14ac:dyDescent="0.2">
      <c r="A41" s="166" t="s">
        <v>47</v>
      </c>
      <c r="B41" s="171">
        <v>91797922.883642346</v>
      </c>
      <c r="C41" s="144">
        <v>54</v>
      </c>
      <c r="D41" s="149">
        <v>77172494.349999994</v>
      </c>
      <c r="E41" s="149">
        <v>60019844.914999999</v>
      </c>
      <c r="F41" s="190">
        <f t="shared" si="0"/>
        <v>0.84067800148179073</v>
      </c>
      <c r="G41" s="152">
        <v>54</v>
      </c>
      <c r="H41" s="212">
        <v>77172494.349999994</v>
      </c>
      <c r="I41" s="212">
        <v>60019844.914999999</v>
      </c>
      <c r="J41" s="190">
        <f t="shared" si="1"/>
        <v>0.84067800148179073</v>
      </c>
      <c r="K41" s="146">
        <v>3</v>
      </c>
      <c r="L41" s="145">
        <v>1073500</v>
      </c>
      <c r="M41" s="147">
        <v>966150</v>
      </c>
      <c r="N41" s="146">
        <v>49</v>
      </c>
      <c r="O41" s="150">
        <v>73626887.549999997</v>
      </c>
      <c r="P41" s="150">
        <v>56829232.780000001</v>
      </c>
      <c r="Q41" s="190">
        <f t="shared" si="8"/>
        <v>0.80205395979738137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48</v>
      </c>
      <c r="Y41" s="150">
        <v>72075876.049999997</v>
      </c>
      <c r="Z41" s="150">
        <v>55625322.429999992</v>
      </c>
      <c r="AA41" s="190">
        <f t="shared" si="2"/>
        <v>0.78515802739196117</v>
      </c>
      <c r="AB41" s="146">
        <v>46</v>
      </c>
      <c r="AC41" s="146">
        <v>107</v>
      </c>
      <c r="AD41" s="150">
        <v>22443068.099999998</v>
      </c>
      <c r="AE41" s="150">
        <v>20196201.289999999</v>
      </c>
      <c r="AF41" s="190">
        <f t="shared" si="3"/>
        <v>0.24448339782641393</v>
      </c>
      <c r="AG41" s="148">
        <v>1</v>
      </c>
      <c r="AH41" s="147">
        <v>139922.82999999999</v>
      </c>
      <c r="AI41" s="146">
        <v>43</v>
      </c>
      <c r="AJ41" s="150">
        <v>21268531.73</v>
      </c>
      <c r="AK41" s="150">
        <v>19139118.440000001</v>
      </c>
      <c r="AL41" s="150">
        <v>0</v>
      </c>
      <c r="AM41" s="150">
        <v>0</v>
      </c>
      <c r="AN41" s="190">
        <f t="shared" si="4"/>
        <v>0.23168859448986381</v>
      </c>
      <c r="AO41" s="146">
        <v>43</v>
      </c>
      <c r="AP41" s="150">
        <v>21268531.73</v>
      </c>
      <c r="AQ41" s="150">
        <v>19139118.440000001</v>
      </c>
      <c r="AR41" s="190">
        <f t="shared" si="5"/>
        <v>0.23168859448986381</v>
      </c>
      <c r="AS41" s="211"/>
      <c r="AT41" s="211"/>
    </row>
    <row r="42" spans="1:46" s="129" customFormat="1" ht="37.5" customHeight="1" outlineLevel="1" x14ac:dyDescent="0.2">
      <c r="A42" s="167" t="s">
        <v>48</v>
      </c>
      <c r="B42" s="173">
        <v>40230591.79694204</v>
      </c>
      <c r="C42" s="185">
        <v>50</v>
      </c>
      <c r="D42" s="186">
        <v>29995494.350000001</v>
      </c>
      <c r="E42" s="186">
        <v>26995944.915000003</v>
      </c>
      <c r="F42" s="190">
        <f t="shared" si="0"/>
        <v>0.74558918997259149</v>
      </c>
      <c r="G42" s="114">
        <v>50</v>
      </c>
      <c r="H42" s="113">
        <v>29995494.350000001</v>
      </c>
      <c r="I42" s="113">
        <v>26995944.915000003</v>
      </c>
      <c r="J42" s="190">
        <f t="shared" si="1"/>
        <v>0.74558918997259149</v>
      </c>
      <c r="K42" s="187">
        <v>3</v>
      </c>
      <c r="L42" s="186">
        <v>1073500</v>
      </c>
      <c r="M42" s="188">
        <v>966150</v>
      </c>
      <c r="N42" s="187">
        <v>45</v>
      </c>
      <c r="O42" s="186">
        <v>26452057.550000001</v>
      </c>
      <c r="P42" s="186">
        <v>23806851.779999997</v>
      </c>
      <c r="Q42" s="190">
        <f t="shared" si="8"/>
        <v>0.65751102254505345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45</v>
      </c>
      <c r="Y42" s="186">
        <v>25861046.050000001</v>
      </c>
      <c r="Z42" s="186">
        <v>23274941.429999996</v>
      </c>
      <c r="AA42" s="190">
        <f t="shared" si="2"/>
        <v>0.64282042333679312</v>
      </c>
      <c r="AB42" s="187">
        <v>45</v>
      </c>
      <c r="AC42" s="189">
        <v>106</v>
      </c>
      <c r="AD42" s="186">
        <v>22430268.099999998</v>
      </c>
      <c r="AE42" s="186">
        <v>20187241.289999999</v>
      </c>
      <c r="AF42" s="190">
        <f t="shared" si="3"/>
        <v>0.55754258384299826</v>
      </c>
      <c r="AG42" s="189">
        <v>1</v>
      </c>
      <c r="AH42" s="188">
        <v>139922.82999999999</v>
      </c>
      <c r="AI42" s="187">
        <v>42</v>
      </c>
      <c r="AJ42" s="186">
        <v>21255731.73</v>
      </c>
      <c r="AK42" s="186">
        <v>19130158.440000001</v>
      </c>
      <c r="AL42" s="186">
        <v>0</v>
      </c>
      <c r="AM42" s="186">
        <v>0</v>
      </c>
      <c r="AN42" s="190">
        <f t="shared" si="4"/>
        <v>0.52834747838871376</v>
      </c>
      <c r="AO42" s="187">
        <v>42</v>
      </c>
      <c r="AP42" s="186">
        <v>21255731.73</v>
      </c>
      <c r="AQ42" s="186">
        <v>19130158.440000001</v>
      </c>
      <c r="AR42" s="190">
        <f t="shared" si="5"/>
        <v>0.52834747838871376</v>
      </c>
      <c r="AS42" s="211"/>
      <c r="AT42" s="211"/>
    </row>
    <row r="43" spans="1:46" s="129" customFormat="1" outlineLevel="1" x14ac:dyDescent="0.2">
      <c r="A43" s="167" t="s">
        <v>49</v>
      </c>
      <c r="B43" s="173">
        <v>51567331.086700298</v>
      </c>
      <c r="C43" s="122">
        <v>4</v>
      </c>
      <c r="D43" s="123">
        <v>47177000</v>
      </c>
      <c r="E43" s="123">
        <v>33023899.999999996</v>
      </c>
      <c r="F43" s="190">
        <f t="shared" si="0"/>
        <v>0.91486216187301173</v>
      </c>
      <c r="G43" s="119">
        <v>4</v>
      </c>
      <c r="H43" s="118">
        <v>47177000</v>
      </c>
      <c r="I43" s="118">
        <v>33023899.999999996</v>
      </c>
      <c r="J43" s="190">
        <f t="shared" si="1"/>
        <v>0.91486216187301173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0.91482008096724698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0.89620364339389369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2.4821916764471142E-4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2.4821916764471142E-4</v>
      </c>
      <c r="AO43" s="124">
        <v>1</v>
      </c>
      <c r="AP43" s="123">
        <v>12800</v>
      </c>
      <c r="AQ43" s="123">
        <v>8960</v>
      </c>
      <c r="AR43" s="190">
        <f t="shared" si="5"/>
        <v>2.4821916764471142E-4</v>
      </c>
      <c r="AS43" s="211"/>
      <c r="AT43" s="211"/>
    </row>
    <row r="44" spans="1:46" s="79" customFormat="1" ht="13.5" thickBot="1" x14ac:dyDescent="0.25">
      <c r="A44" s="168" t="s">
        <v>50</v>
      </c>
      <c r="B44" s="174">
        <v>40899429.310033329</v>
      </c>
      <c r="C44" s="122">
        <v>4</v>
      </c>
      <c r="D44" s="123">
        <v>42815688.18</v>
      </c>
      <c r="E44" s="123">
        <v>34252550.544</v>
      </c>
      <c r="F44" s="190">
        <f t="shared" si="0"/>
        <v>1.0468529488624572</v>
      </c>
      <c r="G44" s="119">
        <v>4</v>
      </c>
      <c r="H44" s="118">
        <v>42815688.18</v>
      </c>
      <c r="I44" s="118">
        <v>34252550.544</v>
      </c>
      <c r="J44" s="190">
        <f t="shared" si="1"/>
        <v>1.0468529488624572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0.87761225145492749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563021.88800000004</v>
      </c>
      <c r="X44" s="124">
        <v>3</v>
      </c>
      <c r="Y44" s="123">
        <v>35190062.880000003</v>
      </c>
      <c r="Z44" s="123">
        <v>28152050.291999999</v>
      </c>
      <c r="AA44" s="190">
        <f t="shared" si="2"/>
        <v>0.86040474093772445</v>
      </c>
      <c r="AB44" s="124">
        <v>2</v>
      </c>
      <c r="AC44" s="126">
        <v>4</v>
      </c>
      <c r="AD44" s="123">
        <v>20587016.690000001</v>
      </c>
      <c r="AE44" s="123">
        <v>16469613.352000002</v>
      </c>
      <c r="AF44" s="190">
        <f t="shared" si="3"/>
        <v>0.50335706481238496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0.79030120701636908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0.73763530173754921</v>
      </c>
      <c r="AS44" s="211"/>
      <c r="AT44" s="211"/>
    </row>
    <row r="45" spans="1:46" s="80" customFormat="1" ht="26.25" thickBot="1" x14ac:dyDescent="0.25">
      <c r="A45" s="161" t="s">
        <v>183</v>
      </c>
      <c r="B45" s="132">
        <f>SUM(B46:B48)</f>
        <v>416420566.1665765</v>
      </c>
      <c r="C45" s="142">
        <v>3334</v>
      </c>
      <c r="D45" s="143">
        <v>476398564.51999998</v>
      </c>
      <c r="E45" s="143">
        <v>404559150.278</v>
      </c>
      <c r="F45" s="191">
        <f>D45/B45</f>
        <v>1.1440322674395267</v>
      </c>
      <c r="G45" s="142">
        <v>3290</v>
      </c>
      <c r="H45" s="143">
        <v>470752702.00999999</v>
      </c>
      <c r="I45" s="143">
        <v>399760167.14449996</v>
      </c>
      <c r="J45" s="191">
        <f t="shared" si="1"/>
        <v>1.1304741894560739</v>
      </c>
      <c r="K45" s="142">
        <v>829</v>
      </c>
      <c r="L45" s="143">
        <v>120519005.91000001</v>
      </c>
      <c r="M45" s="143">
        <v>102441154.73799999</v>
      </c>
      <c r="N45" s="142">
        <v>2185</v>
      </c>
      <c r="O45" s="143">
        <v>314873615.16999996</v>
      </c>
      <c r="P45" s="143">
        <v>267642572.428</v>
      </c>
      <c r="Q45" s="191">
        <f t="shared" si="8"/>
        <v>0.75614328578585199</v>
      </c>
      <c r="R45" s="142">
        <v>149</v>
      </c>
      <c r="S45" s="143">
        <v>22623364.5</v>
      </c>
      <c r="T45" s="143">
        <v>19229859.800000001</v>
      </c>
      <c r="U45" s="142">
        <v>297</v>
      </c>
      <c r="V45" s="143">
        <v>4116303.1300000004</v>
      </c>
      <c r="W45" s="143">
        <v>3498857.8824999998</v>
      </c>
      <c r="X45" s="142">
        <v>2036</v>
      </c>
      <c r="Y45" s="143">
        <v>288133947.53999996</v>
      </c>
      <c r="Z45" s="143">
        <v>244913854.73550001</v>
      </c>
      <c r="AA45" s="191">
        <f t="shared" si="2"/>
        <v>0.69193015655413292</v>
      </c>
      <c r="AB45" s="142">
        <v>1607</v>
      </c>
      <c r="AC45" s="142">
        <v>1736</v>
      </c>
      <c r="AD45" s="143">
        <v>221986687.24999997</v>
      </c>
      <c r="AE45" s="143">
        <v>188688683.63349998</v>
      </c>
      <c r="AF45" s="191">
        <f t="shared" si="3"/>
        <v>0.53308291012985387</v>
      </c>
      <c r="AG45" s="142">
        <v>29</v>
      </c>
      <c r="AH45" s="143">
        <v>4916752.91</v>
      </c>
      <c r="AI45" s="142">
        <v>1680</v>
      </c>
      <c r="AJ45" s="143">
        <v>238018158.87</v>
      </c>
      <c r="AK45" s="143">
        <v>202315433.43000001</v>
      </c>
      <c r="AL45" s="143">
        <v>122976301.40000001</v>
      </c>
      <c r="AM45" s="143">
        <v>104529855.69400001</v>
      </c>
      <c r="AN45" s="191">
        <f t="shared" si="4"/>
        <v>0.57158118068257946</v>
      </c>
      <c r="AO45" s="142">
        <v>1417</v>
      </c>
      <c r="AP45" s="143">
        <v>190040683.44</v>
      </c>
      <c r="AQ45" s="143">
        <v>161534579.25</v>
      </c>
      <c r="AR45" s="191">
        <f t="shared" si="5"/>
        <v>0.45636718952055777</v>
      </c>
      <c r="AS45" s="211"/>
      <c r="AT45" s="211"/>
    </row>
    <row r="46" spans="1:46" s="117" customFormat="1" x14ac:dyDescent="0.2">
      <c r="A46" s="162" t="s">
        <v>52</v>
      </c>
      <c r="B46" s="171">
        <v>109394.16961411764</v>
      </c>
      <c r="C46" s="205">
        <v>5</v>
      </c>
      <c r="D46" s="151">
        <v>99811</v>
      </c>
      <c r="E46" s="151">
        <v>84839.35</v>
      </c>
      <c r="F46" s="206">
        <f>D46/B46</f>
        <v>0.91239780284523586</v>
      </c>
      <c r="G46" s="152">
        <v>5</v>
      </c>
      <c r="H46" s="151">
        <v>99811</v>
      </c>
      <c r="I46" s="151">
        <v>84839.35</v>
      </c>
      <c r="J46" s="206">
        <f t="shared" si="1"/>
        <v>0.91239780284523586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0.91239780284523586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0.91239780284523586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0.91239780284523586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0.91239780284523586</v>
      </c>
      <c r="AO46" s="152">
        <v>5</v>
      </c>
      <c r="AP46" s="151">
        <v>99811</v>
      </c>
      <c r="AQ46" s="151">
        <v>84839.35</v>
      </c>
      <c r="AR46" s="206">
        <f t="shared" si="5"/>
        <v>0.91239780284523586</v>
      </c>
      <c r="AS46" s="211"/>
      <c r="AT46" s="211"/>
    </row>
    <row r="47" spans="1:46" s="117" customFormat="1" x14ac:dyDescent="0.2">
      <c r="A47" s="163" t="s">
        <v>53</v>
      </c>
      <c r="B47" s="172">
        <v>403417214.16164237</v>
      </c>
      <c r="C47" s="207">
        <v>3249</v>
      </c>
      <c r="D47" s="113">
        <v>470225918.25999999</v>
      </c>
      <c r="E47" s="113">
        <v>399312400.99549997</v>
      </c>
      <c r="F47" s="206">
        <f t="shared" ref="F47:F48" si="10">D47/B47</f>
        <v>1.1656069740038126</v>
      </c>
      <c r="G47" s="114">
        <v>3205</v>
      </c>
      <c r="H47" s="113">
        <v>464580055.75</v>
      </c>
      <c r="I47" s="113">
        <v>394513417.86199993</v>
      </c>
      <c r="J47" s="206">
        <f t="shared" si="1"/>
        <v>1.1516118783266664</v>
      </c>
      <c r="K47" s="114">
        <v>823</v>
      </c>
      <c r="L47" s="113">
        <v>119579005.91000001</v>
      </c>
      <c r="M47" s="115">
        <v>101642154.73799999</v>
      </c>
      <c r="N47" s="114">
        <v>2109</v>
      </c>
      <c r="O47" s="113">
        <v>309809280.89999998</v>
      </c>
      <c r="P47" s="113">
        <v>263337888.308</v>
      </c>
      <c r="Q47" s="206">
        <f t="shared" si="8"/>
        <v>0.76796247166553655</v>
      </c>
      <c r="R47" s="114">
        <v>148</v>
      </c>
      <c r="S47" s="113">
        <v>22568364.5</v>
      </c>
      <c r="T47" s="115">
        <v>19183109.800000001</v>
      </c>
      <c r="U47" s="114">
        <v>278</v>
      </c>
      <c r="V47" s="113">
        <v>3992920.24</v>
      </c>
      <c r="W47" s="115">
        <v>3393982.4224999999</v>
      </c>
      <c r="X47" s="114">
        <v>1961</v>
      </c>
      <c r="Y47" s="113">
        <v>283247996.15999997</v>
      </c>
      <c r="Z47" s="113">
        <v>240760796.07550001</v>
      </c>
      <c r="AA47" s="206">
        <f t="shared" si="2"/>
        <v>0.70212173952127721</v>
      </c>
      <c r="AB47" s="114">
        <v>1545</v>
      </c>
      <c r="AC47" s="116">
        <v>1673</v>
      </c>
      <c r="AD47" s="113">
        <v>218781234.10999998</v>
      </c>
      <c r="AE47" s="113">
        <v>185964048.4745</v>
      </c>
      <c r="AF47" s="206">
        <f t="shared" si="3"/>
        <v>0.54232002609174257</v>
      </c>
      <c r="AG47" s="116">
        <v>29</v>
      </c>
      <c r="AH47" s="115">
        <v>4916752.91</v>
      </c>
      <c r="AI47" s="114">
        <v>1612</v>
      </c>
      <c r="AJ47" s="113">
        <v>234118413.37</v>
      </c>
      <c r="AK47" s="151">
        <v>199000649.80000001</v>
      </c>
      <c r="AL47" s="113">
        <v>120440483.49000001</v>
      </c>
      <c r="AM47" s="113">
        <v>102374410.47400001</v>
      </c>
      <c r="AN47" s="206">
        <f t="shared" si="4"/>
        <v>0.58033818377465862</v>
      </c>
      <c r="AO47" s="114">
        <v>1358</v>
      </c>
      <c r="AP47" s="113">
        <v>186855971.91</v>
      </c>
      <c r="AQ47" s="113">
        <v>158827574.5</v>
      </c>
      <c r="AR47" s="206">
        <f t="shared" si="5"/>
        <v>0.46318294150712669</v>
      </c>
      <c r="AS47" s="211"/>
      <c r="AT47" s="211"/>
    </row>
    <row r="48" spans="1:46" s="117" customFormat="1" ht="33.75" customHeight="1" thickBot="1" x14ac:dyDescent="0.25">
      <c r="A48" s="165" t="s">
        <v>54</v>
      </c>
      <c r="B48" s="174">
        <v>12893957.83532</v>
      </c>
      <c r="C48" s="208">
        <v>80</v>
      </c>
      <c r="D48" s="118">
        <v>6072835.2599999998</v>
      </c>
      <c r="E48" s="113">
        <v>5161909.9324999992</v>
      </c>
      <c r="F48" s="206">
        <f t="shared" si="10"/>
        <v>0.47098302457332997</v>
      </c>
      <c r="G48" s="119">
        <v>80</v>
      </c>
      <c r="H48" s="118">
        <v>6072835.2599999998</v>
      </c>
      <c r="I48" s="118">
        <v>5161909.9324999992</v>
      </c>
      <c r="J48" s="206">
        <f t="shared" si="1"/>
        <v>0.47098302457332997</v>
      </c>
      <c r="K48" s="119">
        <v>6</v>
      </c>
      <c r="L48" s="118">
        <v>940000</v>
      </c>
      <c r="M48" s="120">
        <v>799000</v>
      </c>
      <c r="N48" s="119">
        <v>71</v>
      </c>
      <c r="O48" s="118">
        <v>4964523.2699999996</v>
      </c>
      <c r="P48" s="118">
        <v>4219844.7700000005</v>
      </c>
      <c r="Q48" s="206">
        <f t="shared" si="8"/>
        <v>0.38502710598299322</v>
      </c>
      <c r="R48" s="119">
        <v>1</v>
      </c>
      <c r="S48" s="118">
        <v>55000</v>
      </c>
      <c r="T48" s="120">
        <v>46750</v>
      </c>
      <c r="U48" s="119">
        <v>19</v>
      </c>
      <c r="V48" s="118">
        <v>123382.89</v>
      </c>
      <c r="W48" s="120">
        <v>104875.45999999999</v>
      </c>
      <c r="X48" s="119">
        <v>70</v>
      </c>
      <c r="Y48" s="118">
        <v>4786140.38</v>
      </c>
      <c r="Z48" s="118">
        <v>4068219.31</v>
      </c>
      <c r="AA48" s="206">
        <f t="shared" si="2"/>
        <v>0.37119249505295271</v>
      </c>
      <c r="AB48" s="119">
        <v>57</v>
      </c>
      <c r="AC48" s="121">
        <v>58</v>
      </c>
      <c r="AD48" s="118">
        <v>3105642.14</v>
      </c>
      <c r="AE48" s="118">
        <v>2639795.8089999999</v>
      </c>
      <c r="AF48" s="206">
        <f t="shared" si="3"/>
        <v>0.24086026801583107</v>
      </c>
      <c r="AG48" s="121">
        <v>0</v>
      </c>
      <c r="AH48" s="120">
        <v>0</v>
      </c>
      <c r="AI48" s="119">
        <v>63</v>
      </c>
      <c r="AJ48" s="118">
        <v>3799934.5</v>
      </c>
      <c r="AK48" s="118">
        <v>3229944.2800000003</v>
      </c>
      <c r="AL48" s="118">
        <v>2535817.91</v>
      </c>
      <c r="AM48" s="118">
        <v>2155445.2199999997</v>
      </c>
      <c r="AN48" s="206">
        <f t="shared" si="4"/>
        <v>0.29470660200167265</v>
      </c>
      <c r="AO48" s="119">
        <v>54</v>
      </c>
      <c r="AP48" s="118">
        <v>3084900.53</v>
      </c>
      <c r="AQ48" s="118">
        <v>2622165.4000000004</v>
      </c>
      <c r="AR48" s="206">
        <f t="shared" si="5"/>
        <v>0.23925163781361469</v>
      </c>
      <c r="AS48" s="211"/>
      <c r="AT48" s="211"/>
    </row>
    <row r="49" spans="1:46" s="80" customFormat="1" ht="48" customHeight="1" thickBot="1" x14ac:dyDescent="0.25">
      <c r="A49" s="161" t="s">
        <v>184</v>
      </c>
      <c r="B49" s="132">
        <f>SUM(B50:B53)</f>
        <v>435506849.29780531</v>
      </c>
      <c r="C49" s="142">
        <v>406</v>
      </c>
      <c r="D49" s="143">
        <v>542301170.69000006</v>
      </c>
      <c r="E49" s="143">
        <v>406725878.01749998</v>
      </c>
      <c r="F49" s="191">
        <f t="shared" si="0"/>
        <v>1.2452184657127341</v>
      </c>
      <c r="G49" s="142">
        <v>281</v>
      </c>
      <c r="H49" s="143">
        <v>352805308.36000001</v>
      </c>
      <c r="I49" s="143">
        <v>264603981.26999998</v>
      </c>
      <c r="J49" s="191">
        <f t="shared" si="1"/>
        <v>0.81010277778374762</v>
      </c>
      <c r="K49" s="142">
        <v>121</v>
      </c>
      <c r="L49" s="143">
        <v>183425764.69</v>
      </c>
      <c r="M49" s="143">
        <v>137569323.51749998</v>
      </c>
      <c r="N49" s="142">
        <v>225</v>
      </c>
      <c r="O49" s="143">
        <v>267629247.94</v>
      </c>
      <c r="P49" s="143">
        <v>200721935.47999999</v>
      </c>
      <c r="Q49" s="191">
        <f t="shared" si="8"/>
        <v>0.61452362545276895</v>
      </c>
      <c r="R49" s="142">
        <v>4</v>
      </c>
      <c r="S49" s="143">
        <v>1253031.04</v>
      </c>
      <c r="T49" s="143">
        <v>939773.28</v>
      </c>
      <c r="U49" s="142">
        <v>15</v>
      </c>
      <c r="V49" s="143">
        <v>1211437.98</v>
      </c>
      <c r="W49" s="143">
        <v>908578.48499999999</v>
      </c>
      <c r="X49" s="142">
        <v>221</v>
      </c>
      <c r="Y49" s="143">
        <v>265164778.91999999</v>
      </c>
      <c r="Z49" s="143">
        <v>198873583.71499997</v>
      </c>
      <c r="AA49" s="191">
        <f t="shared" si="2"/>
        <v>0.60886477295946462</v>
      </c>
      <c r="AB49" s="142">
        <v>94</v>
      </c>
      <c r="AC49" s="142">
        <v>131</v>
      </c>
      <c r="AD49" s="143">
        <v>98265271.439999998</v>
      </c>
      <c r="AE49" s="143">
        <v>73698953.579999998</v>
      </c>
      <c r="AF49" s="191">
        <f t="shared" si="3"/>
        <v>0.22563427325755997</v>
      </c>
      <c r="AG49" s="142">
        <v>2</v>
      </c>
      <c r="AH49" s="143">
        <v>104079.09999999999</v>
      </c>
      <c r="AI49" s="142">
        <v>191</v>
      </c>
      <c r="AJ49" s="143">
        <v>193523397.77000001</v>
      </c>
      <c r="AK49" s="143">
        <v>145142547.81999999</v>
      </c>
      <c r="AL49" s="143">
        <v>58319664.820000008</v>
      </c>
      <c r="AM49" s="143">
        <v>43739748.509999998</v>
      </c>
      <c r="AN49" s="191">
        <f t="shared" si="4"/>
        <v>0.44436361467570434</v>
      </c>
      <c r="AO49" s="142">
        <v>176</v>
      </c>
      <c r="AP49" s="143">
        <v>163803245.28</v>
      </c>
      <c r="AQ49" s="143">
        <v>122852433.44</v>
      </c>
      <c r="AR49" s="191">
        <f t="shared" si="5"/>
        <v>0.37612093941601638</v>
      </c>
      <c r="AS49" s="211"/>
      <c r="AT49" s="211"/>
    </row>
    <row r="50" spans="1:46" x14ac:dyDescent="0.2">
      <c r="A50" s="162" t="s">
        <v>56</v>
      </c>
      <c r="B50" s="171">
        <v>104101842.845952</v>
      </c>
      <c r="C50" s="136">
        <v>38</v>
      </c>
      <c r="D50" s="137">
        <v>75567751.280000001</v>
      </c>
      <c r="E50" s="137">
        <v>56675813.459999993</v>
      </c>
      <c r="F50" s="190">
        <f t="shared" si="0"/>
        <v>0.72590214749438942</v>
      </c>
      <c r="G50" s="139">
        <v>35</v>
      </c>
      <c r="H50" s="137">
        <v>75312127.459999993</v>
      </c>
      <c r="I50" s="137">
        <v>56484095.594999999</v>
      </c>
      <c r="J50" s="190">
        <f t="shared" si="1"/>
        <v>0.72344663073299764</v>
      </c>
      <c r="K50" s="139">
        <v>2</v>
      </c>
      <c r="L50" s="137">
        <v>85531</v>
      </c>
      <c r="M50" s="140">
        <v>64148.25</v>
      </c>
      <c r="N50" s="139">
        <v>29</v>
      </c>
      <c r="O50" s="137">
        <v>38744585.909999996</v>
      </c>
      <c r="P50" s="137">
        <v>29058439.34</v>
      </c>
      <c r="Q50" s="190">
        <f t="shared" si="8"/>
        <v>0.3721796353531755</v>
      </c>
      <c r="R50" s="139">
        <v>1</v>
      </c>
      <c r="S50" s="137">
        <v>34698.800000000003</v>
      </c>
      <c r="T50" s="140">
        <v>26024.1</v>
      </c>
      <c r="U50" s="139">
        <v>3</v>
      </c>
      <c r="V50" s="137">
        <v>678096.42999999993</v>
      </c>
      <c r="W50" s="140">
        <v>508572.32250000001</v>
      </c>
      <c r="X50" s="139">
        <v>28</v>
      </c>
      <c r="Y50" s="137">
        <v>38031790.68</v>
      </c>
      <c r="Z50" s="137">
        <v>28523842.9175</v>
      </c>
      <c r="AA50" s="190">
        <f t="shared" si="2"/>
        <v>0.36533254013839839</v>
      </c>
      <c r="AB50" s="139">
        <v>27</v>
      </c>
      <c r="AC50" s="141">
        <v>36</v>
      </c>
      <c r="AD50" s="137">
        <v>33323265.759999998</v>
      </c>
      <c r="AE50" s="137">
        <v>24992449.32</v>
      </c>
      <c r="AF50" s="190">
        <f t="shared" si="3"/>
        <v>0.32010255389341336</v>
      </c>
      <c r="AG50" s="141">
        <v>1</v>
      </c>
      <c r="AH50" s="140">
        <v>32938.699999999997</v>
      </c>
      <c r="AI50" s="139">
        <v>22</v>
      </c>
      <c r="AJ50" s="137">
        <v>33738076.739999995</v>
      </c>
      <c r="AK50" s="137">
        <v>25303557.469999999</v>
      </c>
      <c r="AL50" s="137">
        <v>14956750.18</v>
      </c>
      <c r="AM50" s="137">
        <v>11217562.630000001</v>
      </c>
      <c r="AN50" s="190">
        <f t="shared" si="4"/>
        <v>0.32408721899308718</v>
      </c>
      <c r="AO50" s="139">
        <v>18</v>
      </c>
      <c r="AP50" s="137">
        <v>24614202.890000001</v>
      </c>
      <c r="AQ50" s="137">
        <v>18460652.079999998</v>
      </c>
      <c r="AR50" s="190">
        <f t="shared" si="5"/>
        <v>0.23644348857900283</v>
      </c>
      <c r="AS50" s="211"/>
      <c r="AT50" s="211"/>
    </row>
    <row r="51" spans="1:46" x14ac:dyDescent="0.2">
      <c r="A51" s="163" t="s">
        <v>57</v>
      </c>
      <c r="B51" s="172">
        <v>11321118.8244</v>
      </c>
      <c r="C51" s="73">
        <v>2</v>
      </c>
      <c r="D51" s="74">
        <v>185791.93</v>
      </c>
      <c r="E51" s="74">
        <v>139343.94750000001</v>
      </c>
      <c r="F51" s="190">
        <f t="shared" si="0"/>
        <v>1.6411092656281403E-2</v>
      </c>
      <c r="G51" s="76">
        <v>2</v>
      </c>
      <c r="H51" s="74">
        <v>185791.93</v>
      </c>
      <c r="I51" s="74">
        <v>139343.94750000001</v>
      </c>
      <c r="J51" s="190">
        <f t="shared" si="1"/>
        <v>1.6411092656281403E-2</v>
      </c>
      <c r="K51" s="76">
        <v>0</v>
      </c>
      <c r="L51" s="74">
        <v>0</v>
      </c>
      <c r="M51" s="75">
        <v>0</v>
      </c>
      <c r="N51" s="76">
        <v>0</v>
      </c>
      <c r="O51" s="74">
        <v>0</v>
      </c>
      <c r="P51" s="74">
        <v>0</v>
      </c>
      <c r="Q51" s="190">
        <f t="shared" si="8"/>
        <v>0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0</v>
      </c>
      <c r="Y51" s="74">
        <v>0</v>
      </c>
      <c r="Z51" s="74">
        <v>0</v>
      </c>
      <c r="AA51" s="190">
        <f t="shared" si="2"/>
        <v>0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0</v>
      </c>
      <c r="AJ51" s="74">
        <v>0</v>
      </c>
      <c r="AK51" s="74">
        <v>0</v>
      </c>
      <c r="AL51" s="74">
        <v>0</v>
      </c>
      <c r="AM51" s="74">
        <v>0</v>
      </c>
      <c r="AN51" s="190">
        <f t="shared" si="4"/>
        <v>0</v>
      </c>
      <c r="AO51" s="76">
        <v>0</v>
      </c>
      <c r="AP51" s="74">
        <v>0</v>
      </c>
      <c r="AQ51" s="74">
        <v>0</v>
      </c>
      <c r="AR51" s="190">
        <f t="shared" si="5"/>
        <v>0</v>
      </c>
      <c r="AS51" s="211"/>
      <c r="AT51" s="211"/>
    </row>
    <row r="52" spans="1:46" x14ac:dyDescent="0.2">
      <c r="A52" s="163" t="s">
        <v>58</v>
      </c>
      <c r="B52" s="172">
        <v>82029927.984378681</v>
      </c>
      <c r="C52" s="73">
        <v>35</v>
      </c>
      <c r="D52" s="74">
        <v>76494294.540000007</v>
      </c>
      <c r="E52" s="74">
        <v>57370720.905000001</v>
      </c>
      <c r="F52" s="190">
        <f t="shared" si="0"/>
        <v>0.93251690473953786</v>
      </c>
      <c r="G52" s="76">
        <v>23</v>
      </c>
      <c r="H52" s="74">
        <v>67574333.710000008</v>
      </c>
      <c r="I52" s="74">
        <v>50680750.282500006</v>
      </c>
      <c r="J52" s="190">
        <f t="shared" si="1"/>
        <v>0.8237765821624089</v>
      </c>
      <c r="K52" s="76">
        <v>11</v>
      </c>
      <c r="L52" s="74">
        <v>8889960.8300000001</v>
      </c>
      <c r="M52" s="75">
        <v>6667470.6225000005</v>
      </c>
      <c r="N52" s="76">
        <v>22</v>
      </c>
      <c r="O52" s="74">
        <v>63650011.43</v>
      </c>
      <c r="P52" s="74">
        <v>47737508.5</v>
      </c>
      <c r="Q52" s="190">
        <f t="shared" si="8"/>
        <v>0.77593645385280785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114474.63750000001</v>
      </c>
      <c r="X52" s="76">
        <v>21</v>
      </c>
      <c r="Y52" s="74">
        <v>63467378.579999998</v>
      </c>
      <c r="Z52" s="74">
        <v>47600533.862499997</v>
      </c>
      <c r="AA52" s="190">
        <f t="shared" si="2"/>
        <v>0.77371003656234305</v>
      </c>
      <c r="AB52" s="76">
        <v>14</v>
      </c>
      <c r="AC52" s="77">
        <v>19</v>
      </c>
      <c r="AD52" s="74">
        <v>20894660.830000002</v>
      </c>
      <c r="AE52" s="74">
        <v>15670995.622500002</v>
      </c>
      <c r="AF52" s="190">
        <f t="shared" si="3"/>
        <v>0.25471997042322242</v>
      </c>
      <c r="AG52" s="77">
        <v>0</v>
      </c>
      <c r="AH52" s="75">
        <v>0</v>
      </c>
      <c r="AI52" s="76">
        <v>15</v>
      </c>
      <c r="AJ52" s="74">
        <v>30634383.84</v>
      </c>
      <c r="AK52" s="74">
        <v>22975787.829999998</v>
      </c>
      <c r="AL52" s="74">
        <v>29929798.840000004</v>
      </c>
      <c r="AM52" s="74">
        <v>22447349.09</v>
      </c>
      <c r="AN52" s="190">
        <f t="shared" si="4"/>
        <v>0.37345374539197257</v>
      </c>
      <c r="AO52" s="76">
        <v>10</v>
      </c>
      <c r="AP52" s="74">
        <v>18120658.469999999</v>
      </c>
      <c r="AQ52" s="74">
        <v>13590493.800000001</v>
      </c>
      <c r="AR52" s="190">
        <f t="shared" si="5"/>
        <v>0.22090301570727694</v>
      </c>
      <c r="AS52" s="211"/>
      <c r="AT52" s="211"/>
    </row>
    <row r="53" spans="1:46" ht="26.25" thickBot="1" x14ac:dyDescent="0.25">
      <c r="A53" s="165" t="s">
        <v>59</v>
      </c>
      <c r="B53" s="174">
        <v>238053959.64307466</v>
      </c>
      <c r="C53" s="99">
        <v>331</v>
      </c>
      <c r="D53" s="95">
        <v>390053332.94</v>
      </c>
      <c r="E53" s="95">
        <v>292539999.70499998</v>
      </c>
      <c r="F53" s="190">
        <f t="shared" si="0"/>
        <v>1.6385080656705944</v>
      </c>
      <c r="G53" s="97">
        <v>221</v>
      </c>
      <c r="H53" s="95">
        <v>209733055.25999999</v>
      </c>
      <c r="I53" s="95">
        <v>157299791.44499999</v>
      </c>
      <c r="J53" s="190">
        <f t="shared" si="1"/>
        <v>0.88103157609502691</v>
      </c>
      <c r="K53" s="97">
        <v>108</v>
      </c>
      <c r="L53" s="95">
        <v>174450272.85999998</v>
      </c>
      <c r="M53" s="100">
        <v>130837704.64499998</v>
      </c>
      <c r="N53" s="97">
        <v>174</v>
      </c>
      <c r="O53" s="95">
        <v>165234650.59999999</v>
      </c>
      <c r="P53" s="95">
        <v>123925987.64</v>
      </c>
      <c r="Q53" s="190">
        <f t="shared" si="8"/>
        <v>0.69410586930687468</v>
      </c>
      <c r="R53" s="97">
        <v>2</v>
      </c>
      <c r="S53" s="95">
        <v>1188332.24</v>
      </c>
      <c r="T53" s="100">
        <v>891249.18</v>
      </c>
      <c r="U53" s="97">
        <v>11</v>
      </c>
      <c r="V53" s="95">
        <v>380708.7</v>
      </c>
      <c r="W53" s="100">
        <v>285531.52500000002</v>
      </c>
      <c r="X53" s="97">
        <v>172</v>
      </c>
      <c r="Y53" s="95">
        <v>163665609.66</v>
      </c>
      <c r="Z53" s="95">
        <v>122749206.93499999</v>
      </c>
      <c r="AA53" s="190">
        <f t="shared" si="2"/>
        <v>0.68751475466063006</v>
      </c>
      <c r="AB53" s="97">
        <v>53</v>
      </c>
      <c r="AC53" s="98">
        <v>76</v>
      </c>
      <c r="AD53" s="95">
        <v>44047344.850000001</v>
      </c>
      <c r="AE53" s="95">
        <v>33035508.637499999</v>
      </c>
      <c r="AF53" s="190">
        <f t="shared" si="3"/>
        <v>0.18503092708914495</v>
      </c>
      <c r="AG53" s="98">
        <v>1</v>
      </c>
      <c r="AH53" s="100">
        <v>71140.399999999994</v>
      </c>
      <c r="AI53" s="97">
        <v>154</v>
      </c>
      <c r="AJ53" s="95">
        <v>129150937.19000001</v>
      </c>
      <c r="AK53" s="95">
        <v>96863202.519999996</v>
      </c>
      <c r="AL53" s="95">
        <v>13433115.800000001</v>
      </c>
      <c r="AM53" s="95">
        <v>10074836.789999999</v>
      </c>
      <c r="AN53" s="190">
        <f t="shared" si="4"/>
        <v>0.54252799400456098</v>
      </c>
      <c r="AO53" s="97">
        <v>148</v>
      </c>
      <c r="AP53" s="95">
        <v>121068383.92</v>
      </c>
      <c r="AQ53" s="95">
        <v>90801287.560000002</v>
      </c>
      <c r="AR53" s="190">
        <f t="shared" si="5"/>
        <v>0.5085753839235585</v>
      </c>
      <c r="AS53" s="211"/>
      <c r="AT53" s="211"/>
    </row>
    <row r="54" spans="1:46" s="80" customFormat="1" ht="26.25" thickBot="1" x14ac:dyDescent="0.25">
      <c r="A54" s="161" t="s">
        <v>185</v>
      </c>
      <c r="B54" s="132">
        <f>SUM(B55:B57)</f>
        <v>1173153.735393414</v>
      </c>
      <c r="C54" s="142">
        <v>10</v>
      </c>
      <c r="D54" s="143">
        <v>3660935.08</v>
      </c>
      <c r="E54" s="143">
        <v>2745701.31</v>
      </c>
      <c r="F54" s="191">
        <f t="shared" si="0"/>
        <v>3.1205927829845037</v>
      </c>
      <c r="G54" s="142">
        <v>1</v>
      </c>
      <c r="H54" s="143">
        <v>1129660.8400000001</v>
      </c>
      <c r="I54" s="143">
        <v>847245.63000000012</v>
      </c>
      <c r="J54" s="191">
        <f t="shared" si="1"/>
        <v>0.96292651672048013</v>
      </c>
      <c r="K54" s="142">
        <v>9</v>
      </c>
      <c r="L54" s="143">
        <v>2531274.2400000002</v>
      </c>
      <c r="M54" s="143">
        <v>1898455.68</v>
      </c>
      <c r="N54" s="142">
        <v>1</v>
      </c>
      <c r="O54" s="143">
        <v>1127820.8400000001</v>
      </c>
      <c r="P54" s="143">
        <v>845865.63</v>
      </c>
      <c r="Q54" s="191">
        <f t="shared" si="8"/>
        <v>0.96135809482956491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845865.63000000012</v>
      </c>
      <c r="AA54" s="191">
        <f t="shared" si="2"/>
        <v>0.96135809482956491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</row>
    <row r="55" spans="1:46" x14ac:dyDescent="0.2">
      <c r="A55" s="162" t="s">
        <v>61</v>
      </c>
      <c r="B55" s="171">
        <v>1173153.735393414</v>
      </c>
      <c r="C55" s="136">
        <v>4</v>
      </c>
      <c r="D55" s="137">
        <v>3030195.58</v>
      </c>
      <c r="E55" s="137">
        <v>2272646.6850000001</v>
      </c>
      <c r="F55" s="190">
        <f t="shared" si="0"/>
        <v>2.5829484138187837</v>
      </c>
      <c r="G55" s="139">
        <v>1</v>
      </c>
      <c r="H55" s="137">
        <v>1129660.8400000001</v>
      </c>
      <c r="I55" s="137">
        <v>847245.63000000012</v>
      </c>
      <c r="J55" s="190">
        <f t="shared" si="1"/>
        <v>0.96292651672048013</v>
      </c>
      <c r="K55" s="139">
        <v>3</v>
      </c>
      <c r="L55" s="137">
        <v>1900534.74</v>
      </c>
      <c r="M55" s="140">
        <v>1425401.0549999999</v>
      </c>
      <c r="N55" s="139">
        <v>1</v>
      </c>
      <c r="O55" s="137">
        <v>1127820.8400000001</v>
      </c>
      <c r="P55" s="137">
        <v>845865.63</v>
      </c>
      <c r="Q55" s="190">
        <f t="shared" si="8"/>
        <v>0.96135809482956491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845865.63000000012</v>
      </c>
      <c r="AA55" s="190">
        <f t="shared" si="2"/>
        <v>0.96135809482956491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</row>
    <row r="56" spans="1:46" ht="38.25" x14ac:dyDescent="0.2">
      <c r="A56" s="163" t="s">
        <v>62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</row>
    <row r="57" spans="1:46" ht="26.25" thickBot="1" x14ac:dyDescent="0.25">
      <c r="A57" s="165" t="s">
        <v>63</v>
      </c>
      <c r="B57" s="174">
        <v>0</v>
      </c>
      <c r="C57" s="99">
        <v>3</v>
      </c>
      <c r="D57" s="95">
        <v>209739.5</v>
      </c>
      <c r="E57" s="95">
        <v>157304.625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157304.625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</row>
    <row r="58" spans="1:46" ht="13.5" thickBot="1" x14ac:dyDescent="0.25">
      <c r="A58" s="161" t="s">
        <v>186</v>
      </c>
      <c r="B58" s="132">
        <f>B59</f>
        <v>188269070.37314138</v>
      </c>
      <c r="C58" s="142">
        <v>136</v>
      </c>
      <c r="D58" s="143">
        <v>142074187.06</v>
      </c>
      <c r="E58" s="143">
        <v>106555640.295</v>
      </c>
      <c r="F58" s="191">
        <f t="shared" si="0"/>
        <v>0.7546337100322158</v>
      </c>
      <c r="G58" s="142">
        <v>136</v>
      </c>
      <c r="H58" s="143">
        <v>142074187.06</v>
      </c>
      <c r="I58" s="143">
        <v>106555640.295</v>
      </c>
      <c r="J58" s="191">
        <f t="shared" si="1"/>
        <v>0.7546337100322158</v>
      </c>
      <c r="K58" s="142">
        <v>2</v>
      </c>
      <c r="L58" s="143">
        <v>925216.38</v>
      </c>
      <c r="M58" s="143">
        <v>693912.28500000003</v>
      </c>
      <c r="N58" s="142">
        <v>120</v>
      </c>
      <c r="O58" s="143">
        <v>113188376.40000001</v>
      </c>
      <c r="P58" s="143">
        <v>84891281.890000001</v>
      </c>
      <c r="Q58" s="191">
        <f t="shared" si="8"/>
        <v>0.60120537152313658</v>
      </c>
      <c r="R58" s="142">
        <v>0</v>
      </c>
      <c r="S58" s="143">
        <v>0</v>
      </c>
      <c r="T58" s="143">
        <v>0</v>
      </c>
      <c r="U58" s="142">
        <v>6</v>
      </c>
      <c r="V58" s="143">
        <v>438540.84</v>
      </c>
      <c r="W58" s="143">
        <v>328905.63</v>
      </c>
      <c r="X58" s="142">
        <v>120</v>
      </c>
      <c r="Y58" s="143">
        <v>112749835.56</v>
      </c>
      <c r="Z58" s="143">
        <v>84562376.260000005</v>
      </c>
      <c r="AA58" s="191">
        <f t="shared" si="2"/>
        <v>0.59887604127717087</v>
      </c>
      <c r="AB58" s="142">
        <v>106</v>
      </c>
      <c r="AC58" s="142">
        <v>164</v>
      </c>
      <c r="AD58" s="143">
        <v>98924819.170000002</v>
      </c>
      <c r="AE58" s="143">
        <v>74193614.377499998</v>
      </c>
      <c r="AF58" s="191">
        <f t="shared" si="3"/>
        <v>0.52544381811592933</v>
      </c>
      <c r="AG58" s="142">
        <v>0</v>
      </c>
      <c r="AH58" s="142">
        <v>0</v>
      </c>
      <c r="AI58" s="142">
        <v>98</v>
      </c>
      <c r="AJ58" s="143">
        <v>98024568.430000007</v>
      </c>
      <c r="AK58" s="143">
        <v>73518425.739999995</v>
      </c>
      <c r="AL58" s="142">
        <v>0</v>
      </c>
      <c r="AM58" s="142">
        <v>0</v>
      </c>
      <c r="AN58" s="191">
        <f t="shared" si="4"/>
        <v>0.520662094074823</v>
      </c>
      <c r="AO58" s="142">
        <v>98</v>
      </c>
      <c r="AP58" s="143">
        <v>98024568.430000007</v>
      </c>
      <c r="AQ58" s="143">
        <v>73518425.739999995</v>
      </c>
      <c r="AR58" s="191">
        <f t="shared" si="5"/>
        <v>0.520662094074823</v>
      </c>
      <c r="AS58" s="211"/>
      <c r="AT58" s="211"/>
    </row>
    <row r="59" spans="1:46" ht="13.5" thickBot="1" x14ac:dyDescent="0.25">
      <c r="A59" s="169" t="s">
        <v>64</v>
      </c>
      <c r="B59" s="175">
        <v>188269070.37314138</v>
      </c>
      <c r="C59" s="156">
        <v>136</v>
      </c>
      <c r="D59" s="157">
        <v>142074187.06</v>
      </c>
      <c r="E59" s="157">
        <v>106555640.295</v>
      </c>
      <c r="F59" s="190">
        <f t="shared" si="0"/>
        <v>0.7546337100322158</v>
      </c>
      <c r="G59" s="213">
        <v>136</v>
      </c>
      <c r="H59" s="214">
        <v>142074187.06</v>
      </c>
      <c r="I59" s="214">
        <v>106555640.295</v>
      </c>
      <c r="J59" s="190">
        <f t="shared" si="1"/>
        <v>0.7546337100322158</v>
      </c>
      <c r="K59" s="158">
        <v>2</v>
      </c>
      <c r="L59" s="157">
        <v>925216.38</v>
      </c>
      <c r="M59" s="159">
        <v>693912.28500000003</v>
      </c>
      <c r="N59" s="158">
        <v>120</v>
      </c>
      <c r="O59" s="157">
        <v>113188376.40000001</v>
      </c>
      <c r="P59" s="157">
        <v>84891281.890000001</v>
      </c>
      <c r="Q59" s="190">
        <f t="shared" si="8"/>
        <v>0.60120537152313658</v>
      </c>
      <c r="R59" s="158">
        <v>0</v>
      </c>
      <c r="S59" s="157">
        <v>0</v>
      </c>
      <c r="T59" s="159">
        <v>0</v>
      </c>
      <c r="U59" s="158">
        <v>6</v>
      </c>
      <c r="V59" s="157">
        <v>438540.84</v>
      </c>
      <c r="W59" s="159">
        <v>328905.63</v>
      </c>
      <c r="X59" s="158">
        <v>120</v>
      </c>
      <c r="Y59" s="157">
        <v>112749835.56</v>
      </c>
      <c r="Z59" s="157">
        <v>84562376.260000005</v>
      </c>
      <c r="AA59" s="190">
        <f t="shared" si="2"/>
        <v>0.59887604127717087</v>
      </c>
      <c r="AB59" s="158">
        <v>106</v>
      </c>
      <c r="AC59" s="160">
        <v>164</v>
      </c>
      <c r="AD59" s="157">
        <v>98924819.170000002</v>
      </c>
      <c r="AE59" s="157">
        <v>74193614.377499998</v>
      </c>
      <c r="AF59" s="190">
        <f t="shared" si="3"/>
        <v>0.52544381811592933</v>
      </c>
      <c r="AG59" s="160">
        <v>0</v>
      </c>
      <c r="AH59" s="159">
        <v>0</v>
      </c>
      <c r="AI59" s="158">
        <v>98</v>
      </c>
      <c r="AJ59" s="157">
        <v>98024568.430000007</v>
      </c>
      <c r="AK59" s="157">
        <v>73518425.739999995</v>
      </c>
      <c r="AL59" s="157">
        <v>0</v>
      </c>
      <c r="AM59" s="157">
        <v>0</v>
      </c>
      <c r="AN59" s="190">
        <f t="shared" si="4"/>
        <v>0.520662094074823</v>
      </c>
      <c r="AO59" s="158">
        <v>98</v>
      </c>
      <c r="AP59" s="157">
        <v>98024568.430000007</v>
      </c>
      <c r="AQ59" s="157">
        <v>73518425.739999995</v>
      </c>
      <c r="AR59" s="190">
        <f t="shared" si="5"/>
        <v>0.520662094074823</v>
      </c>
      <c r="AS59" s="211"/>
      <c r="AT59" s="211"/>
    </row>
    <row r="60" spans="1:46" ht="13.5" thickBot="1" x14ac:dyDescent="0.25">
      <c r="A60" s="170" t="s">
        <v>65</v>
      </c>
      <c r="B60" s="132">
        <f>SUM(B6+B28+B40+B45+B49+B54+B58)</f>
        <v>3169107556.6814919</v>
      </c>
      <c r="C60" s="133">
        <f>SUM(C6+C28+C40+C45+C49+C54+C58)</f>
        <v>12908</v>
      </c>
      <c r="D60" s="134">
        <f>SUM(D6+D28+D40+D45+D49+D54+D58)</f>
        <v>4143148349.25</v>
      </c>
      <c r="E60" s="134">
        <f>SUM(E6+E28+E40+E45+E49+E54+E58)</f>
        <v>3101708403.4295001</v>
      </c>
      <c r="F60" s="191">
        <f t="shared" si="0"/>
        <v>1.3073549177953645</v>
      </c>
      <c r="G60" s="133">
        <f>SUM(G6+G28+G40+G45+G49+G54+G58)</f>
        <v>11496</v>
      </c>
      <c r="H60" s="135">
        <f>SUM(H6+H28+H40+H45+H49+H54+H58)</f>
        <v>2826774812.0900002</v>
      </c>
      <c r="I60" s="135">
        <f>SUM(I6+I28+I40+I45+I49+I54+I58)</f>
        <v>2113863664.3085005</v>
      </c>
      <c r="J60" s="191">
        <f t="shared" si="1"/>
        <v>0.89197818677067464</v>
      </c>
      <c r="K60" s="133">
        <f t="shared" ref="K60:Z60" si="11">SUM(K6+K28+K40+K45+K49+K54+K58)</f>
        <v>2098</v>
      </c>
      <c r="L60" s="135">
        <f t="shared" si="11"/>
        <v>1063065055.0199999</v>
      </c>
      <c r="M60" s="135">
        <f t="shared" si="11"/>
        <v>805283338.32299995</v>
      </c>
      <c r="N60" s="133">
        <f t="shared" si="11"/>
        <v>10007</v>
      </c>
      <c r="O60" s="135">
        <f t="shared" si="11"/>
        <v>2532230731.6900005</v>
      </c>
      <c r="P60" s="135">
        <f t="shared" si="11"/>
        <v>1881694118.4580004</v>
      </c>
      <c r="Q60" s="191">
        <f t="shared" si="8"/>
        <v>0.79903590723869522</v>
      </c>
      <c r="R60" s="133">
        <f t="shared" si="11"/>
        <v>235</v>
      </c>
      <c r="S60" s="135">
        <f t="shared" si="11"/>
        <v>240609039.34</v>
      </c>
      <c r="T60" s="135">
        <f t="shared" si="11"/>
        <v>181765763.96250004</v>
      </c>
      <c r="U60" s="133">
        <f t="shared" si="11"/>
        <v>482</v>
      </c>
      <c r="V60" s="135">
        <f t="shared" si="11"/>
        <v>11046324.030000001</v>
      </c>
      <c r="W60" s="135">
        <f t="shared" si="11"/>
        <v>8820214.1504999995</v>
      </c>
      <c r="X60" s="133">
        <f t="shared" si="11"/>
        <v>9772</v>
      </c>
      <c r="Y60" s="135">
        <f t="shared" si="11"/>
        <v>2280575368.3200002</v>
      </c>
      <c r="Z60" s="135">
        <f t="shared" si="11"/>
        <v>1691108140.335</v>
      </c>
      <c r="AA60" s="191">
        <f t="shared" si="2"/>
        <v>0.71962700146033798</v>
      </c>
      <c r="AB60" s="133">
        <f t="shared" ref="AB60:AE60" si="12">SUM(AB6+AB28+AB40+AB45+AB49+AB54+AB58)</f>
        <v>7052</v>
      </c>
      <c r="AC60" s="133">
        <f t="shared" si="12"/>
        <v>7548</v>
      </c>
      <c r="AD60" s="135">
        <f t="shared" si="12"/>
        <v>1230690820.25</v>
      </c>
      <c r="AE60" s="210">
        <f t="shared" si="12"/>
        <v>900792267.19049978</v>
      </c>
      <c r="AF60" s="191">
        <f t="shared" si="3"/>
        <v>0.38833987115877788</v>
      </c>
      <c r="AG60" s="133">
        <f t="shared" ref="AG60:AM60" si="13">SUM(AG6+AG28+AG40+AG45+AG49+AG54+AG58)</f>
        <v>58</v>
      </c>
      <c r="AH60" s="135">
        <f t="shared" si="13"/>
        <v>11666715.84</v>
      </c>
      <c r="AI60" s="133">
        <f t="shared" si="13"/>
        <v>9035</v>
      </c>
      <c r="AJ60" s="134">
        <f t="shared" si="13"/>
        <v>1713232391.2</v>
      </c>
      <c r="AK60" s="134">
        <f t="shared" si="13"/>
        <v>1262392611.28</v>
      </c>
      <c r="AL60" s="134">
        <f t="shared" si="13"/>
        <v>605583719.56000006</v>
      </c>
      <c r="AM60" s="134">
        <f t="shared" si="13"/>
        <v>466685415.59399998</v>
      </c>
      <c r="AN60" s="191">
        <f t="shared" si="4"/>
        <v>0.54060405352540286</v>
      </c>
      <c r="AO60" s="133">
        <f>SUM(AO6+AO28+AO40+AO45+AO49+AO54+AO58)</f>
        <v>8313</v>
      </c>
      <c r="AP60" s="135">
        <f>SUM(AP6+AP28+AP40+AP45+AP49+AP54+AP58)</f>
        <v>1427188013.28</v>
      </c>
      <c r="AQ60" s="135">
        <f>SUM(AQ6+AQ28+AQ40+AQ45+AQ49+AQ54+AQ58)</f>
        <v>1042953930.1200001</v>
      </c>
      <c r="AR60" s="191">
        <f t="shared" si="5"/>
        <v>0.45034382322273392</v>
      </c>
      <c r="AS60" s="211"/>
      <c r="AT60" s="211"/>
    </row>
    <row r="61" spans="1:46" ht="21" customHeight="1" x14ac:dyDescent="0.2">
      <c r="A61" s="60" t="s">
        <v>170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6" ht="15.75" customHeight="1" x14ac:dyDescent="0.2">
      <c r="A62" s="60" t="s">
        <v>169</v>
      </c>
      <c r="B62" s="81"/>
      <c r="F62" s="85"/>
      <c r="G62" s="63"/>
      <c r="H62" s="63"/>
      <c r="I62" s="63"/>
      <c r="J62" s="63"/>
      <c r="K62" s="60"/>
      <c r="L62" s="6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6" ht="12" customHeight="1" x14ac:dyDescent="0.2">
      <c r="A63" s="60" t="s">
        <v>222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6" ht="15" customHeight="1" x14ac:dyDescent="0.25">
      <c r="A64" s="60" t="s">
        <v>221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219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B65" s="79"/>
      <c r="AC65" s="79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/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topLeftCell="A4" zoomScale="90" zoomScaleNormal="90" workbookViewId="0">
      <selection activeCell="G47" sqref="G4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4" t="s">
        <v>67</v>
      </c>
      <c r="B1" s="264" t="s">
        <v>68</v>
      </c>
      <c r="C1" s="264"/>
      <c r="D1" s="264" t="s">
        <v>201</v>
      </c>
      <c r="E1" s="264" t="s">
        <v>69</v>
      </c>
      <c r="F1" s="273" t="s">
        <v>70</v>
      </c>
      <c r="G1" s="274"/>
      <c r="H1" s="275"/>
      <c r="I1" s="276" t="s">
        <v>202</v>
      </c>
      <c r="J1" s="277"/>
      <c r="K1" s="278"/>
      <c r="L1" s="266" t="s">
        <v>203</v>
      </c>
      <c r="M1" s="267"/>
      <c r="N1" s="268"/>
      <c r="O1" s="269" t="s">
        <v>71</v>
      </c>
    </row>
    <row r="2" spans="1:18" ht="30.75" customHeight="1" thickBot="1" x14ac:dyDescent="0.25">
      <c r="A2" s="265"/>
      <c r="B2" s="271"/>
      <c r="C2" s="265"/>
      <c r="D2" s="272"/>
      <c r="E2" s="265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70"/>
    </row>
    <row r="3" spans="1:18" ht="12.7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- 28 luty 2021 r'!Z7</f>
        <v>6135577.9800000004</v>
      </c>
      <c r="G3" s="16">
        <f>F3/'Dane - 28 luty 2021 r'!$B$3</f>
        <v>1359775.2714861932</v>
      </c>
      <c r="H3" s="17">
        <f>G3/E3</f>
        <v>0.91830792136782502</v>
      </c>
      <c r="I3" s="16">
        <f>'Dane - 28 luty 2021 r'!AK7</f>
        <v>382500</v>
      </c>
      <c r="J3" s="16">
        <f>I3/'Dane - 28 luty 2021 r'!$B$3</f>
        <v>84770.17862683392</v>
      </c>
      <c r="K3" s="17">
        <f>J3/E3</f>
        <v>5.7248523459104181E-2</v>
      </c>
      <c r="L3" s="16">
        <f>'Dane - 28 luty 2021 r'!AQ7</f>
        <v>0</v>
      </c>
      <c r="M3" s="16">
        <f>L3/'Dane - 28 luty 2021 r'!$B$3</f>
        <v>0</v>
      </c>
      <c r="N3" s="17">
        <f>M3/E3</f>
        <v>0</v>
      </c>
      <c r="O3" s="19">
        <f>'Dane - 28 luty 2021 r'!X7</f>
        <v>1</v>
      </c>
      <c r="P3" s="235"/>
      <c r="R3" s="238">
        <v>0.75</v>
      </c>
    </row>
    <row r="4" spans="1:18" ht="12.75" x14ac:dyDescent="0.2">
      <c r="A4" s="20" t="s">
        <v>75</v>
      </c>
      <c r="B4" s="21" t="s">
        <v>78</v>
      </c>
      <c r="C4" s="2" t="s">
        <v>79</v>
      </c>
      <c r="D4" s="22">
        <v>3673999.9999999907</v>
      </c>
      <c r="E4" s="22">
        <v>2755500</v>
      </c>
      <c r="F4" s="22">
        <f>'Dane - 28 luty 2021 r'!Z8</f>
        <v>11358222.987500001</v>
      </c>
      <c r="G4" s="22">
        <f>F4/'Dane - 28 luty 2021 r'!$B$3</f>
        <v>2517225.0759053235</v>
      </c>
      <c r="H4" s="18">
        <f t="shared" ref="H4:H56" si="0">G4/E4</f>
        <v>0.91352751802044041</v>
      </c>
      <c r="I4" s="22">
        <f>'Dane - 28 luty 2021 r'!AK8</f>
        <v>10310534.899999999</v>
      </c>
      <c r="J4" s="22">
        <f>I4/'Dane - 28 luty 2021 r'!$B$3</f>
        <v>2285034.9940162222</v>
      </c>
      <c r="K4" s="18">
        <f>J4/E4</f>
        <v>0.82926328942704486</v>
      </c>
      <c r="L4" s="22">
        <f>'Dane - 28 luty 2021 r'!AQ8</f>
        <v>8938018.5500000007</v>
      </c>
      <c r="M4" s="22">
        <f>L4/'Dane - 28 luty 2021 r'!$B$3</f>
        <v>1980856.0236691637</v>
      </c>
      <c r="N4" s="18">
        <f t="shared" ref="N4:N56" si="1">M4/E4</f>
        <v>0.71887353426570988</v>
      </c>
      <c r="O4" s="23">
        <f>'Dane - 28 luty 2021 r'!X8</f>
        <v>269</v>
      </c>
      <c r="P4" s="235"/>
      <c r="R4" s="238">
        <v>0.75</v>
      </c>
    </row>
    <row r="5" spans="1:18" ht="12.7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- 28 luty 2021 r'!Z9</f>
        <v>3145888.14</v>
      </c>
      <c r="G5" s="22">
        <f>F5/'Dane - 28 luty 2021 r'!$B$3</f>
        <v>697196.07730153808</v>
      </c>
      <c r="H5" s="18">
        <f t="shared" si="0"/>
        <v>0.39557224244058897</v>
      </c>
      <c r="I5" s="22">
        <f>'Dane - 28 luty 2021 r'!AK9</f>
        <v>147700.03</v>
      </c>
      <c r="J5" s="22">
        <f>I5/'Dane - 28 luty 2021 r'!$B$3</f>
        <v>32733.484774611054</v>
      </c>
      <c r="K5" s="18">
        <f>J5/E5</f>
        <v>1.8572189943041731E-2</v>
      </c>
      <c r="L5" s="22">
        <f>'Dane - 28 luty 2021 r'!AQ9</f>
        <v>0</v>
      </c>
      <c r="M5" s="22">
        <f>L5/'Dane - 28 luty 2021 r'!$B$3</f>
        <v>0</v>
      </c>
      <c r="N5" s="18">
        <f t="shared" si="1"/>
        <v>0</v>
      </c>
      <c r="O5" s="23">
        <f>'Dane - 28 luty 2021 r'!X9</f>
        <v>2</v>
      </c>
      <c r="P5" s="235"/>
      <c r="R5" s="238">
        <v>0.75</v>
      </c>
    </row>
    <row r="6" spans="1:18" ht="12.75" x14ac:dyDescent="0.2">
      <c r="A6" s="40" t="s">
        <v>75</v>
      </c>
      <c r="B6" s="41" t="s">
        <v>82</v>
      </c>
      <c r="C6" s="42" t="s">
        <v>83</v>
      </c>
      <c r="D6" s="43">
        <v>36485603</v>
      </c>
      <c r="E6" s="43">
        <v>27364202</v>
      </c>
      <c r="F6" s="43">
        <f t="shared" ref="F6:M6" si="2">SUM(F7:F9)</f>
        <v>96010337.405000001</v>
      </c>
      <c r="G6" s="43">
        <f t="shared" si="2"/>
        <v>21277943.664952792</v>
      </c>
      <c r="H6" s="44">
        <f t="shared" si="0"/>
        <v>0.77758319665060183</v>
      </c>
      <c r="I6" s="43">
        <f t="shared" si="2"/>
        <v>87912806.799999997</v>
      </c>
      <c r="J6" s="43">
        <f t="shared" si="2"/>
        <v>19483357.741234876</v>
      </c>
      <c r="K6" s="44">
        <f>J6/E6</f>
        <v>0.71200167800379766</v>
      </c>
      <c r="L6" s="43">
        <f t="shared" si="2"/>
        <v>69490783.379999995</v>
      </c>
      <c r="M6" s="43">
        <f t="shared" si="2"/>
        <v>15400643.45108816</v>
      </c>
      <c r="N6" s="44">
        <f t="shared" si="1"/>
        <v>0.56280257875190953</v>
      </c>
      <c r="O6" s="45">
        <f>SUM(O7:O9)</f>
        <v>35</v>
      </c>
      <c r="P6" s="235"/>
      <c r="R6" s="238">
        <v>0.75</v>
      </c>
    </row>
    <row r="7" spans="1:18" ht="12.75" x14ac:dyDescent="0.2">
      <c r="A7" s="20" t="s">
        <v>75</v>
      </c>
      <c r="B7" s="21" t="s">
        <v>84</v>
      </c>
      <c r="C7" s="2" t="s">
        <v>85</v>
      </c>
      <c r="D7" s="22">
        <v>19049999.999999952</v>
      </c>
      <c r="E7" s="22">
        <v>14287500</v>
      </c>
      <c r="F7" s="22">
        <f>'Dane - 28 luty 2021 r'!Z11</f>
        <v>62343817.852499999</v>
      </c>
      <c r="G7" s="22">
        <f>F7/'Dane - 28 luty 2021 r'!$B$3</f>
        <v>13816723.073556136</v>
      </c>
      <c r="H7" s="18">
        <f t="shared" si="0"/>
        <v>0.96704973393218807</v>
      </c>
      <c r="I7" s="22">
        <f>'Dane - 28 luty 2021 r'!AK11</f>
        <v>62703552.759999998</v>
      </c>
      <c r="J7" s="22">
        <f>I7/'Dane - 28 luty 2021 r'!$B$3</f>
        <v>13896448.020921059</v>
      </c>
      <c r="K7" s="18">
        <f>J7/E7</f>
        <v>0.97262978274163148</v>
      </c>
      <c r="L7" s="22">
        <f>'Dane - 28 luty 2021 r'!AQ11</f>
        <v>47235646.289999999</v>
      </c>
      <c r="M7" s="22">
        <f>L7/'Dane - 28 luty 2021 r'!$B$3</f>
        <v>10468429.211914366</v>
      </c>
      <c r="N7" s="18">
        <f t="shared" si="1"/>
        <v>0.73269845752681473</v>
      </c>
      <c r="O7" s="23">
        <f>'Dane - 28 luty 2021 r'!X11</f>
        <v>14</v>
      </c>
      <c r="P7" s="235"/>
      <c r="R7" s="239">
        <v>0.75</v>
      </c>
    </row>
    <row r="8" spans="1:18" ht="12.75" x14ac:dyDescent="0.2">
      <c r="A8" s="20" t="s">
        <v>75</v>
      </c>
      <c r="B8" s="21" t="s">
        <v>86</v>
      </c>
      <c r="C8" s="2" t="s">
        <v>83</v>
      </c>
      <c r="D8" s="240">
        <v>17115603</v>
      </c>
      <c r="E8" s="22">
        <v>12836702</v>
      </c>
      <c r="F8" s="22">
        <f>'Dane - 28 luty 2021 r'!Z12</f>
        <v>33269776.172499999</v>
      </c>
      <c r="G8" s="22">
        <f>F8/'Dane - 28 luty 2021 r'!$B$3</f>
        <v>7373293.7752094325</v>
      </c>
      <c r="H8" s="18">
        <f t="shared" si="0"/>
        <v>0.57439159802957429</v>
      </c>
      <c r="I8" s="22">
        <f>'Dane - 28 luty 2021 r'!AK12</f>
        <v>24812510.690000001</v>
      </c>
      <c r="J8" s="22">
        <f>I8/'Dane - 28 luty 2021 r'!$B$3</f>
        <v>5498982.9107752321</v>
      </c>
      <c r="K8" s="18">
        <f t="shared" ref="K8:K56" si="3">J8/E8</f>
        <v>0.42837972796869728</v>
      </c>
      <c r="L8" s="22">
        <f>'Dane - 28 luty 2021 r'!AQ12</f>
        <v>21858393.739999998</v>
      </c>
      <c r="M8" s="22">
        <f>L8/'Dane - 28 luty 2021 r'!$B$3</f>
        <v>4844287.4296352109</v>
      </c>
      <c r="N8" s="18">
        <f t="shared" si="1"/>
        <v>0.37737788332511035</v>
      </c>
      <c r="O8" s="23">
        <f>'Dane - 28 luty 2021 r'!X12</f>
        <v>9</v>
      </c>
      <c r="P8" s="235"/>
      <c r="R8" s="239">
        <v>0.75</v>
      </c>
    </row>
    <row r="9" spans="1:18" ht="21" x14ac:dyDescent="0.2">
      <c r="A9" s="20" t="s">
        <v>75</v>
      </c>
      <c r="B9" s="21" t="s">
        <v>87</v>
      </c>
      <c r="C9" s="2" t="s">
        <v>88</v>
      </c>
      <c r="D9" s="22">
        <v>319999.99999999919</v>
      </c>
      <c r="E9" s="22">
        <v>240000</v>
      </c>
      <c r="F9" s="22">
        <f>'Dane - 28 luty 2021 r'!Z13</f>
        <v>396743.38</v>
      </c>
      <c r="G9" s="22">
        <f>F9/'Dane - 28 luty 2021 r'!$B$3</f>
        <v>87926.816187225748</v>
      </c>
      <c r="H9" s="18">
        <f t="shared" si="0"/>
        <v>0.36636173411344064</v>
      </c>
      <c r="I9" s="22">
        <f>'Dane - 28 luty 2021 r'!AK13</f>
        <v>396743.35000000003</v>
      </c>
      <c r="J9" s="22">
        <f>I9/'Dane - 28 luty 2021 r'!$B$3</f>
        <v>87926.80953858429</v>
      </c>
      <c r="K9" s="18">
        <f t="shared" si="3"/>
        <v>0.36636170641076787</v>
      </c>
      <c r="L9" s="22">
        <f>'Dane - 28 luty 2021 r'!AQ13</f>
        <v>396743.35</v>
      </c>
      <c r="M9" s="22">
        <f>L9/'Dane - 28 luty 2021 r'!$B$3</f>
        <v>87926.809538584275</v>
      </c>
      <c r="N9" s="18">
        <f t="shared" si="1"/>
        <v>0.36636170641076782</v>
      </c>
      <c r="O9" s="23">
        <f>'Dane - 28 luty 2021 r'!X13</f>
        <v>12</v>
      </c>
      <c r="P9" s="235"/>
      <c r="R9" s="239">
        <v>0.75</v>
      </c>
    </row>
    <row r="10" spans="1:18" ht="12.7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- 28 luty 2021 r'!Z14</f>
        <v>18807078.579999998</v>
      </c>
      <c r="G10" s="22">
        <f>F10/'Dane - 28 luty 2021 r'!$B$3</f>
        <v>4168050.7468640571</v>
      </c>
      <c r="H10" s="18">
        <f t="shared" si="0"/>
        <v>0.73901608986951373</v>
      </c>
      <c r="I10" s="22">
        <f>'Dane - 28 luty 2021 r'!AK14</f>
        <v>14243506.710000001</v>
      </c>
      <c r="J10" s="22">
        <f>I10/'Dane - 28 luty 2021 r'!$B$3</f>
        <v>3156665.6420371439</v>
      </c>
      <c r="K10" s="18">
        <f t="shared" si="3"/>
        <v>0.55969248972289787</v>
      </c>
      <c r="L10" s="22">
        <f>'Dane - 28 luty 2021 r'!AQ14</f>
        <v>10410481.140000001</v>
      </c>
      <c r="M10" s="22">
        <f>L10/'Dane - 28 luty 2021 r'!$B$3</f>
        <v>2307185.2178538186</v>
      </c>
      <c r="N10" s="18">
        <f t="shared" si="1"/>
        <v>0.40907539323649267</v>
      </c>
      <c r="O10" s="23">
        <f>'Dane - 28 luty 2021 r'!X14</f>
        <v>11</v>
      </c>
      <c r="P10" s="235"/>
      <c r="R10" s="238">
        <v>0.75</v>
      </c>
    </row>
    <row r="11" spans="1:18" ht="12.7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- 28 luty 2021 r'!Z15</f>
        <v>27490381</v>
      </c>
      <c r="G11" s="22">
        <f>F11/'Dane - 28 luty 2021 r'!$B$3</f>
        <v>6092456.2297770493</v>
      </c>
      <c r="H11" s="18">
        <f t="shared" si="0"/>
        <v>0.82887888237849328</v>
      </c>
      <c r="I11" s="22">
        <f>'Dane - 28 luty 2021 r'!AK15</f>
        <v>26835697.870000001</v>
      </c>
      <c r="J11" s="22">
        <f>I11/'Dane - 28 luty 2021 r'!$B$3</f>
        <v>5947364.4497141084</v>
      </c>
      <c r="K11" s="18">
        <f t="shared" si="3"/>
        <v>0.80913914064459536</v>
      </c>
      <c r="L11" s="22">
        <f>'Dane - 28 luty 2021 r'!AQ15</f>
        <v>26835697.870000001</v>
      </c>
      <c r="M11" s="22">
        <f>L11/'Dane - 28 luty 2021 r'!$B$3</f>
        <v>5947364.4497141084</v>
      </c>
      <c r="N11" s="18">
        <f t="shared" si="1"/>
        <v>0.80913914064459536</v>
      </c>
      <c r="O11" s="23">
        <f>'Dane - 28 luty 2021 r'!X15</f>
        <v>154</v>
      </c>
      <c r="P11" s="235"/>
      <c r="R11" s="238">
        <v>0.5</v>
      </c>
    </row>
    <row r="12" spans="1:18" ht="12.75" x14ac:dyDescent="0.2">
      <c r="A12" s="20" t="s">
        <v>75</v>
      </c>
      <c r="B12" s="21" t="s">
        <v>93</v>
      </c>
      <c r="C12" s="2" t="s">
        <v>94</v>
      </c>
      <c r="D12" s="22">
        <v>619999.99999999837</v>
      </c>
      <c r="E12" s="22">
        <v>465000</v>
      </c>
      <c r="F12" s="22">
        <f>'Dane - 28 luty 2021 r'!Z16</f>
        <v>2025000</v>
      </c>
      <c r="G12" s="22">
        <f>F12/'Dane - 28 luty 2021 r'!$B$3</f>
        <v>448783.29861265013</v>
      </c>
      <c r="H12" s="18">
        <f t="shared" si="0"/>
        <v>0.96512537336053794</v>
      </c>
      <c r="I12" s="22">
        <f>'Dane - 28 luty 2021 r'!AK16</f>
        <v>212737.2</v>
      </c>
      <c r="J12" s="22">
        <f>I12/'Dane - 28 luty 2021 r'!$B$3</f>
        <v>47147.112273392137</v>
      </c>
      <c r="K12" s="18">
        <f t="shared" si="3"/>
        <v>0.10139163929761749</v>
      </c>
      <c r="L12" s="22">
        <f>'Dane - 28 luty 2021 r'!AQ16</f>
        <v>212737.2</v>
      </c>
      <c r="M12" s="22">
        <f>L12/'Dane - 28 luty 2021 r'!$B$3</f>
        <v>47147.112273392137</v>
      </c>
      <c r="N12" s="18">
        <f t="shared" si="1"/>
        <v>0.10139163929761749</v>
      </c>
      <c r="O12" s="23">
        <f>'Dane - 28 luty 2021 r'!X16</f>
        <v>3</v>
      </c>
      <c r="P12" s="235"/>
      <c r="R12" s="238">
        <v>0.75</v>
      </c>
    </row>
    <row r="13" spans="1:18" ht="12.75" x14ac:dyDescent="0.2">
      <c r="A13" s="20" t="s">
        <v>75</v>
      </c>
      <c r="B13" s="21" t="s">
        <v>95</v>
      </c>
      <c r="C13" s="2" t="s">
        <v>96</v>
      </c>
      <c r="D13" s="22">
        <v>14738007.999999963</v>
      </c>
      <c r="E13" s="22">
        <v>11053506</v>
      </c>
      <c r="F13" s="22">
        <f>'Dane - 28 luty 2021 r'!Z17</f>
        <v>23986309.615000002</v>
      </c>
      <c r="G13" s="22">
        <f>F13/'Dane - 28 luty 2021 r'!$B$3</f>
        <v>5315879.0866982853</v>
      </c>
      <c r="H13" s="18">
        <f t="shared" si="0"/>
        <v>0.48092244096111092</v>
      </c>
      <c r="I13" s="22">
        <f>'Dane - 28 luty 2021 r'!AK17</f>
        <v>17248754.990000002</v>
      </c>
      <c r="J13" s="22">
        <f>I13/'Dane - 28 luty 2021 r'!$B$3</f>
        <v>3822692.9191968446</v>
      </c>
      <c r="K13" s="18">
        <f t="shared" si="3"/>
        <v>0.34583533217395862</v>
      </c>
      <c r="L13" s="22">
        <f>'Dane - 28 luty 2021 r'!AQ17</f>
        <v>10892844.23</v>
      </c>
      <c r="M13" s="22">
        <f>L13/'Dane - 28 luty 2021 r'!$B$3</f>
        <v>2414087.1925003324</v>
      </c>
      <c r="N13" s="18">
        <f t="shared" si="1"/>
        <v>0.21840013408418399</v>
      </c>
      <c r="O13" s="23">
        <f>'Dane - 28 luty 2021 r'!X17</f>
        <v>152</v>
      </c>
      <c r="P13" s="235"/>
      <c r="R13" s="238">
        <v>0.75</v>
      </c>
    </row>
    <row r="14" spans="1:18" ht="12.7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- 28 luty 2021 r'!Z18</f>
        <v>18349384.037500001</v>
      </c>
      <c r="G14" s="22">
        <f>F14/'Dane - 28 luty 2021 r'!$B$3</f>
        <v>4066615.8498071898</v>
      </c>
      <c r="H14" s="18">
        <f t="shared" si="0"/>
        <v>0.64569925574935261</v>
      </c>
      <c r="I14" s="22">
        <f>'Dane - 28 luty 2021 r'!AK18</f>
        <v>13501398.07</v>
      </c>
      <c r="J14" s="22">
        <f>I14/'Dane - 28 luty 2021 r'!$B$3</f>
        <v>2992198.4996232437</v>
      </c>
      <c r="K14" s="18">
        <f t="shared" si="3"/>
        <v>0.47510274282550258</v>
      </c>
      <c r="L14" s="22">
        <f>'Dane - 28 luty 2021 r'!AQ18</f>
        <v>9574463.0800000001</v>
      </c>
      <c r="M14" s="22">
        <f>L14/'Dane - 28 luty 2021 r'!$B$3</f>
        <v>2121905.7399937948</v>
      </c>
      <c r="N14" s="18">
        <f t="shared" si="1"/>
        <v>0.3369172323344074</v>
      </c>
      <c r="O14" s="23">
        <f>'Dane - 28 luty 2021 r'!X18</f>
        <v>254</v>
      </c>
      <c r="P14" s="235"/>
      <c r="R14" s="238">
        <v>0.75</v>
      </c>
    </row>
    <row r="15" spans="1:18" ht="12.75" x14ac:dyDescent="0.2">
      <c r="A15" s="40" t="s">
        <v>75</v>
      </c>
      <c r="B15" s="41" t="s">
        <v>99</v>
      </c>
      <c r="C15" s="42" t="s">
        <v>100</v>
      </c>
      <c r="D15" s="43">
        <f>D16+D17</f>
        <v>77640919.999999881</v>
      </c>
      <c r="E15" s="43">
        <v>49480690</v>
      </c>
      <c r="F15" s="43">
        <f>'Dane - 28 luty 2021 r'!Z19</f>
        <v>216418112.5</v>
      </c>
      <c r="G15" s="43">
        <f>F15/'Dane - 28 luty 2021 r'!$B$3</f>
        <v>47962881.188777097</v>
      </c>
      <c r="H15" s="44">
        <f t="shared" si="0"/>
        <v>0.96932522947390376</v>
      </c>
      <c r="I15" s="43">
        <f>'Dane - 28 luty 2021 r'!AK19</f>
        <v>199023512.5</v>
      </c>
      <c r="J15" s="43">
        <f>I15/'Dane - 28 luty 2021 r'!$B$3</f>
        <v>44107865.896901734</v>
      </c>
      <c r="K15" s="44">
        <f t="shared" si="3"/>
        <v>0.89141574009783886</v>
      </c>
      <c r="L15" s="43">
        <f>'Dane - 28 luty 2021 r'!AQ19</f>
        <v>199023512.5</v>
      </c>
      <c r="M15" s="43">
        <f>L15/'Dane - 28 luty 2021 r'!$B$3</f>
        <v>44107865.896901734</v>
      </c>
      <c r="N15" s="44">
        <f t="shared" si="1"/>
        <v>0.89141574009783886</v>
      </c>
      <c r="O15" s="45">
        <f>'Dane - 28 luty 2021 r'!X19</f>
        <v>3847</v>
      </c>
      <c r="P15" s="235"/>
      <c r="R15" s="238">
        <v>0.5</v>
      </c>
    </row>
    <row r="16" spans="1:18" ht="12.75" x14ac:dyDescent="0.2">
      <c r="A16" s="20" t="s">
        <v>75</v>
      </c>
      <c r="B16" s="21" t="s">
        <v>229</v>
      </c>
      <c r="C16" s="2" t="s">
        <v>100</v>
      </c>
      <c r="D16" s="22">
        <v>35000000</v>
      </c>
      <c r="E16" s="22">
        <v>17500000</v>
      </c>
      <c r="F16" s="22">
        <f>'Dane - 28 luty 2021 r'!Z20</f>
        <v>75439000</v>
      </c>
      <c r="G16" s="22">
        <f>F16/'Dane - 28 luty 2021 r'!$B$3</f>
        <v>16718895.439031959</v>
      </c>
      <c r="H16" s="18">
        <f t="shared" si="0"/>
        <v>0.95536545365896908</v>
      </c>
      <c r="I16" s="22">
        <f>'Dane - 28 luty 2021 r'!AK20</f>
        <v>75439000</v>
      </c>
      <c r="J16" s="22">
        <f>I16/'Dane - 28 luty 2021 r'!$B$3</f>
        <v>16718895.439031959</v>
      </c>
      <c r="K16" s="18">
        <f t="shared" si="3"/>
        <v>0.95536545365896908</v>
      </c>
      <c r="L16" s="22">
        <f>'Dane - 28 luty 2021 r'!AQ20</f>
        <v>75439000</v>
      </c>
      <c r="M16" s="22">
        <f>L16/'Dane - 28 luty 2021 r'!$B$3</f>
        <v>16718895.439031959</v>
      </c>
      <c r="N16" s="18">
        <f t="shared" si="1"/>
        <v>0.95536545365896908</v>
      </c>
      <c r="O16" s="23">
        <f>'Dane - 28 luty 2021 r'!X20</f>
        <v>2645</v>
      </c>
      <c r="P16" s="235"/>
      <c r="R16" s="238">
        <v>0.75</v>
      </c>
    </row>
    <row r="17" spans="1:18" ht="12.75" x14ac:dyDescent="0.2">
      <c r="A17" s="20" t="s">
        <v>75</v>
      </c>
      <c r="B17" s="21" t="s">
        <v>230</v>
      </c>
      <c r="C17" s="2" t="s">
        <v>228</v>
      </c>
      <c r="D17" s="22">
        <v>42640919.999999888</v>
      </c>
      <c r="E17" s="22">
        <v>31980690</v>
      </c>
      <c r="F17" s="22">
        <f>'Dane - 28 luty 2021 r'!Z21</f>
        <v>140979112.5</v>
      </c>
      <c r="G17" s="22">
        <f>F17/'Dane - 28 luty 2021 r'!$B$3</f>
        <v>31243985.749745134</v>
      </c>
      <c r="H17" s="18">
        <f t="shared" si="0"/>
        <v>0.97696409144846885</v>
      </c>
      <c r="I17" s="22">
        <f>'Dane - 28 luty 2021 r'!AK21</f>
        <v>123584512.5</v>
      </c>
      <c r="J17" s="22">
        <f>I17/'Dane - 28 luty 2021 r'!$B$3</f>
        <v>27388970.457869776</v>
      </c>
      <c r="K17" s="18">
        <f t="shared" si="3"/>
        <v>0.85642212403390217</v>
      </c>
      <c r="L17" s="22">
        <f>'Dane - 28 luty 2021 r'!AQ21</f>
        <v>123584512.5</v>
      </c>
      <c r="M17" s="22">
        <f>L17/'Dane - 28 luty 2021 r'!$B$3</f>
        <v>27388970.457869776</v>
      </c>
      <c r="N17" s="18">
        <f t="shared" si="1"/>
        <v>0.85642212403390217</v>
      </c>
      <c r="O17" s="23">
        <f>'Dane - 28 luty 2021 r'!X21</f>
        <v>1202</v>
      </c>
      <c r="P17" s="235"/>
      <c r="R17" s="238">
        <v>0.75</v>
      </c>
    </row>
    <row r="18" spans="1:18" ht="21" x14ac:dyDescent="0.2">
      <c r="A18" s="20" t="s">
        <v>75</v>
      </c>
      <c r="B18" s="21" t="s">
        <v>101</v>
      </c>
      <c r="C18" s="2" t="s">
        <v>102</v>
      </c>
      <c r="D18" s="22">
        <v>23413335.99999994</v>
      </c>
      <c r="E18" s="22">
        <v>17560002</v>
      </c>
      <c r="F18" s="22">
        <f>'Dane - 28 luty 2021 r'!Z22</f>
        <v>62768085.530000001</v>
      </c>
      <c r="G18" s="22">
        <f>F18/'Dane - 28 luty 2021 r'!$B$3</f>
        <v>13910749.862594744</v>
      </c>
      <c r="H18" s="18">
        <f t="shared" si="0"/>
        <v>0.79218384272363662</v>
      </c>
      <c r="I18" s="22">
        <f>'Dane - 28 luty 2021 r'!AK22</f>
        <v>48307974.520000003</v>
      </c>
      <c r="J18" s="22">
        <f>I18/'Dane - 28 luty 2021 r'!$B$3</f>
        <v>10706080.076237757</v>
      </c>
      <c r="K18" s="18">
        <f t="shared" si="3"/>
        <v>0.60968558410401985</v>
      </c>
      <c r="L18" s="22">
        <f>'Dane - 28 luty 2021 r'!AQ22</f>
        <v>27529682.43</v>
      </c>
      <c r="M18" s="22">
        <f>L18/'Dane - 28 luty 2021 r'!$B$3</f>
        <v>6101166.2670094408</v>
      </c>
      <c r="N18" s="18">
        <f t="shared" si="1"/>
        <v>0.34744678656696287</v>
      </c>
      <c r="O18" s="23">
        <f>'Dane - 28 luty 2021 r'!X22</f>
        <v>379</v>
      </c>
      <c r="P18" s="235"/>
      <c r="R18" s="238">
        <v>0.75</v>
      </c>
    </row>
    <row r="19" spans="1:18" ht="12.75" x14ac:dyDescent="0.2">
      <c r="A19" s="20" t="s">
        <v>75</v>
      </c>
      <c r="B19" s="21" t="s">
        <v>103</v>
      </c>
      <c r="C19" s="2" t="s">
        <v>104</v>
      </c>
      <c r="D19" s="22">
        <v>31409999.999999918</v>
      </c>
      <c r="E19" s="22">
        <v>23557500</v>
      </c>
      <c r="F19" s="22">
        <f>'Dane - 28 luty 2021 r'!Z23</f>
        <v>66072770.350000009</v>
      </c>
      <c r="G19" s="22">
        <f>F19/'Dane - 28 luty 2021 r'!$B$3</f>
        <v>14643138.679579807</v>
      </c>
      <c r="H19" s="18">
        <f t="shared" si="0"/>
        <v>0.62159136918517699</v>
      </c>
      <c r="I19" s="22">
        <f>'Dane - 28 luty 2021 r'!AK23</f>
        <v>5786345.3799999999</v>
      </c>
      <c r="J19" s="22">
        <f>I19/'Dane - 28 luty 2021 r'!$B$3</f>
        <v>1282377.8600239351</v>
      </c>
      <c r="K19" s="18">
        <f t="shared" si="3"/>
        <v>5.4436075985309779E-2</v>
      </c>
      <c r="L19" s="22">
        <f>'Dane - 28 luty 2021 r'!AQ23</f>
        <v>133331.1</v>
      </c>
      <c r="M19" s="22">
        <f>L19/'Dane - 28 luty 2021 r'!$B$3</f>
        <v>29549.022649705246</v>
      </c>
      <c r="N19" s="18">
        <f t="shared" si="1"/>
        <v>1.2543360988944178E-3</v>
      </c>
      <c r="O19" s="23">
        <f>'Dane - 28 luty 2021 r'!X23</f>
        <v>9</v>
      </c>
      <c r="P19" s="235"/>
      <c r="R19" s="238">
        <v>0.75</v>
      </c>
    </row>
    <row r="20" spans="1:18" ht="12.75" x14ac:dyDescent="0.2">
      <c r="A20" s="20" t="s">
        <v>75</v>
      </c>
      <c r="B20" s="21" t="s">
        <v>105</v>
      </c>
      <c r="C20" s="2" t="s">
        <v>106</v>
      </c>
      <c r="D20" s="22">
        <v>9106667</v>
      </c>
      <c r="E20" s="22">
        <v>6830000</v>
      </c>
      <c r="F20" s="22">
        <f>'Dane - 28 luty 2021 r'!Z24</f>
        <v>25832979.780000001</v>
      </c>
      <c r="G20" s="22">
        <f>F20/'Dane - 28 luty 2021 r'!$B$3</f>
        <v>5725140.680820886</v>
      </c>
      <c r="H20" s="18">
        <f t="shared" si="0"/>
        <v>0.83823436029588372</v>
      </c>
      <c r="I20" s="22">
        <f>'Dane - 28 luty 2021 r'!AK24</f>
        <v>12136354.539999999</v>
      </c>
      <c r="J20" s="22">
        <f>I20/'Dane - 28 luty 2021 r'!$B$3</f>
        <v>2689675.6659722528</v>
      </c>
      <c r="K20" s="18">
        <f t="shared" si="3"/>
        <v>0.39380317217748945</v>
      </c>
      <c r="L20" s="22">
        <f>'Dane - 28 luty 2021 r'!AQ24</f>
        <v>820728.57</v>
      </c>
      <c r="M20" s="22">
        <f>L20/'Dane - 28 luty 2021 r'!$B$3</f>
        <v>181890.99995567571</v>
      </c>
      <c r="N20" s="18">
        <f t="shared" si="1"/>
        <v>2.6631185937873458E-2</v>
      </c>
      <c r="O20" s="23">
        <f>'Dane - 28 luty 2021 r'!X24</f>
        <v>6</v>
      </c>
      <c r="P20" s="235"/>
      <c r="R20" s="238" t="e">
        <v>#DIV/0!</v>
      </c>
    </row>
    <row r="21" spans="1:18" ht="12.75" x14ac:dyDescent="0.2">
      <c r="A21" s="20" t="s">
        <v>75</v>
      </c>
      <c r="B21" s="21" t="s">
        <v>107</v>
      </c>
      <c r="C21" s="2" t="s">
        <v>108</v>
      </c>
      <c r="D21" s="22">
        <v>2000000</v>
      </c>
      <c r="E21" s="22">
        <v>1000000</v>
      </c>
      <c r="F21" s="22">
        <f>'Dane - 28 luty 2021 r'!Z25</f>
        <v>0</v>
      </c>
      <c r="G21" s="22">
        <f>F21/'Dane - 28 luty 2021 r'!$B$3</f>
        <v>0</v>
      </c>
      <c r="H21" s="18">
        <v>0</v>
      </c>
      <c r="I21" s="22">
        <f>'Dane - 28 luty 2021 r'!AK25</f>
        <v>0</v>
      </c>
      <c r="J21" s="22">
        <f>I21/'Dane - 28 luty 2021 r'!$B$3</f>
        <v>0</v>
      </c>
      <c r="K21" s="18">
        <v>0</v>
      </c>
      <c r="L21" s="22">
        <f>'Dane - 28 luty 2021 r'!AQ25</f>
        <v>0</v>
      </c>
      <c r="M21" s="22">
        <f>L21/'Dane - 28 luty 2021 r'!$B$3</f>
        <v>0</v>
      </c>
      <c r="N21" s="18">
        <v>0</v>
      </c>
      <c r="O21" s="23">
        <f>'Dane - 28 luty 2021 r'!X25</f>
        <v>0</v>
      </c>
      <c r="P21" s="235"/>
      <c r="R21" s="238">
        <v>0.75</v>
      </c>
    </row>
    <row r="22" spans="1:18" ht="12.7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- 28 luty 2021 r'!Z26</f>
        <v>3201570.84</v>
      </c>
      <c r="G22" s="22">
        <f>F22/'Dane - 28 luty 2021 r'!$B$3</f>
        <v>709536.55423075217</v>
      </c>
      <c r="H22" s="18">
        <f t="shared" si="0"/>
        <v>0.40257393147844095</v>
      </c>
      <c r="I22" s="22">
        <f>'Dane - 28 luty 2021 r'!AK26</f>
        <v>594750</v>
      </c>
      <c r="J22" s="22">
        <f>I22/'Dane - 28 luty 2021 r'!$B$3</f>
        <v>131809.31696290057</v>
      </c>
      <c r="K22" s="18">
        <f t="shared" si="3"/>
        <v>7.4785428064057066E-2</v>
      </c>
      <c r="L22" s="22">
        <f>'Dane - 28 luty 2021 r'!AQ26</f>
        <v>0</v>
      </c>
      <c r="M22" s="22">
        <f>L22/'Dane - 28 luty 2021 r'!$B$3</f>
        <v>0</v>
      </c>
      <c r="N22" s="18">
        <f t="shared" si="1"/>
        <v>0</v>
      </c>
      <c r="O22" s="23">
        <f>'Dane - 28 luty 2021 r'!X26</f>
        <v>21</v>
      </c>
      <c r="P22" s="235"/>
      <c r="R22" s="238">
        <v>0.75</v>
      </c>
    </row>
    <row r="23" spans="1:18" ht="12" thickBot="1" x14ac:dyDescent="0.25">
      <c r="A23" s="24" t="s">
        <v>75</v>
      </c>
      <c r="B23" s="25" t="s">
        <v>111</v>
      </c>
      <c r="C23" s="3" t="s">
        <v>112</v>
      </c>
      <c r="D23" s="26">
        <v>1504000</v>
      </c>
      <c r="E23" s="26">
        <v>1128000</v>
      </c>
      <c r="F23" s="22">
        <f>'Dane - 28 luty 2021 r'!Z27</f>
        <v>3030020.95</v>
      </c>
      <c r="G23" s="22">
        <f>F23/'Dane - 28 luty 2021 r'!$B$3</f>
        <v>671517.43052169681</v>
      </c>
      <c r="H23" s="27">
        <f t="shared" si="0"/>
        <v>0.59531687102987307</v>
      </c>
      <c r="I23" s="22">
        <f>'Dane - 28 luty 2021 r'!AK27</f>
        <v>949280.96</v>
      </c>
      <c r="J23" s="22">
        <f>I23/'Dane - 28 luty 2021 r'!$B$3</f>
        <v>210380.9582908559</v>
      </c>
      <c r="K23" s="27">
        <f t="shared" si="3"/>
        <v>0.18650794174721266</v>
      </c>
      <c r="L23" s="22">
        <f>'Dane - 28 luty 2021 r'!AQ27</f>
        <v>789062.21</v>
      </c>
      <c r="M23" s="22">
        <f>L23/'Dane - 28 luty 2021 r'!$B$3</f>
        <v>174873.05748858649</v>
      </c>
      <c r="N23" s="27">
        <f t="shared" si="1"/>
        <v>0.15502930628420789</v>
      </c>
      <c r="O23" s="23">
        <f>'Dane - 28 luty 2021 r'!X27</f>
        <v>10</v>
      </c>
      <c r="P23" s="235"/>
    </row>
    <row r="24" spans="1:18" ht="32.25" thickBot="1" x14ac:dyDescent="0.25">
      <c r="A24" s="263" t="s">
        <v>75</v>
      </c>
      <c r="B24" s="263"/>
      <c r="C24" s="46" t="s">
        <v>15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584631719.69500005</v>
      </c>
      <c r="G24" s="47">
        <f t="shared" si="4"/>
        <v>129566889.69793004</v>
      </c>
      <c r="H24" s="48">
        <f>G24/E24</f>
        <v>0.78293647987810411</v>
      </c>
      <c r="I24" s="47">
        <f t="shared" si="4"/>
        <v>437593854.47000003</v>
      </c>
      <c r="J24" s="47">
        <f t="shared" si="4"/>
        <v>96980154.795886725</v>
      </c>
      <c r="K24" s="48">
        <f t="shared" si="3"/>
        <v>0.58602395404370222</v>
      </c>
      <c r="L24" s="47">
        <f t="shared" si="4"/>
        <v>364651342.25999999</v>
      </c>
      <c r="M24" s="47">
        <f t="shared" si="4"/>
        <v>80814534.431097925</v>
      </c>
      <c r="N24" s="48">
        <f t="shared" si="1"/>
        <v>0.48833963104296463</v>
      </c>
      <c r="O24" s="49">
        <f t="shared" si="4"/>
        <v>5153</v>
      </c>
      <c r="P24" s="235"/>
    </row>
    <row r="25" spans="1:18" x14ac:dyDescent="0.2">
      <c r="A25" s="28" t="s">
        <v>113</v>
      </c>
      <c r="B25" s="29" t="s">
        <v>114</v>
      </c>
      <c r="C25" s="4" t="s">
        <v>115</v>
      </c>
      <c r="D25" s="30">
        <v>20063999.999999948</v>
      </c>
      <c r="E25" s="30">
        <v>15048000</v>
      </c>
      <c r="F25" s="30">
        <f>'Dane - 28 luty 2021 r'!Z29</f>
        <v>28526769.647500001</v>
      </c>
      <c r="G25" s="30">
        <f>F25/'Dane - 28 luty 2021 r'!$B$3</f>
        <v>6322142.1141571738</v>
      </c>
      <c r="H25" s="31">
        <f t="shared" si="0"/>
        <v>0.42013171944159849</v>
      </c>
      <c r="I25" s="30">
        <f>'Dane - 28 luty 2021 r'!AK29</f>
        <v>13420114.68</v>
      </c>
      <c r="J25" s="30">
        <f>I25/'Dane - 28 luty 2021 r'!$B$3</f>
        <v>2974184.3623952838</v>
      </c>
      <c r="K25" s="31">
        <f t="shared" si="3"/>
        <v>0.19764648872908586</v>
      </c>
      <c r="L25" s="30">
        <f>'Dane - 28 luty 2021 r'!AQ29</f>
        <v>1530380.25</v>
      </c>
      <c r="M25" s="30">
        <f>L25/'Dane - 28 luty 2021 r'!$B$3</f>
        <v>339164.98603785294</v>
      </c>
      <c r="N25" s="31">
        <f t="shared" si="1"/>
        <v>2.2538874670245412E-2</v>
      </c>
      <c r="O25" s="32">
        <f>'Dane - 28 luty 2021 r'!X29</f>
        <v>7</v>
      </c>
      <c r="P25" s="235"/>
    </row>
    <row r="26" spans="1:18" x14ac:dyDescent="0.2">
      <c r="A26" s="20" t="s">
        <v>113</v>
      </c>
      <c r="B26" s="21" t="s">
        <v>116</v>
      </c>
      <c r="C26" s="2" t="s">
        <v>117</v>
      </c>
      <c r="D26" s="22">
        <v>3999999.9999999898</v>
      </c>
      <c r="E26" s="22">
        <v>3000000</v>
      </c>
      <c r="F26" s="30">
        <f>'Dane - 28 luty 2021 r'!Z30</f>
        <v>6363905.3300000001</v>
      </c>
      <c r="G26" s="30">
        <f>F26/'Dane - 28 luty 2021 r'!$B$3</f>
        <v>1410377.4943486548</v>
      </c>
      <c r="H26" s="18">
        <f t="shared" si="0"/>
        <v>0.47012583144955161</v>
      </c>
      <c r="I26" s="30">
        <f>'Dane - 28 luty 2021 r'!AK30</f>
        <v>1693889.67</v>
      </c>
      <c r="J26" s="30">
        <f>I26/'Dane - 28 luty 2021 r'!$B$3</f>
        <v>375402.16967333009</v>
      </c>
      <c r="K26" s="18">
        <f t="shared" si="3"/>
        <v>0.12513405655777671</v>
      </c>
      <c r="L26" s="30">
        <f>'Dane - 28 luty 2021 r'!AQ30</f>
        <v>360963.22</v>
      </c>
      <c r="M26" s="30">
        <f>L26/'Dane - 28 luty 2021 r'!$B$3</f>
        <v>79997.167678737635</v>
      </c>
      <c r="N26" s="18">
        <f t="shared" si="1"/>
        <v>2.6665722559579212E-2</v>
      </c>
      <c r="O26" s="32">
        <f>'Dane - 28 luty 2021 r'!X30</f>
        <v>12</v>
      </c>
      <c r="P26" s="235"/>
    </row>
    <row r="27" spans="1:18" x14ac:dyDescent="0.2">
      <c r="A27" s="40" t="s">
        <v>113</v>
      </c>
      <c r="B27" s="41" t="s">
        <v>118</v>
      </c>
      <c r="C27" s="42" t="s">
        <v>119</v>
      </c>
      <c r="D27" s="43">
        <v>120183079.99999969</v>
      </c>
      <c r="E27" s="43">
        <v>90137310</v>
      </c>
      <c r="F27" s="43">
        <f>SUM(F28:F30)</f>
        <v>257413253.29499999</v>
      </c>
      <c r="G27" s="43">
        <f t="shared" ref="G27:O27" si="5">SUM(G28:G30)</f>
        <v>57048280.948317893</v>
      </c>
      <c r="H27" s="44">
        <f t="shared" si="0"/>
        <v>0.63290418749259203</v>
      </c>
      <c r="I27" s="43">
        <f t="shared" si="5"/>
        <v>146693723.63</v>
      </c>
      <c r="J27" s="43">
        <f t="shared" si="5"/>
        <v>32510465.766145118</v>
      </c>
      <c r="K27" s="44">
        <f t="shared" si="3"/>
        <v>0.36067712433558441</v>
      </c>
      <c r="L27" s="43">
        <f t="shared" si="5"/>
        <v>79417053.310000002</v>
      </c>
      <c r="M27" s="43">
        <f t="shared" si="5"/>
        <v>17600517.111386906</v>
      </c>
      <c r="N27" s="44">
        <f t="shared" si="1"/>
        <v>0.195263394385598</v>
      </c>
      <c r="O27" s="45">
        <f t="shared" si="5"/>
        <v>564</v>
      </c>
      <c r="P27" s="235"/>
    </row>
    <row r="28" spans="1:18" x14ac:dyDescent="0.2">
      <c r="A28" s="20" t="s">
        <v>113</v>
      </c>
      <c r="B28" s="21" t="s">
        <v>120</v>
      </c>
      <c r="C28" s="2" t="s">
        <v>121</v>
      </c>
      <c r="D28" s="22">
        <v>69918138.666666493</v>
      </c>
      <c r="E28" s="22">
        <v>52438604</v>
      </c>
      <c r="F28" s="22">
        <f>'Dane - 28 luty 2021 r'!Z32</f>
        <v>175630134.71249998</v>
      </c>
      <c r="G28" s="22">
        <f>F28/'Dane - 28 luty 2021 r'!$B$3</f>
        <v>38923393.181264125</v>
      </c>
      <c r="H28" s="18">
        <f t="shared" si="0"/>
        <v>0.74226600657149688</v>
      </c>
      <c r="I28" s="22">
        <f>'Dane - 28 luty 2021 r'!AK32</f>
        <v>114013292.28</v>
      </c>
      <c r="J28" s="22">
        <f>I28/'Dane - 28 luty 2021 r'!$B$3</f>
        <v>25267783.404990915</v>
      </c>
      <c r="K28" s="18">
        <f t="shared" si="3"/>
        <v>0.48185461620967096</v>
      </c>
      <c r="L28" s="22">
        <f>'Dane - 28 luty 2021 r'!AQ32</f>
        <v>70175767.239999995</v>
      </c>
      <c r="M28" s="22">
        <f>L28/'Dane - 28 luty 2021 r'!$B$3</f>
        <v>15552450.520810246</v>
      </c>
      <c r="N28" s="18">
        <f t="shared" si="1"/>
        <v>0.29658399222088838</v>
      </c>
      <c r="O28" s="23">
        <f>'Dane - 28 luty 2021 r'!X32</f>
        <v>414</v>
      </c>
      <c r="P28" s="235"/>
    </row>
    <row r="29" spans="1:18" x14ac:dyDescent="0.2">
      <c r="A29" s="20" t="s">
        <v>113</v>
      </c>
      <c r="B29" s="21" t="s">
        <v>122</v>
      </c>
      <c r="C29" s="2" t="s">
        <v>123</v>
      </c>
      <c r="D29" s="22">
        <v>10461999.999999974</v>
      </c>
      <c r="E29" s="22">
        <v>7846500</v>
      </c>
      <c r="F29" s="22">
        <f>'Dane - 28 luty 2021 r'!Z33</f>
        <v>14927517.565000001</v>
      </c>
      <c r="G29" s="22">
        <f>F29/'Dane - 28 luty 2021 r'!$B$3</f>
        <v>3308257.0730464077</v>
      </c>
      <c r="H29" s="18">
        <f t="shared" si="0"/>
        <v>0.42162200637818231</v>
      </c>
      <c r="I29" s="22">
        <f>'Dane - 28 luty 2021 r'!AK33</f>
        <v>6098369.1299999999</v>
      </c>
      <c r="J29" s="22">
        <f>I29/'Dane - 28 luty 2021 r'!$B$3</f>
        <v>1351528.9947254111</v>
      </c>
      <c r="K29" s="18">
        <f t="shared" si="3"/>
        <v>0.17224609631369542</v>
      </c>
      <c r="L29" s="22">
        <f>'Dane - 28 luty 2021 r'!AQ33</f>
        <v>3688622.62</v>
      </c>
      <c r="M29" s="22">
        <f>L29/'Dane - 28 luty 2021 r'!$B$3</f>
        <v>817477.64283498074</v>
      </c>
      <c r="N29" s="18">
        <f t="shared" si="1"/>
        <v>0.10418373068692803</v>
      </c>
      <c r="O29" s="23">
        <f>'Dane - 28 luty 2021 r'!X33</f>
        <v>112</v>
      </c>
      <c r="P29" s="235"/>
    </row>
    <row r="30" spans="1:18" x14ac:dyDescent="0.2">
      <c r="A30" s="20" t="s">
        <v>113</v>
      </c>
      <c r="B30" s="21" t="s">
        <v>124</v>
      </c>
      <c r="C30" s="2" t="s">
        <v>125</v>
      </c>
      <c r="D30" s="22">
        <v>39802941.333333232</v>
      </c>
      <c r="E30" s="22">
        <v>29852206</v>
      </c>
      <c r="F30" s="22">
        <f>'Dane - 28 luty 2021 r'!Z34</f>
        <v>66855601.017500006</v>
      </c>
      <c r="G30" s="22">
        <f>F30/'Dane - 28 luty 2021 r'!$B$3</f>
        <v>14816630.694007359</v>
      </c>
      <c r="H30" s="18">
        <f t="shared" si="0"/>
        <v>0.49633285707620267</v>
      </c>
      <c r="I30" s="22">
        <f>'Dane - 28 luty 2021 r'!AK34</f>
        <v>26582062.220000003</v>
      </c>
      <c r="J30" s="22">
        <f>I30/'Dane - 28 luty 2021 r'!$B$3</f>
        <v>5891153.3664287934</v>
      </c>
      <c r="K30" s="18">
        <f t="shared" si="3"/>
        <v>0.19734398745703394</v>
      </c>
      <c r="L30" s="22">
        <f>'Dane - 28 luty 2021 r'!AQ34</f>
        <v>5552663.4500000002</v>
      </c>
      <c r="M30" s="22">
        <f>L30/'Dane - 28 luty 2021 r'!$B$3</f>
        <v>1230588.9477416782</v>
      </c>
      <c r="N30" s="18">
        <f t="shared" si="1"/>
        <v>4.1222713917412945E-2</v>
      </c>
      <c r="O30" s="23">
        <f>'Dane - 28 luty 2021 r'!X34</f>
        <v>38</v>
      </c>
      <c r="P30" s="235"/>
    </row>
    <row r="31" spans="1:18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- 28 luty 2021 r'!Z35</f>
        <v>0</v>
      </c>
      <c r="G31" s="22">
        <f>F31/'Dane - 28 luty 2021 r'!$B$3</f>
        <v>0</v>
      </c>
      <c r="H31" s="18">
        <v>0</v>
      </c>
      <c r="I31" s="22">
        <f>'Dane - 28 luty 2021 r'!AK35</f>
        <v>0</v>
      </c>
      <c r="J31" s="22">
        <f>I31/'Dane - 28 luty 2021 r'!$B$3</f>
        <v>0</v>
      </c>
      <c r="K31" s="18">
        <v>0</v>
      </c>
      <c r="L31" s="22">
        <f>'Dane - 28 luty 2021 r'!AQ35</f>
        <v>0</v>
      </c>
      <c r="M31" s="22">
        <f>L31/'Dane - 28 luty 2021 r'!$B$3</f>
        <v>0</v>
      </c>
      <c r="N31" s="18">
        <v>0</v>
      </c>
      <c r="O31" s="23">
        <f>'Dane - 28 luty 2021 r'!X35</f>
        <v>0</v>
      </c>
      <c r="P31" s="235"/>
    </row>
    <row r="32" spans="1:18" x14ac:dyDescent="0.2">
      <c r="A32" s="20" t="s">
        <v>113</v>
      </c>
      <c r="B32" s="21" t="s">
        <v>128</v>
      </c>
      <c r="C32" s="2" t="s">
        <v>129</v>
      </c>
      <c r="D32" s="22">
        <v>48674167.999999873</v>
      </c>
      <c r="E32" s="22">
        <v>36505626</v>
      </c>
      <c r="F32" s="22">
        <f>'Dane - 28 luty 2021 r'!Z36</f>
        <v>156258205.54500002</v>
      </c>
      <c r="G32" s="22">
        <f>F32/'Dane - 28 luty 2021 r'!$B$3</f>
        <v>34630159.466557339</v>
      </c>
      <c r="H32" s="18">
        <f t="shared" si="0"/>
        <v>0.94862527399358498</v>
      </c>
      <c r="I32" s="22">
        <f>'Dane - 28 luty 2021 r'!AK36</f>
        <v>156769599.12000003</v>
      </c>
      <c r="J32" s="22">
        <f>I32/'Dane - 28 luty 2021 r'!$B$3</f>
        <v>34743495.217410587</v>
      </c>
      <c r="K32" s="18">
        <f t="shared" si="3"/>
        <v>0.95172988452274687</v>
      </c>
      <c r="L32" s="22">
        <f>'Dane - 28 luty 2021 r'!AQ36</f>
        <v>156769599.12</v>
      </c>
      <c r="M32" s="22">
        <f>L32/'Dane - 28 luty 2021 r'!$B$3</f>
        <v>34743495.217410579</v>
      </c>
      <c r="N32" s="18">
        <f t="shared" si="1"/>
        <v>0.95172988452274665</v>
      </c>
      <c r="O32" s="23">
        <f>'Dane - 28 luty 2021 r'!X36</f>
        <v>905</v>
      </c>
      <c r="P32" s="235"/>
    </row>
    <row r="33" spans="1:16" x14ac:dyDescent="0.2">
      <c r="A33" s="20" t="s">
        <v>113</v>
      </c>
      <c r="B33" s="21" t="s">
        <v>130</v>
      </c>
      <c r="C33" s="2" t="s">
        <v>131</v>
      </c>
      <c r="D33" s="22">
        <v>1879999.9999999951</v>
      </c>
      <c r="E33" s="22">
        <v>1410000</v>
      </c>
      <c r="F33" s="22">
        <f>'Dane - 28 luty 2021 r'!Z37</f>
        <v>4738699.1100000003</v>
      </c>
      <c r="G33" s="22">
        <f>F33/'Dane - 28 luty 2021 r'!$B$3</f>
        <v>1050197.0457869775</v>
      </c>
      <c r="H33" s="18">
        <f t="shared" si="0"/>
        <v>0.74482059984892024</v>
      </c>
      <c r="I33" s="22">
        <f>'Dane - 28 luty 2021 r'!AK37</f>
        <v>2516929.2599999998</v>
      </c>
      <c r="J33" s="22">
        <f>I33/'Dane - 28 luty 2021 r'!$B$3</f>
        <v>557805.34107530687</v>
      </c>
      <c r="K33" s="18">
        <f t="shared" si="3"/>
        <v>0.39560662487610415</v>
      </c>
      <c r="L33" s="22">
        <f>'Dane - 28 luty 2021 r'!AQ37</f>
        <v>1314264.4500000002</v>
      </c>
      <c r="M33" s="22">
        <f>L33/'Dane - 28 luty 2021 r'!$B$3</f>
        <v>291269.10376313113</v>
      </c>
      <c r="N33" s="18">
        <f t="shared" si="1"/>
        <v>0.20657383245612138</v>
      </c>
      <c r="O33" s="23">
        <f>'Dane - 28 luty 2021 r'!X37</f>
        <v>9</v>
      </c>
      <c r="P33" s="235"/>
    </row>
    <row r="34" spans="1:16" x14ac:dyDescent="0.2">
      <c r="A34" s="24" t="s">
        <v>113</v>
      </c>
      <c r="B34" s="25" t="s">
        <v>132</v>
      </c>
      <c r="C34" s="3" t="s">
        <v>133</v>
      </c>
      <c r="D34" s="22">
        <v>0</v>
      </c>
      <c r="E34" s="22">
        <v>0</v>
      </c>
      <c r="F34" s="22">
        <f>'Dane - 28 luty 2021 r'!Z38</f>
        <v>0</v>
      </c>
      <c r="G34" s="22">
        <f>F34/'Dane - 28 luty 2021 r'!$B$3</f>
        <v>0</v>
      </c>
      <c r="H34" s="27">
        <v>0</v>
      </c>
      <c r="I34" s="22">
        <f>'Dane - 28 luty 2021 r'!AK38</f>
        <v>0</v>
      </c>
      <c r="J34" s="22">
        <f>I34/'Dane - 28 luty 2021 r'!$B$3</f>
        <v>0</v>
      </c>
      <c r="K34" s="27">
        <v>0</v>
      </c>
      <c r="L34" s="22">
        <f>'Dane - 28 luty 2021 r'!AQ38</f>
        <v>0</v>
      </c>
      <c r="M34" s="22">
        <f>L34/'Dane - 28 luty 2021 r'!$B$3</f>
        <v>0</v>
      </c>
      <c r="N34" s="27">
        <v>0</v>
      </c>
      <c r="O34" s="23">
        <f>'Dane - 28 luty 2021 r'!X38</f>
        <v>0</v>
      </c>
      <c r="P34" s="235"/>
    </row>
    <row r="35" spans="1:16" ht="12" thickBot="1" x14ac:dyDescent="0.25">
      <c r="A35" s="224" t="s">
        <v>113</v>
      </c>
      <c r="B35" s="25" t="s">
        <v>231</v>
      </c>
      <c r="C35" s="3" t="s">
        <v>232</v>
      </c>
      <c r="D35" s="234">
        <v>13999999.999999965</v>
      </c>
      <c r="E35" s="234">
        <v>10500000</v>
      </c>
      <c r="F35" s="22">
        <f>'Dane - 28 luty 2021 r'!Z39</f>
        <v>40202534.649999991</v>
      </c>
      <c r="G35" s="22">
        <f>F35/'Dane - 28 luty 2021 r'!$B$3</f>
        <v>8909741.2902796846</v>
      </c>
      <c r="H35" s="27">
        <f t="shared" si="0"/>
        <v>0.84854678955044616</v>
      </c>
      <c r="I35" s="22">
        <f>'Dane - 28 luty 2021 r'!AK39</f>
        <v>37730680.359999999</v>
      </c>
      <c r="J35" s="22">
        <f>I35/'Dane - 28 luty 2021 r'!$B$3</f>
        <v>8361925.5263507823</v>
      </c>
      <c r="K35" s="27">
        <f t="shared" si="3"/>
        <v>0.79637385965245544</v>
      </c>
      <c r="L35" s="22">
        <f>'Dane - 28 luty 2021 r'!AQ39</f>
        <v>37730680.359999999</v>
      </c>
      <c r="M35" s="22">
        <f>L35/'Dane - 28 luty 2021 r'!$B$3</f>
        <v>8361925.5263507823</v>
      </c>
      <c r="N35" s="27">
        <f t="shared" si="1"/>
        <v>0.79637385965245544</v>
      </c>
      <c r="O35" s="23">
        <f>'Dane - 28 luty 2021 r'!X39</f>
        <v>693</v>
      </c>
      <c r="P35" s="235"/>
    </row>
    <row r="36" spans="1:16" ht="32.25" thickBot="1" x14ac:dyDescent="0.25">
      <c r="A36" s="263" t="s">
        <v>113</v>
      </c>
      <c r="B36" s="263"/>
      <c r="C36" s="46" t="s">
        <v>35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493503367.57749999</v>
      </c>
      <c r="G36" s="47">
        <f t="shared" si="6"/>
        <v>109370898.35944772</v>
      </c>
      <c r="H36" s="48">
        <f t="shared" si="0"/>
        <v>0.69840513826461237</v>
      </c>
      <c r="I36" s="47">
        <f>SUM(I31:I34)+SUM(I25:I27)+I35</f>
        <v>358824936.72000003</v>
      </c>
      <c r="J36" s="47">
        <f>SUM(J31:J34)+SUM(J25:J27)+J35</f>
        <v>79523278.383050412</v>
      </c>
      <c r="K36" s="48">
        <f t="shared" si="3"/>
        <v>0.50780844875058995</v>
      </c>
      <c r="L36" s="47">
        <f>SUM(L31:L34)+SUM(L25:L27)+L35</f>
        <v>277122940.70999998</v>
      </c>
      <c r="M36" s="47">
        <f>SUM(M31:M34)+SUM(M25:M27)+M35</f>
        <v>61416369.112627991</v>
      </c>
      <c r="N36" s="48">
        <f t="shared" si="1"/>
        <v>0.39218392099922056</v>
      </c>
      <c r="O36" s="49">
        <f>SUM(O31:O34)+SUM(O25:O27)+O35</f>
        <v>2190</v>
      </c>
      <c r="P36" s="235"/>
    </row>
    <row r="37" spans="1:16" x14ac:dyDescent="0.2">
      <c r="A37" s="34" t="s">
        <v>134</v>
      </c>
      <c r="B37" s="35">
        <v>3.1</v>
      </c>
      <c r="C37" s="36" t="s">
        <v>135</v>
      </c>
      <c r="D37" s="37">
        <v>20531936</v>
      </c>
      <c r="E37" s="37">
        <v>16193028</v>
      </c>
      <c r="F37" s="37">
        <f t="shared" ref="F37:O37" si="7">SUM(F38:F39)</f>
        <v>55625322.429999992</v>
      </c>
      <c r="G37" s="37">
        <f t="shared" si="7"/>
        <v>12327760.832853153</v>
      </c>
      <c r="H37" s="38">
        <f t="shared" si="0"/>
        <v>0.7613005321088282</v>
      </c>
      <c r="I37" s="37">
        <f t="shared" si="7"/>
        <v>19139118.440000001</v>
      </c>
      <c r="J37" s="37">
        <f t="shared" si="7"/>
        <v>4241637.879526617</v>
      </c>
      <c r="K37" s="38">
        <f t="shared" si="3"/>
        <v>0.26194223091114377</v>
      </c>
      <c r="L37" s="37">
        <f t="shared" si="7"/>
        <v>19139118.440000001</v>
      </c>
      <c r="M37" s="37">
        <f t="shared" si="7"/>
        <v>4241637.879526617</v>
      </c>
      <c r="N37" s="38">
        <f t="shared" si="1"/>
        <v>0.26194223091114377</v>
      </c>
      <c r="O37" s="39">
        <f t="shared" si="7"/>
        <v>48</v>
      </c>
      <c r="P37" s="235"/>
    </row>
    <row r="38" spans="1:16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- 28 luty 2021 r'!Z42</f>
        <v>23274941.429999996</v>
      </c>
      <c r="G38" s="22">
        <f>F38/'Dane - 28 luty 2021 r'!$B$3</f>
        <v>5158224.6864057435</v>
      </c>
      <c r="H38" s="18">
        <f t="shared" si="0"/>
        <v>0.62958693992402603</v>
      </c>
      <c r="I38" s="22">
        <f>'Dane - 28 luty 2021 r'!AK42</f>
        <v>19130158.440000001</v>
      </c>
      <c r="J38" s="22">
        <f>I38/'Dane - 28 luty 2021 r'!$B$3</f>
        <v>4239652.1519436194</v>
      </c>
      <c r="K38" s="18">
        <f t="shared" si="3"/>
        <v>0.5174706002472369</v>
      </c>
      <c r="L38" s="22">
        <f>'Dane - 28 luty 2021 r'!AQ42</f>
        <v>19130158.440000001</v>
      </c>
      <c r="M38" s="22">
        <f>L38/'Dane - 28 luty 2021 r'!$B$3</f>
        <v>4239652.1519436194</v>
      </c>
      <c r="N38" s="18">
        <f t="shared" si="1"/>
        <v>0.5174706002472369</v>
      </c>
      <c r="O38" s="23">
        <f>'Dane - 28 luty 2021 r'!X42</f>
        <v>45</v>
      </c>
      <c r="P38" s="235"/>
    </row>
    <row r="39" spans="1:16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- 28 luty 2021 r'!Z43</f>
        <v>32350381</v>
      </c>
      <c r="G39" s="22">
        <f>F39/'Dane - 28 luty 2021 r'!$B$3</f>
        <v>7169536.1464474089</v>
      </c>
      <c r="H39" s="18">
        <f t="shared" si="0"/>
        <v>0.89619224235398676</v>
      </c>
      <c r="I39" s="22">
        <f>'Dane - 28 luty 2021 r'!AK43</f>
        <v>8960</v>
      </c>
      <c r="J39" s="22">
        <f>I39/'Dane - 28 luty 2021 r'!$B$3</f>
        <v>1985.7275829972075</v>
      </c>
      <c r="K39" s="18">
        <f t="shared" si="3"/>
        <v>2.4821600992865344E-4</v>
      </c>
      <c r="L39" s="22">
        <f>'Dane - 28 luty 2021 r'!AQ43</f>
        <v>8960</v>
      </c>
      <c r="M39" s="22">
        <f>L39/'Dane - 28 luty 2021 r'!$B$3</f>
        <v>1985.7275829972075</v>
      </c>
      <c r="N39" s="18">
        <f t="shared" si="1"/>
        <v>2.4821600992865344E-4</v>
      </c>
      <c r="O39" s="23">
        <f>'Dane - 28 luty 2021 r'!X43</f>
        <v>3</v>
      </c>
      <c r="P39" s="235"/>
    </row>
    <row r="40" spans="1:16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- 28 luty 2021 r'!Z44</f>
        <v>28152050.291999999</v>
      </c>
      <c r="G40" s="22">
        <f>F40/'Dane - 28 luty 2021 r'!$B$3</f>
        <v>6239096.2927175211</v>
      </c>
      <c r="H40" s="27">
        <f t="shared" si="0"/>
        <v>0.83922992900317472</v>
      </c>
      <c r="I40" s="22">
        <f>'Dane - 28 luty 2021 r'!AK44</f>
        <v>25858294.66</v>
      </c>
      <c r="J40" s="22">
        <f>I40/'Dane - 28 luty 2021 r'!$B$3</f>
        <v>5730750.9995124331</v>
      </c>
      <c r="K40" s="27">
        <f t="shared" si="3"/>
        <v>0.77085166325600762</v>
      </c>
      <c r="L40" s="22">
        <f>'Dane - 28 luty 2021 r'!AQ44</f>
        <v>24135090.280000001</v>
      </c>
      <c r="M40" s="22">
        <f>L40/'Dane - 28 luty 2021 r'!$B$3</f>
        <v>5348852.0632950673</v>
      </c>
      <c r="N40" s="27">
        <f t="shared" si="1"/>
        <v>0.71948188114474454</v>
      </c>
      <c r="O40" s="23">
        <f>'Dane - 28 luty 2021 r'!X44</f>
        <v>3</v>
      </c>
      <c r="P40" s="235"/>
    </row>
    <row r="41" spans="1:16" ht="12" thickBot="1" x14ac:dyDescent="0.25">
      <c r="A41" s="263" t="s">
        <v>134</v>
      </c>
      <c r="B41" s="263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83777372.721999988</v>
      </c>
      <c r="G41" s="47">
        <f t="shared" si="8"/>
        <v>18566857.125570673</v>
      </c>
      <c r="H41" s="48">
        <f t="shared" si="0"/>
        <v>0.7858209138816129</v>
      </c>
      <c r="I41" s="47">
        <f t="shared" si="8"/>
        <v>44997413.100000001</v>
      </c>
      <c r="J41" s="47">
        <f t="shared" si="8"/>
        <v>9972388.8790390491</v>
      </c>
      <c r="K41" s="48">
        <f t="shared" si="3"/>
        <v>0.42206991142925782</v>
      </c>
      <c r="L41" s="47">
        <f t="shared" si="8"/>
        <v>43274208.719999999</v>
      </c>
      <c r="M41" s="47">
        <f t="shared" si="8"/>
        <v>9590489.9428216852</v>
      </c>
      <c r="N41" s="48">
        <f t="shared" si="1"/>
        <v>0.40590647735750884</v>
      </c>
      <c r="O41" s="49">
        <f t="shared" si="8"/>
        <v>51</v>
      </c>
      <c r="P41" s="235"/>
    </row>
    <row r="42" spans="1:16" x14ac:dyDescent="0.2">
      <c r="A42" s="28" t="s">
        <v>141</v>
      </c>
      <c r="B42" s="29" t="s">
        <v>142</v>
      </c>
      <c r="C42" s="4" t="s">
        <v>143</v>
      </c>
      <c r="D42" s="30">
        <v>25000</v>
      </c>
      <c r="E42" s="30">
        <v>21250</v>
      </c>
      <c r="F42" s="30">
        <f>'Dane - 28 luty 2021 r'!Z46</f>
        <v>84839.35</v>
      </c>
      <c r="G42" s="30">
        <f>F42/'Dane - 28 luty 2021 r'!$B$3</f>
        <v>18802.21399760649</v>
      </c>
      <c r="H42" s="31">
        <f t="shared" si="0"/>
        <v>0.88481007047559956</v>
      </c>
      <c r="I42" s="30">
        <f>'Dane - 28 luty 2021 r'!AK46</f>
        <v>84839.35</v>
      </c>
      <c r="J42" s="30">
        <f>I42/'Dane - 28 luty 2021 r'!$B$3</f>
        <v>18802.21399760649</v>
      </c>
      <c r="K42" s="31">
        <f t="shared" si="3"/>
        <v>0.88481007047559956</v>
      </c>
      <c r="L42" s="30">
        <f>'Dane - 28 luty 2021 r'!AQ46</f>
        <v>84839.35</v>
      </c>
      <c r="M42" s="30">
        <f>L42/'Dane - 28 luty 2021 r'!$B$3</f>
        <v>18802.21399760649</v>
      </c>
      <c r="N42" s="31">
        <f t="shared" si="1"/>
        <v>0.88481007047559956</v>
      </c>
      <c r="O42" s="32">
        <f>'Dane - 28 luty 2021 r'!X46</f>
        <v>5</v>
      </c>
      <c r="P42" s="235"/>
    </row>
    <row r="43" spans="1:16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0">
        <f>'Dane - 28 luty 2021 r'!Z47</f>
        <v>240760796.07550001</v>
      </c>
      <c r="G43" s="30">
        <f>F43/'Dane - 28 luty 2021 r'!$B$3</f>
        <v>53357740.36512123</v>
      </c>
      <c r="H43" s="18">
        <f t="shared" si="0"/>
        <v>0.69090128464681289</v>
      </c>
      <c r="I43" s="30">
        <f>'Dane - 28 luty 2021 r'!AK47</f>
        <v>199000649.80000001</v>
      </c>
      <c r="J43" s="30">
        <f>I43/'Dane - 28 luty 2021 r'!$B$3</f>
        <v>44102799.033730775</v>
      </c>
      <c r="K43" s="18">
        <f t="shared" si="3"/>
        <v>0.57106392250528693</v>
      </c>
      <c r="L43" s="30">
        <f>'Dane - 28 luty 2021 r'!AQ47</f>
        <v>158827574.5</v>
      </c>
      <c r="M43" s="30">
        <f>L43/'Dane - 28 luty 2021 r'!$B$3</f>
        <v>35199586.565311819</v>
      </c>
      <c r="N43" s="18">
        <f t="shared" si="1"/>
        <v>0.4557809122087132</v>
      </c>
      <c r="O43" s="32">
        <f>'Dane - 28 luty 2021 r'!X47</f>
        <v>1961</v>
      </c>
      <c r="P43" s="235"/>
    </row>
    <row r="44" spans="1:16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0">
        <f>'Dane - 28 luty 2021 r'!Z48</f>
        <v>4068219.31</v>
      </c>
      <c r="G44" s="30">
        <f>F44/'Dane - 28 luty 2021 r'!$B$3</f>
        <v>901604.38588715042</v>
      </c>
      <c r="H44" s="27">
        <f t="shared" si="0"/>
        <v>0.36806729111268388</v>
      </c>
      <c r="I44" s="30">
        <f>'Dane - 28 luty 2021 r'!AK48</f>
        <v>3229944.2800000003</v>
      </c>
      <c r="J44" s="30">
        <f>I44/'Dane - 28 luty 2021 r'!$B$3</f>
        <v>715824.7152165242</v>
      </c>
      <c r="K44" s="27">
        <f t="shared" si="3"/>
        <v>0.29222535733564187</v>
      </c>
      <c r="L44" s="30">
        <f>'Dane - 28 luty 2021 r'!AQ48</f>
        <v>2622165.4000000004</v>
      </c>
      <c r="M44" s="30">
        <f>L44/'Dane - 28 luty 2021 r'!$B$3</f>
        <v>581127.9198617083</v>
      </c>
      <c r="N44" s="27">
        <f t="shared" si="1"/>
        <v>0.2372372878853985</v>
      </c>
      <c r="O44" s="32">
        <f>'Dane - 28 luty 2021 r'!X48</f>
        <v>70</v>
      </c>
      <c r="P44" s="235"/>
    </row>
    <row r="45" spans="1:16" ht="12" thickBot="1" x14ac:dyDescent="0.25">
      <c r="A45" s="263" t="s">
        <v>141</v>
      </c>
      <c r="B45" s="263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244913854.73550001</v>
      </c>
      <c r="G45" s="47">
        <f t="shared" si="9"/>
        <v>54278146.965005994</v>
      </c>
      <c r="H45" s="48">
        <f t="shared" si="0"/>
        <v>0.68103074492044813</v>
      </c>
      <c r="I45" s="47">
        <f t="shared" si="9"/>
        <v>202315433.43000001</v>
      </c>
      <c r="J45" s="47">
        <f t="shared" si="9"/>
        <v>44837425.96294491</v>
      </c>
      <c r="K45" s="48">
        <f t="shared" si="3"/>
        <v>0.56257752541822503</v>
      </c>
      <c r="L45" s="47">
        <f t="shared" si="9"/>
        <v>161534579.25</v>
      </c>
      <c r="M45" s="47">
        <f>SUM(M42:M44)</f>
        <v>35799516.699171141</v>
      </c>
      <c r="N45" s="48">
        <f t="shared" si="1"/>
        <v>0.44917840583517149</v>
      </c>
      <c r="O45" s="49">
        <f t="shared" si="9"/>
        <v>2036</v>
      </c>
      <c r="P45" s="235"/>
    </row>
    <row r="46" spans="1:16" x14ac:dyDescent="0.2">
      <c r="A46" s="28" t="s">
        <v>148</v>
      </c>
      <c r="B46" s="29" t="s">
        <v>149</v>
      </c>
      <c r="C46" s="4" t="s">
        <v>150</v>
      </c>
      <c r="D46" s="30">
        <v>23304479.99999994</v>
      </c>
      <c r="E46" s="30">
        <v>17478360</v>
      </c>
      <c r="F46" s="30">
        <f>'Dane - 28 luty 2021 r'!Z50</f>
        <v>28523842.9175</v>
      </c>
      <c r="G46" s="30">
        <f>F46/'Dane - 28 luty 2021 r'!$B$3</f>
        <v>6321493.4882097431</v>
      </c>
      <c r="H46" s="31">
        <f t="shared" si="0"/>
        <v>0.36167543683788084</v>
      </c>
      <c r="I46" s="30">
        <f>'Dane - 28 luty 2021 r'!AK50</f>
        <v>25303557.469999999</v>
      </c>
      <c r="J46" s="30">
        <f>I46/'Dane - 28 luty 2021 r'!$B$3</f>
        <v>5607809.3768006731</v>
      </c>
      <c r="K46" s="31">
        <f t="shared" si="3"/>
        <v>0.32084299538404482</v>
      </c>
      <c r="L46" s="30">
        <f>'Dane - 28 luty 2021 r'!AQ50</f>
        <v>18460652.079999998</v>
      </c>
      <c r="M46" s="30">
        <f>L46/'Dane - 28 luty 2021 r'!$B$3</f>
        <v>4091275.227161916</v>
      </c>
      <c r="N46" s="31">
        <f t="shared" si="1"/>
        <v>0.23407660828372434</v>
      </c>
      <c r="O46" s="32">
        <f>'Dane - 28 luty 2021 r'!X50</f>
        <v>28</v>
      </c>
      <c r="P46" s="235"/>
    </row>
    <row r="47" spans="1:16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0">
        <f>'Dane - 28 luty 2021 r'!Z51</f>
        <v>0</v>
      </c>
      <c r="G47" s="30">
        <f>F47/'Dane - 28 luty 2021 r'!$B$3</f>
        <v>0</v>
      </c>
      <c r="H47" s="18">
        <f t="shared" si="0"/>
        <v>0</v>
      </c>
      <c r="I47" s="30">
        <f>'Dane - 28 luty 2021 r'!AK51</f>
        <v>0</v>
      </c>
      <c r="J47" s="30">
        <f>I47/'Dane - 28 luty 2021 r'!$B$3</f>
        <v>0</v>
      </c>
      <c r="K47" s="18">
        <f t="shared" si="3"/>
        <v>0</v>
      </c>
      <c r="L47" s="30">
        <f>'Dane - 28 luty 2021 r'!AQ51</f>
        <v>0</v>
      </c>
      <c r="M47" s="30">
        <f>L47/'Dane - 28 luty 2021 r'!$B$3</f>
        <v>0</v>
      </c>
      <c r="N47" s="18">
        <f t="shared" si="1"/>
        <v>0</v>
      </c>
      <c r="O47" s="32">
        <f>'Dane - 28 luty 2021 r'!X51</f>
        <v>0</v>
      </c>
      <c r="P47" s="235"/>
    </row>
    <row r="48" spans="1:16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0">
        <f>'Dane - 28 luty 2021 r'!Z52</f>
        <v>47600533.862499997</v>
      </c>
      <c r="G48" s="30">
        <f>F48/'Dane - 28 luty 2021 r'!$B$3</f>
        <v>10549296.100017728</v>
      </c>
      <c r="H48" s="18">
        <f t="shared" si="0"/>
        <v>0.76914355436696558</v>
      </c>
      <c r="I48" s="30">
        <f>'Dane - 28 luty 2021 r'!AK52</f>
        <v>22975787.829999998</v>
      </c>
      <c r="J48" s="30">
        <f>I48/'Dane - 28 luty 2021 r'!$B$3</f>
        <v>5091925.8521342138</v>
      </c>
      <c r="K48" s="18">
        <f t="shared" si="3"/>
        <v>0.37124959915353667</v>
      </c>
      <c r="L48" s="30">
        <f>'Dane - 28 luty 2021 r'!AQ52</f>
        <v>13590493.800000001</v>
      </c>
      <c r="M48" s="30">
        <f>L48/'Dane - 28 luty 2021 r'!$B$3</f>
        <v>3011944.018438899</v>
      </c>
      <c r="N48" s="18">
        <f t="shared" si="1"/>
        <v>0.21959923258695174</v>
      </c>
      <c r="O48" s="32">
        <f>'Dane - 28 luty 2021 r'!X52</f>
        <v>21</v>
      </c>
      <c r="P48" s="235"/>
    </row>
    <row r="49" spans="1:16" ht="12" thickBot="1" x14ac:dyDescent="0.25">
      <c r="A49" s="24" t="s">
        <v>148</v>
      </c>
      <c r="B49" s="25" t="s">
        <v>155</v>
      </c>
      <c r="C49" s="3" t="s">
        <v>156</v>
      </c>
      <c r="D49" s="26">
        <v>53175519.999999866</v>
      </c>
      <c r="E49" s="26">
        <v>39881640</v>
      </c>
      <c r="F49" s="30">
        <f>'Dane - 28 luty 2021 r'!Z53</f>
        <v>122749206.93499999</v>
      </c>
      <c r="G49" s="30">
        <f>F49/'Dane - 28 luty 2021 r'!$B$3</f>
        <v>27203848.884136338</v>
      </c>
      <c r="H49" s="27">
        <f t="shared" si="0"/>
        <v>0.68211459920244844</v>
      </c>
      <c r="I49" s="30">
        <f>'Dane - 28 luty 2021 r'!AK53</f>
        <v>96863202.519999996</v>
      </c>
      <c r="J49" s="30">
        <f>I49/'Dane - 28 luty 2021 r'!$B$3</f>
        <v>21466956.810425069</v>
      </c>
      <c r="K49" s="27">
        <f t="shared" si="3"/>
        <v>0.53826665128176954</v>
      </c>
      <c r="L49" s="30">
        <f>'Dane - 28 luty 2021 r'!AQ53</f>
        <v>90801287.560000002</v>
      </c>
      <c r="M49" s="30">
        <f>L49/'Dane - 28 luty 2021 r'!$B$3</f>
        <v>20123506.83923585</v>
      </c>
      <c r="N49" s="27">
        <f t="shared" si="1"/>
        <v>0.50458072534719856</v>
      </c>
      <c r="O49" s="32">
        <f>'Dane - 28 luty 2021 r'!X53</f>
        <v>172</v>
      </c>
      <c r="P49" s="235"/>
    </row>
    <row r="50" spans="1:16" ht="12" thickBot="1" x14ac:dyDescent="0.25">
      <c r="A50" s="263" t="s">
        <v>148</v>
      </c>
      <c r="B50" s="263"/>
      <c r="C50" s="46" t="s">
        <v>55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198873583.71499997</v>
      </c>
      <c r="G50" s="47">
        <f t="shared" si="10"/>
        <v>44074638.472363815</v>
      </c>
      <c r="H50" s="48">
        <f t="shared" si="0"/>
        <v>0.59896518178839298</v>
      </c>
      <c r="I50" s="47">
        <f t="shared" si="10"/>
        <v>145142547.81999999</v>
      </c>
      <c r="J50" s="47">
        <f t="shared" si="10"/>
        <v>32166692.039359957</v>
      </c>
      <c r="K50" s="48">
        <f t="shared" si="3"/>
        <v>0.43713866324660461</v>
      </c>
      <c r="L50" s="47">
        <f t="shared" si="10"/>
        <v>122852433.44</v>
      </c>
      <c r="M50" s="47">
        <f t="shared" si="10"/>
        <v>27226726.084836666</v>
      </c>
      <c r="N50" s="48">
        <f t="shared" si="1"/>
        <v>0.37000555203946861</v>
      </c>
      <c r="O50" s="49">
        <f t="shared" si="10"/>
        <v>221</v>
      </c>
      <c r="P50" s="235"/>
    </row>
    <row r="51" spans="1:16" x14ac:dyDescent="0.2">
      <c r="A51" s="28" t="s">
        <v>157</v>
      </c>
      <c r="B51" s="29" t="s">
        <v>158</v>
      </c>
      <c r="C51" s="4" t="s">
        <v>159</v>
      </c>
      <c r="D51" s="30">
        <v>259996</v>
      </c>
      <c r="E51" s="30">
        <v>194997</v>
      </c>
      <c r="F51" s="30">
        <f>'Dane - 28 luty 2021 r'!Z55</f>
        <v>845865.63000000012</v>
      </c>
      <c r="G51" s="30">
        <f>F51/'Dane - 28 luty 2021 r'!$B$3</f>
        <v>187461.90993307036</v>
      </c>
      <c r="H51" s="31">
        <f t="shared" si="0"/>
        <v>0.96135791798371439</v>
      </c>
      <c r="I51" s="30">
        <f>'Dane - 28 luty 2021 r'!AK55</f>
        <v>0</v>
      </c>
      <c r="J51" s="30">
        <f>I51/'Dane - 28 luty 2021 r'!$B$3</f>
        <v>0</v>
      </c>
      <c r="K51" s="31">
        <f t="shared" si="3"/>
        <v>0</v>
      </c>
      <c r="L51" s="30">
        <f>'Dane - 28 luty 2021 r'!AQ55</f>
        <v>0</v>
      </c>
      <c r="M51" s="30">
        <f>L51/'Dane - 28 luty 2021 r'!$B$3</f>
        <v>0</v>
      </c>
      <c r="N51" s="31">
        <f t="shared" si="1"/>
        <v>0</v>
      </c>
      <c r="O51" s="32">
        <f>'Dane - 28 luty 2021 r'!X55</f>
        <v>1</v>
      </c>
      <c r="P51" s="235"/>
    </row>
    <row r="52" spans="1:16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0">
        <f>'Dane - 28 luty 2021 r'!Z56</f>
        <v>0</v>
      </c>
      <c r="G52" s="30">
        <f>F52/'Dane - 28 luty 2021 r'!$B$3</f>
        <v>0</v>
      </c>
      <c r="H52" s="18">
        <v>0</v>
      </c>
      <c r="I52" s="30">
        <f>'Dane - 28 luty 2021 r'!AK56</f>
        <v>0</v>
      </c>
      <c r="J52" s="30">
        <f>I52/'Dane - 28 luty 2021 r'!$B$3</f>
        <v>0</v>
      </c>
      <c r="K52" s="18">
        <v>0</v>
      </c>
      <c r="L52" s="30">
        <f>'Dane - 28 luty 2021 r'!AQ56</f>
        <v>0</v>
      </c>
      <c r="M52" s="30">
        <f>L52/'Dane - 28 luty 2021 r'!$B$3</f>
        <v>0</v>
      </c>
      <c r="N52" s="18">
        <v>0</v>
      </c>
      <c r="O52" s="32">
        <f>'Dane - 28 luty 2021 r'!X56</f>
        <v>0</v>
      </c>
      <c r="P52" s="235"/>
    </row>
    <row r="53" spans="1:16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0">
        <f>'Dane - 28 luty 2021 r'!Z57</f>
        <v>0</v>
      </c>
      <c r="G53" s="30">
        <f>F53/'Dane - 28 luty 2021 r'!$B$3</f>
        <v>0</v>
      </c>
      <c r="H53" s="27">
        <v>0</v>
      </c>
      <c r="I53" s="30">
        <f>'Dane - 28 luty 2021 r'!AK57</f>
        <v>0</v>
      </c>
      <c r="J53" s="30">
        <f>I53/'Dane - 28 luty 2021 r'!$B$3</f>
        <v>0</v>
      </c>
      <c r="K53" s="27">
        <v>0</v>
      </c>
      <c r="L53" s="30">
        <f>'Dane - 28 luty 2021 r'!AQ57</f>
        <v>0</v>
      </c>
      <c r="M53" s="30">
        <f>L53/'Dane - 28 luty 2021 r'!$B$3</f>
        <v>0</v>
      </c>
      <c r="N53" s="27">
        <v>0</v>
      </c>
      <c r="O53" s="32">
        <f>'Dane - 28 luty 2021 r'!X57</f>
        <v>0</v>
      </c>
      <c r="P53" s="235"/>
    </row>
    <row r="54" spans="1:16" ht="21.75" thickBot="1" x14ac:dyDescent="0.25">
      <c r="A54" s="263" t="s">
        <v>157</v>
      </c>
      <c r="B54" s="263"/>
      <c r="C54" s="46" t="s">
        <v>60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187461.90993307036</v>
      </c>
      <c r="H54" s="48">
        <f t="shared" si="0"/>
        <v>0.96135791798371439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63" t="s">
        <v>166</v>
      </c>
      <c r="B55" s="263"/>
      <c r="C55" s="46" t="s">
        <v>164</v>
      </c>
      <c r="D55" s="47">
        <v>42497556</v>
      </c>
      <c r="E55" s="47">
        <v>31873167</v>
      </c>
      <c r="F55" s="47">
        <f>'Dane - 28 luty 2021 r'!Z59</f>
        <v>84562376.260000005</v>
      </c>
      <c r="G55" s="47">
        <f>F55/'Dane - 28 luty 2021 r'!$B$3</f>
        <v>18740830.694561411</v>
      </c>
      <c r="H55" s="48">
        <f t="shared" si="0"/>
        <v>0.58798144202492997</v>
      </c>
      <c r="I55" s="47">
        <f>'Dane - 28 luty 2021 r'!AK59-'Dane - 28 luty 2021 r'!AM59</f>
        <v>73518425.739999995</v>
      </c>
      <c r="J55" s="47">
        <f>I55/'Dane - 28 luty 2021 r'!B3</f>
        <v>16293255.117237709</v>
      </c>
      <c r="K55" s="48">
        <f t="shared" si="3"/>
        <v>0.51119034130614349</v>
      </c>
      <c r="L55" s="47">
        <f>'Dane - 28 luty 2021 r'!AQ59</f>
        <v>73518425.739999995</v>
      </c>
      <c r="M55" s="47">
        <f>L55/'Dane - 28 luty 2021 r'!$B$3</f>
        <v>16293255.117237709</v>
      </c>
      <c r="N55" s="48">
        <f t="shared" si="1"/>
        <v>0.51119034130614349</v>
      </c>
      <c r="O55" s="49">
        <f>'Dane - 28 luty 2021 r'!X59</f>
        <v>120</v>
      </c>
      <c r="P55" s="235"/>
    </row>
    <row r="56" spans="1:16" ht="24" customHeight="1" thickBot="1" x14ac:dyDescent="0.25">
      <c r="A56" s="33" t="s">
        <v>165</v>
      </c>
      <c r="B56" s="33"/>
      <c r="C56" s="5" t="s">
        <v>65</v>
      </c>
      <c r="D56" s="231">
        <f>D55+D54+D50+D45+D41+D36+D24</f>
        <v>710309512.99999905</v>
      </c>
      <c r="E56" s="231">
        <f t="shared" ref="E56:O56" si="12">E55+E54+E50+E45+E41+E36+E24</f>
        <v>531069456</v>
      </c>
      <c r="F56" s="231">
        <f t="shared" si="12"/>
        <v>1691108140.335</v>
      </c>
      <c r="G56" s="231">
        <f t="shared" si="12"/>
        <v>374785723.22481275</v>
      </c>
      <c r="H56" s="232">
        <f t="shared" si="0"/>
        <v>0.70571884522918737</v>
      </c>
      <c r="I56" s="231">
        <f t="shared" si="12"/>
        <v>1262392611.2800002</v>
      </c>
      <c r="J56" s="231">
        <f t="shared" si="12"/>
        <v>279773195.17751873</v>
      </c>
      <c r="K56" s="232">
        <f t="shared" si="3"/>
        <v>0.52681093219851594</v>
      </c>
      <c r="L56" s="231">
        <f t="shared" si="12"/>
        <v>1042953930.1199999</v>
      </c>
      <c r="M56" s="231">
        <f t="shared" si="12"/>
        <v>231140891.38779312</v>
      </c>
      <c r="N56" s="232">
        <f t="shared" si="1"/>
        <v>0.43523665083045771</v>
      </c>
      <c r="O56" s="233">
        <f t="shared" si="12"/>
        <v>9772</v>
      </c>
      <c r="P56" s="235"/>
    </row>
    <row r="57" spans="1:16" x14ac:dyDescent="0.2">
      <c r="A57" s="6" t="s">
        <v>227</v>
      </c>
      <c r="P57" s="235"/>
    </row>
    <row r="58" spans="1:16" x14ac:dyDescent="0.2">
      <c r="A58" s="6" t="s">
        <v>210</v>
      </c>
      <c r="P58" s="235"/>
    </row>
    <row r="59" spans="1:16" x14ac:dyDescent="0.2">
      <c r="A59" s="6" t="s">
        <v>217</v>
      </c>
      <c r="P59" s="235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4" sqref="K34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7" t="s">
        <v>187</v>
      </c>
      <c r="B1" s="300" t="s">
        <v>188</v>
      </c>
      <c r="C1" s="196" t="s">
        <v>204</v>
      </c>
      <c r="D1" s="196" t="s">
        <v>205</v>
      </c>
      <c r="E1" s="196" t="s">
        <v>206</v>
      </c>
      <c r="F1" s="196" t="s">
        <v>212</v>
      </c>
      <c r="G1" s="196" t="s">
        <v>207</v>
      </c>
      <c r="H1" s="196" t="s">
        <v>213</v>
      </c>
      <c r="I1" s="196" t="s">
        <v>208</v>
      </c>
      <c r="J1" s="196" t="s">
        <v>209</v>
      </c>
      <c r="K1" s="309" t="s">
        <v>216</v>
      </c>
      <c r="L1" s="312" t="s">
        <v>214</v>
      </c>
      <c r="M1" s="315" t="s">
        <v>215</v>
      </c>
    </row>
    <row r="2" spans="1:13" ht="15.75" x14ac:dyDescent="0.25">
      <c r="A2" s="298"/>
      <c r="B2" s="301"/>
      <c r="C2" s="197"/>
      <c r="D2" s="197"/>
      <c r="E2" s="197"/>
      <c r="F2" s="197"/>
      <c r="G2" s="197"/>
      <c r="H2" s="197"/>
      <c r="I2" s="197"/>
      <c r="J2" s="197"/>
      <c r="K2" s="310"/>
      <c r="L2" s="313"/>
      <c r="M2" s="316"/>
    </row>
    <row r="3" spans="1:13" ht="16.5" thickBot="1" x14ac:dyDescent="0.3">
      <c r="A3" s="299"/>
      <c r="B3" s="302"/>
      <c r="C3" s="198"/>
      <c r="D3" s="198"/>
      <c r="E3" s="198"/>
      <c r="F3" s="198"/>
      <c r="G3" s="198"/>
      <c r="H3" s="198"/>
      <c r="I3" s="198"/>
      <c r="J3" s="198"/>
      <c r="K3" s="311"/>
      <c r="L3" s="314"/>
      <c r="M3" s="317"/>
    </row>
    <row r="4" spans="1:13" ht="18.75" thickTop="1" thickBot="1" x14ac:dyDescent="0.3">
      <c r="A4" s="293" t="s">
        <v>189</v>
      </c>
      <c r="B4" s="294"/>
      <c r="C4" s="294"/>
      <c r="D4" s="294"/>
      <c r="E4" s="294"/>
      <c r="F4" s="294"/>
      <c r="G4" s="294"/>
      <c r="H4" s="294"/>
      <c r="I4" s="294"/>
      <c r="J4" s="294"/>
      <c r="K4" s="177"/>
      <c r="L4" s="177"/>
      <c r="M4" s="200"/>
    </row>
    <row r="5" spans="1:13" ht="33" thickTop="1" thickBot="1" x14ac:dyDescent="0.3">
      <c r="A5" s="91" t="s">
        <v>190</v>
      </c>
      <c r="B5" s="102" t="s">
        <v>99</v>
      </c>
      <c r="C5" s="102">
        <f>'Dane - 28 luty 2021 r'!C19</f>
        <v>3969</v>
      </c>
      <c r="D5" s="103">
        <f>'Dane - 28 luty 2021 r'!D19/'Dane - 28 luty 2021 r'!$B$3</f>
        <v>77631776.295376971</v>
      </c>
      <c r="E5" s="102">
        <f>'Dane - 28 luty 2021 r'!X19</f>
        <v>3847</v>
      </c>
      <c r="F5" s="103">
        <f>'Dane - 28 luty 2021 r'!Y19/'Dane - 28 luty 2021 r'!$B$3</f>
        <v>75096438.544390768</v>
      </c>
      <c r="G5" s="102">
        <f>'Dane - 28 luty 2021 r'!AB19</f>
        <v>3865</v>
      </c>
      <c r="H5" s="103">
        <f>'Dane - 28 luty 2021 r'!AD19/'Dane - 28 luty 2021 r'!$B$3</f>
        <v>70256817.627764732</v>
      </c>
      <c r="I5" s="102">
        <f>'Dane - 28 luty 2021 r'!AO19</f>
        <v>3845</v>
      </c>
      <c r="J5" s="103">
        <f>'Dane - 28 luty 2021 r'!AP19/'Dane - 28 luty 2021 r'!$B$3</f>
        <v>69956418.155223623</v>
      </c>
      <c r="K5" s="104">
        <v>4360</v>
      </c>
      <c r="L5" s="104">
        <f>G5</f>
        <v>3865</v>
      </c>
      <c r="M5" s="183">
        <f>L5/K5</f>
        <v>0.88646788990825687</v>
      </c>
    </row>
    <row r="6" spans="1:13" ht="43.5" customHeight="1" thickTop="1" thickBot="1" x14ac:dyDescent="0.3">
      <c r="A6" s="295" t="s">
        <v>191</v>
      </c>
      <c r="B6" s="102" t="s">
        <v>89</v>
      </c>
      <c r="C6" s="102">
        <f>'Dane - 28 luty 2021 r'!C14</f>
        <v>13</v>
      </c>
      <c r="D6" s="103">
        <f>'Dane - 28 luty 2021 r'!D14/'Dane - 28 luty 2021 r'!$B$3</f>
        <v>6710009.6959354635</v>
      </c>
      <c r="E6" s="102">
        <f>'Dane - 28 luty 2021 r'!X14</f>
        <v>11</v>
      </c>
      <c r="F6" s="103">
        <f>'Dane - 28 luty 2021 r'!Y14/'Dane - 28 luty 2021 r'!$B$3</f>
        <v>5557401.0061610742</v>
      </c>
      <c r="G6" s="102">
        <f>'Dane - 28 luty 2021 r'!AB14</f>
        <v>8</v>
      </c>
      <c r="H6" s="103">
        <f>'Dane - 28 luty 2021 r'!AD14/'Dane - 28 luty 2021 r'!$B$3</f>
        <v>3068643.1186560881</v>
      </c>
      <c r="I6" s="102">
        <f>'Dane - 28 luty 2021 r'!AO14</f>
        <v>8</v>
      </c>
      <c r="J6" s="103">
        <f>'Dane - 28 luty 2021 r'!AP14/'Dane - 28 luty 2021 r'!$B$3</f>
        <v>3076246.968219494</v>
      </c>
      <c r="K6" s="303">
        <v>122</v>
      </c>
      <c r="L6" s="305">
        <f>G6+G7+G8</f>
        <v>281</v>
      </c>
      <c r="M6" s="308">
        <f>L6/K6</f>
        <v>2.3032786885245899</v>
      </c>
    </row>
    <row r="7" spans="1:13" ht="39.75" customHeight="1" thickTop="1" thickBot="1" x14ac:dyDescent="0.3">
      <c r="A7" s="296"/>
      <c r="B7" s="102" t="s">
        <v>101</v>
      </c>
      <c r="C7" s="102">
        <f>'Dane - 28 luty 2021 r'!C22</f>
        <v>501</v>
      </c>
      <c r="D7" s="103">
        <f>'Dane - 28 luty 2021 r'!D22/'Dane - 28 luty 2021 r'!$B$3</f>
        <v>28600414.458578967</v>
      </c>
      <c r="E7" s="102">
        <f>'Dane - 28 luty 2021 r'!X22</f>
        <v>379</v>
      </c>
      <c r="F7" s="103">
        <f>'Dane - 28 luty 2021 r'!Y22/'Dane - 28 luty 2021 r'!$B$3</f>
        <v>18547666.595009089</v>
      </c>
      <c r="G7" s="102">
        <f>'Dane - 28 luty 2021 r'!AB22</f>
        <v>269</v>
      </c>
      <c r="H7" s="103">
        <f>'Dane - 28 luty 2021 r'!AD22/'Dane - 28 luty 2021 r'!$B$3</f>
        <v>12249603.893887682</v>
      </c>
      <c r="I7" s="102">
        <f>'Dane - 28 luty 2021 r'!AO22</f>
        <v>187</v>
      </c>
      <c r="J7" s="103">
        <f>'Dane - 28 luty 2021 r'!AP22/'Dane - 28 luty 2021 r'!$B$3</f>
        <v>8134888.429147644</v>
      </c>
      <c r="K7" s="304"/>
      <c r="L7" s="306"/>
      <c r="M7" s="308"/>
    </row>
    <row r="8" spans="1:13" ht="51" customHeight="1" thickTop="1" thickBot="1" x14ac:dyDescent="0.3">
      <c r="A8" s="296"/>
      <c r="B8" s="102" t="s">
        <v>103</v>
      </c>
      <c r="C8" s="102">
        <f>'Dane - 28 luty 2021 r'!C23</f>
        <v>34</v>
      </c>
      <c r="D8" s="103">
        <f>'Dane - 28 luty 2021 r'!D23/'Dane - 28 luty 2021 r'!$B$3</f>
        <v>101170467.24214353</v>
      </c>
      <c r="E8" s="102">
        <f>'Dane - 28 luty 2021 r'!X23</f>
        <v>9</v>
      </c>
      <c r="F8" s="103">
        <f>'Dane - 28 luty 2021 r'!Y23/'Dane - 28 luty 2021 r'!$B$3</f>
        <v>19524184.916448738</v>
      </c>
      <c r="G8" s="102">
        <f>'Dane - 28 luty 2021 r'!AB23</f>
        <v>4</v>
      </c>
      <c r="H8" s="103">
        <f>'Dane - 28 luty 2021 r'!AD23/'Dane - 28 luty 2021 r'!$B$3</f>
        <v>60750.824431541158</v>
      </c>
      <c r="I8" s="102">
        <f>'Dane - 28 luty 2021 r'!AO23</f>
        <v>2</v>
      </c>
      <c r="J8" s="103">
        <f>'Dane - 28 luty 2021 r'!AP23/'Dane - 28 luty 2021 r'!$B$3</f>
        <v>39398.699082487481</v>
      </c>
      <c r="K8" s="304"/>
      <c r="L8" s="307"/>
      <c r="M8" s="308"/>
    </row>
    <row r="9" spans="1:13" ht="17.25" thickTop="1" thickBot="1" x14ac:dyDescent="0.3">
      <c r="A9" s="287" t="s">
        <v>192</v>
      </c>
      <c r="B9" s="288"/>
      <c r="C9" s="195"/>
      <c r="D9" s="195"/>
      <c r="E9" s="195"/>
      <c r="F9" s="195"/>
      <c r="G9" s="195"/>
      <c r="H9" s="195"/>
      <c r="I9" s="195"/>
      <c r="J9" s="195"/>
      <c r="K9" s="178">
        <v>231675328</v>
      </c>
      <c r="L9" s="178">
        <f>'Dane - 28 luty 2021 r'!AP6/'Dane - 28 luty 2021 r'!$B$3</f>
        <v>122863552.82124019</v>
      </c>
      <c r="M9" s="183">
        <f>L9/K9</f>
        <v>0.53032644382935845</v>
      </c>
    </row>
    <row r="10" spans="1:13" ht="18.75" thickTop="1" thickBot="1" x14ac:dyDescent="0.3">
      <c r="A10" s="283" t="s">
        <v>211</v>
      </c>
      <c r="B10" s="284"/>
      <c r="C10" s="284"/>
      <c r="D10" s="284"/>
      <c r="E10" s="284"/>
      <c r="F10" s="284"/>
      <c r="G10" s="284"/>
      <c r="H10" s="284"/>
      <c r="I10" s="284"/>
      <c r="J10" s="284"/>
      <c r="K10" s="177"/>
      <c r="L10" s="177"/>
      <c r="M10" s="200"/>
    </row>
    <row r="11" spans="1:13" ht="16.5" thickTop="1" thickBot="1" x14ac:dyDescent="0.3">
      <c r="A11" s="285" t="s">
        <v>193</v>
      </c>
      <c r="B11" s="102" t="s">
        <v>120</v>
      </c>
      <c r="C11" s="102">
        <f>'Dane - 28 luty 2021 r'!C32</f>
        <v>709</v>
      </c>
      <c r="D11" s="103">
        <f>'Dane - 28 luty 2021 r'!D32/'Dane - 28 luty 2021 r'!$B$3</f>
        <v>108133565.04809184</v>
      </c>
      <c r="E11" s="102">
        <f>'Dane - 28 luty 2021 r'!X32</f>
        <v>414</v>
      </c>
      <c r="F11" s="103">
        <f>'Dane - 28 luty 2021 r'!Y32/'Dane - 28 luty 2021 r'!$B$3</f>
        <v>51897857.889721185</v>
      </c>
      <c r="G11" s="102">
        <f>'Dane - 28 luty 2021 r'!AB32</f>
        <v>316</v>
      </c>
      <c r="H11" s="103">
        <f>'Dane - 28 luty 2021 r'!AD32/'Dane - 28 luty 2021 r'!$B$3</f>
        <v>30193234.054341562</v>
      </c>
      <c r="I11" s="102">
        <f>'Dane - 28 luty 2021 r'!AO32</f>
        <v>240</v>
      </c>
      <c r="J11" s="103">
        <f>'Dane - 28 luty 2021 r'!AP32/'Dane - 28 luty 2021 r'!$B$3</f>
        <v>20736586.312663447</v>
      </c>
      <c r="K11" s="303">
        <v>560</v>
      </c>
      <c r="L11" s="305">
        <f>G11+G12+G13</f>
        <v>386</v>
      </c>
      <c r="M11" s="308">
        <f>L11/K11</f>
        <v>0.68928571428571428</v>
      </c>
    </row>
    <row r="12" spans="1:13" ht="16.5" thickTop="1" thickBot="1" x14ac:dyDescent="0.3">
      <c r="A12" s="286"/>
      <c r="B12" s="102" t="s">
        <v>122</v>
      </c>
      <c r="C12" s="102">
        <f>'Dane - 28 luty 2021 r'!C33</f>
        <v>179</v>
      </c>
      <c r="D12" s="103">
        <f>'Dane - 28 luty 2021 r'!D33/'Dane - 28 luty 2021 r'!$B$3</f>
        <v>10310158.474801647</v>
      </c>
      <c r="E12" s="102">
        <f>'Dane - 28 luty 2021 r'!X33</f>
        <v>112</v>
      </c>
      <c r="F12" s="103">
        <f>'Dane - 28 luty 2021 r'!Y33/'Dane - 28 luty 2021 r'!$B$3</f>
        <v>4411009.4743140815</v>
      </c>
      <c r="G12" s="102">
        <f>'Dane - 28 luty 2021 r'!AB33</f>
        <v>46</v>
      </c>
      <c r="H12" s="103">
        <f>'Dane - 28 luty 2021 r'!AD33/'Dane - 28 luty 2021 r'!$B$3</f>
        <v>1413728.3232126234</v>
      </c>
      <c r="I12" s="102">
        <f>'Dane - 28 luty 2021 r'!AO33</f>
        <v>30</v>
      </c>
      <c r="J12" s="103">
        <f>'Dane - 28 luty 2021 r'!AP33/'Dane - 28 luty 2021 r'!$B$3</f>
        <v>1089970.1963565443</v>
      </c>
      <c r="K12" s="304"/>
      <c r="L12" s="306"/>
      <c r="M12" s="308"/>
    </row>
    <row r="13" spans="1:13" ht="16.5" thickTop="1" thickBot="1" x14ac:dyDescent="0.3">
      <c r="A13" s="286"/>
      <c r="B13" s="105" t="s">
        <v>124</v>
      </c>
      <c r="C13" s="102">
        <f>'Dane - 28 luty 2021 r'!C34</f>
        <v>116</v>
      </c>
      <c r="D13" s="103">
        <f>'Dane - 28 luty 2021 r'!D34/'Dane - 28 luty 2021 r'!$B$3</f>
        <v>69348983.717477053</v>
      </c>
      <c r="E13" s="102">
        <f>'Dane - 28 luty 2021 r'!X34</f>
        <v>38</v>
      </c>
      <c r="F13" s="103">
        <f>'Dane - 28 luty 2021 r'!Y34/'Dane - 28 luty 2021 r'!$B$3</f>
        <v>19755507.617126901</v>
      </c>
      <c r="G13" s="102">
        <f>'Dane - 28 luty 2021 r'!AB34</f>
        <v>24</v>
      </c>
      <c r="H13" s="103">
        <f>'Dane - 28 luty 2021 r'!AD34/'Dane - 28 luty 2021 r'!$B$3</f>
        <v>2661445.7781126723</v>
      </c>
      <c r="I13" s="102">
        <f>'Dane - 28 luty 2021 r'!AO34</f>
        <v>14</v>
      </c>
      <c r="J13" s="103">
        <f>'Dane - 28 luty 2021 r'!AP34/'Dane - 28 luty 2021 r'!$B$3</f>
        <v>1640785.2776915918</v>
      </c>
      <c r="K13" s="304"/>
      <c r="L13" s="307"/>
      <c r="M13" s="308"/>
    </row>
    <row r="14" spans="1:13" ht="17.25" thickTop="1" thickBot="1" x14ac:dyDescent="0.3">
      <c r="A14" s="287" t="s">
        <v>192</v>
      </c>
      <c r="B14" s="288"/>
      <c r="C14" s="195"/>
      <c r="D14" s="195"/>
      <c r="E14" s="195"/>
      <c r="F14" s="195"/>
      <c r="G14" s="195"/>
      <c r="H14" s="195"/>
      <c r="I14" s="195"/>
      <c r="J14" s="195"/>
      <c r="K14" s="108">
        <v>217264768</v>
      </c>
      <c r="L14" s="178">
        <f>'Dane - 28 luty 2021 r'!AP28/'Dane - 28 luty 2021 r'!$B$3</f>
        <v>81888479.783697531</v>
      </c>
      <c r="M14" s="183">
        <f>L14/K14</f>
        <v>0.3769063918531767</v>
      </c>
    </row>
    <row r="15" spans="1:13" ht="18.75" thickTop="1" thickBot="1" x14ac:dyDescent="0.3">
      <c r="A15" s="289" t="s">
        <v>194</v>
      </c>
      <c r="B15" s="290"/>
      <c r="C15" s="290"/>
      <c r="D15" s="290"/>
      <c r="E15" s="290"/>
      <c r="F15" s="290"/>
      <c r="G15" s="290"/>
      <c r="H15" s="290"/>
      <c r="I15" s="290"/>
      <c r="J15" s="290"/>
      <c r="K15" s="177"/>
      <c r="L15" s="177"/>
      <c r="M15" s="200"/>
    </row>
    <row r="16" spans="1:13" ht="64.5" thickTop="1" thickBot="1" x14ac:dyDescent="0.3">
      <c r="A16" s="92" t="s">
        <v>195</v>
      </c>
      <c r="B16" s="176" t="s">
        <v>136</v>
      </c>
      <c r="C16" s="102">
        <f>'Dane - 28 luty 2021 r'!C42</f>
        <v>50</v>
      </c>
      <c r="D16" s="103">
        <f>'Dane - 28 luty 2021 r'!D42/'Dane - 28 luty 2021 r'!$B$3</f>
        <v>6647642.912548203</v>
      </c>
      <c r="E16" s="102">
        <f>'Dane - 28 luty 2021 r'!X42</f>
        <v>45</v>
      </c>
      <c r="F16" s="103">
        <f>'Dane - 28 luty 2021 r'!Y42/'Dane - 28 luty 2021 r'!$B$3</f>
        <v>5731360.7663667388</v>
      </c>
      <c r="G16" s="102">
        <f>'Dane - 28 luty 2021 r'!AB42</f>
        <v>45</v>
      </c>
      <c r="H16" s="103">
        <f>'Dane - 28 luty 2021 r'!AD42/'Dane - 28 luty 2021 r'!$B$3</f>
        <v>4971027.0156464688</v>
      </c>
      <c r="I16" s="102">
        <f>'Dane - 28 luty 2021 r'!AO42</f>
        <v>42</v>
      </c>
      <c r="J16" s="103">
        <f>'Dane - 28 luty 2021 r'!AP42/'Dane - 28 luty 2021 r'!$B$3</f>
        <v>4710724.6420814684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287" t="s">
        <v>192</v>
      </c>
      <c r="B17" s="288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- 28 luty 2021 r'!AP40/'Dane - 28 luty 2021 r'!$B$3</f>
        <v>11399626.481538938</v>
      </c>
      <c r="M17" s="183">
        <f>L17/K17</f>
        <v>0.38221939211844291</v>
      </c>
    </row>
    <row r="18" spans="1:13" ht="18.75" thickTop="1" thickBot="1" x14ac:dyDescent="0.3">
      <c r="A18" s="291" t="s">
        <v>196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177"/>
      <c r="L18" s="177"/>
      <c r="M18" s="200"/>
    </row>
    <row r="19" spans="1:13" ht="33" thickTop="1" thickBot="1" x14ac:dyDescent="0.3">
      <c r="A19" s="179" t="s">
        <v>167</v>
      </c>
      <c r="B19" s="180" t="s">
        <v>144</v>
      </c>
      <c r="C19" s="181">
        <f>'Dane - 28 luty 2021 r'!C47</f>
        <v>3249</v>
      </c>
      <c r="D19" s="182">
        <f>'Dane - 28 luty 2021 r'!D47/'Dane - 28 luty 2021 r'!$B$3</f>
        <v>104212117.87154825</v>
      </c>
      <c r="E19" s="181">
        <f>'Dane - 28 luty 2021 r'!X47</f>
        <v>1961</v>
      </c>
      <c r="F19" s="182">
        <f>'Dane - 28 luty 2021 r'!Y47/'Dane - 28 luty 2021 r'!$B$3</f>
        <v>62773812.366473109</v>
      </c>
      <c r="G19" s="181">
        <f>'Dane - 28 luty 2021 r'!AB47</f>
        <v>1545</v>
      </c>
      <c r="H19" s="182">
        <f>'Dane - 28 luty 2021 r'!AD47/'Dane - 28 luty 2021 r'!$B$3</f>
        <v>48486599.465892464</v>
      </c>
      <c r="I19" s="181">
        <f>'Dane - 28 luty 2021 r'!AO47</f>
        <v>1358</v>
      </c>
      <c r="J19" s="182">
        <f>'Dane - 28 luty 2021 r'!AP47/'Dane - 28 luty 2021 r'!$B$3</f>
        <v>41411278.735428393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287" t="s">
        <v>192</v>
      </c>
      <c r="B20" s="288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- 28 luty 2021 r'!AP45/'Dane - 28 luty 2021 r'!$B$3</f>
        <v>42117078.906076856</v>
      </c>
      <c r="M20" s="183">
        <f>L20/K20</f>
        <v>0.44917841049005497</v>
      </c>
    </row>
    <row r="21" spans="1:13" ht="18.75" thickTop="1" thickBot="1" x14ac:dyDescent="0.3">
      <c r="A21" s="289" t="s">
        <v>197</v>
      </c>
      <c r="B21" s="290"/>
      <c r="C21" s="290"/>
      <c r="D21" s="290"/>
      <c r="E21" s="290"/>
      <c r="F21" s="290"/>
      <c r="G21" s="290"/>
      <c r="H21" s="290"/>
      <c r="I21" s="290"/>
      <c r="J21" s="290"/>
      <c r="K21" s="177"/>
      <c r="L21" s="177"/>
      <c r="M21" s="200"/>
    </row>
    <row r="22" spans="1:13" ht="96" thickTop="1" thickBot="1" x14ac:dyDescent="0.3">
      <c r="A22" s="93" t="s">
        <v>168</v>
      </c>
      <c r="B22" s="106" t="s">
        <v>149</v>
      </c>
      <c r="C22" s="102">
        <f>'Dane - 28 luty 2021 r'!C50</f>
        <v>38</v>
      </c>
      <c r="D22" s="103">
        <f>'Dane - 28 luty 2021 r'!D50/'Dane - 28 luty 2021 r'!$B$3</f>
        <v>16747429.47564381</v>
      </c>
      <c r="E22" s="102">
        <f>'Dane - 28 luty 2021 r'!X50</f>
        <v>28</v>
      </c>
      <c r="F22" s="103">
        <f>'Dane - 28 luty 2021 r'!Y50/'Dane - 28 luty 2021 r'!$B$3</f>
        <v>8428658.0116129611</v>
      </c>
      <c r="G22" s="102">
        <f>'Dane - 28 luty 2021 r'!AB50</f>
        <v>27</v>
      </c>
      <c r="H22" s="103">
        <f>'Dane - 28 luty 2021 r'!AD50/'Dane - 28 luty 2021 r'!$B$3</f>
        <v>7385148.2115154462</v>
      </c>
      <c r="I22" s="102">
        <f>'Dane - 28 luty 2021 r'!AO50</f>
        <v>18</v>
      </c>
      <c r="J22" s="103">
        <f>'Dane - 28 luty 2021 r'!AP50/'Dane - 28 luty 2021 r'!$B$3</f>
        <v>5455033.662071717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198</v>
      </c>
      <c r="B23" s="107" t="s">
        <v>155</v>
      </c>
      <c r="C23" s="102">
        <f>'Dane - 28 luty 2021 r'!C53</f>
        <v>331</v>
      </c>
      <c r="D23" s="103">
        <f>'Dane - 28 luty 2021 r'!D53/'Dane - 28 luty 2021 r'!$B$3</f>
        <v>86444158.711936533</v>
      </c>
      <c r="E23" s="102">
        <f>'Dane - 28 luty 2021 r'!X53</f>
        <v>172</v>
      </c>
      <c r="F23" s="103">
        <f>'Dane - 28 luty 2021 r'!Y53/'Dane - 28 luty 2021 r'!$B$3</f>
        <v>36271798.603785291</v>
      </c>
      <c r="G23" s="102">
        <f>'Dane - 28 luty 2021 r'!AB53</f>
        <v>53</v>
      </c>
      <c r="H23" s="103">
        <f>'Dane - 28 luty 2021 r'!AD53/'Dane - 28 luty 2021 r'!$B$3</f>
        <v>9761833.4404503349</v>
      </c>
      <c r="I23" s="102">
        <f>'Dane - 28 luty 2021 r'!AO53</f>
        <v>148</v>
      </c>
      <c r="J23" s="103">
        <f>'Dane - 28 luty 2021 r'!AP53/'Dane - 28 luty 2021 r'!$B$3</f>
        <v>26831342.564602632</v>
      </c>
      <c r="K23" s="193">
        <v>80</v>
      </c>
      <c r="L23" s="104">
        <f>G23</f>
        <v>53</v>
      </c>
      <c r="M23" s="183">
        <f>L23/K23</f>
        <v>0.66249999999999998</v>
      </c>
    </row>
    <row r="24" spans="1:13" ht="17.25" thickTop="1" thickBot="1" x14ac:dyDescent="0.3">
      <c r="A24" s="287" t="s">
        <v>192</v>
      </c>
      <c r="B24" s="288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- 28 luty 2021 r'!AP49/'Dane - 28 luty 2021 r'!$B$3</f>
        <v>36302301.600106381</v>
      </c>
      <c r="M24" s="183">
        <f>L24/K24</f>
        <v>0.39395219494733519</v>
      </c>
    </row>
    <row r="25" spans="1:13" ht="18.75" thickTop="1" thickBot="1" x14ac:dyDescent="0.3">
      <c r="A25" s="279" t="s">
        <v>199</v>
      </c>
      <c r="B25" s="280"/>
      <c r="C25" s="280"/>
      <c r="D25" s="280"/>
      <c r="E25" s="280"/>
      <c r="F25" s="280"/>
      <c r="G25" s="280"/>
      <c r="H25" s="280"/>
      <c r="I25" s="280"/>
      <c r="J25" s="280"/>
      <c r="K25" s="177"/>
      <c r="L25" s="177"/>
      <c r="M25" s="200"/>
    </row>
    <row r="26" spans="1:13" ht="33" thickTop="1" thickBot="1" x14ac:dyDescent="0.3">
      <c r="A26" s="92" t="s">
        <v>200</v>
      </c>
      <c r="B26" s="176" t="s">
        <v>158</v>
      </c>
      <c r="C26" s="102">
        <f>'Dane - 28 luty 2021 r'!C54</f>
        <v>10</v>
      </c>
      <c r="D26" s="103">
        <f>'Dane - 28 luty 2021 r'!D54/'Dane - 28 luty 2021 r'!$B$3</f>
        <v>811341.49195514387</v>
      </c>
      <c r="E26" s="102">
        <f>'Dane - 28 luty 2021 r'!X54</f>
        <v>1</v>
      </c>
      <c r="F26" s="103">
        <f>'Dane - 28 luty 2021 r'!Y54/'Dane - 28 luty 2021 r'!$B$3</f>
        <v>249949.21324409381</v>
      </c>
      <c r="G26" s="102">
        <f>'Dane - 28 luty 2021 r'!AB54</f>
        <v>0</v>
      </c>
      <c r="H26" s="103">
        <f>'Dane - 28 luty 2021 r'!AD54/'Dane - 28 luty 2021 r'!$B$3</f>
        <v>0</v>
      </c>
      <c r="I26" s="102">
        <f>'Dane - 28 luty 2021 r'!AO54</f>
        <v>0</v>
      </c>
      <c r="J26" s="103">
        <f>'Dane - 28 luty 2021 r'!AP54/'Dane - 28 luty 2021 r'!$B$3</f>
        <v>0</v>
      </c>
      <c r="K26" s="193">
        <v>10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281" t="s">
        <v>192</v>
      </c>
      <c r="B27" s="282"/>
      <c r="C27" s="192"/>
      <c r="D27" s="192"/>
      <c r="E27" s="192"/>
      <c r="F27" s="192"/>
      <c r="G27" s="192"/>
      <c r="H27" s="192"/>
      <c r="I27" s="192"/>
      <c r="J27" s="192"/>
      <c r="K27" s="109">
        <v>3333334</v>
      </c>
      <c r="L27" s="202">
        <f>'Dane - 28 luty 2021 r'!AP54/'Dane - 28 luty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2" x14ac:dyDescent="0.25">
      <c r="A33"/>
      <c r="K33" s="243">
        <v>112059151.90000001</v>
      </c>
      <c r="L33" s="244"/>
    </row>
    <row r="34" spans="1:12" x14ac:dyDescent="0.25">
      <c r="A34"/>
      <c r="K34" s="241">
        <f>K33/K9</f>
        <v>0.48369048559197469</v>
      </c>
    </row>
    <row r="36" spans="1:12" x14ac:dyDescent="0.25">
      <c r="K36" s="242">
        <v>56615738</v>
      </c>
    </row>
    <row r="37" spans="1:12" x14ac:dyDescent="0.25">
      <c r="K37" s="241">
        <f>K36/K24</f>
        <v>0.61439339299626927</v>
      </c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- 28 luty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2022-07-14T07:07:35Z</dcterms:modified>
</cp:coreProperties>
</file>