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Sprawozdania miesięczne\"/>
    </mc:Choice>
  </mc:AlternateContent>
  <bookViews>
    <workbookView xWindow="0" yWindow="0" windowWidth="28800" windowHeight="12000"/>
  </bookViews>
  <sheets>
    <sheet name="Dane -30 listopada 2024 r" sheetId="1" r:id="rId1"/>
    <sheet name="dane finansowe" sheetId="2" r:id="rId2"/>
    <sheet name="Rezerwa wykonania" sheetId="3" r:id="rId3"/>
  </sheets>
  <definedNames>
    <definedName name="_xlnm.Print_Area" localSheetId="2">'Rezerwa wykonania'!$A$1:$J$28</definedName>
    <definedName name="Z_2873A789_6170_4CFA_BADB_B25CD45A8A76_.wvu.PrintArea" localSheetId="2" hidden="1">'Rezerwa wykonania'!$A$1:$J$28</definedName>
    <definedName name="Z_FA7C7B0E_9AF3_4910_8EDA_44352FCA0144_.wvu.PrintArea" localSheetId="2" hidden="1">'Rezerwa wykonania'!$A$1:$J$28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" i="1"/>
  <c r="AA61" i="1" l="1"/>
  <c r="AA62" i="1"/>
  <c r="AN46" i="1" l="1"/>
  <c r="AN47" i="1"/>
  <c r="AN48" i="1"/>
  <c r="B54" i="1" l="1"/>
  <c r="L28" i="3" l="1"/>
  <c r="L23" i="3"/>
  <c r="M23" i="3" s="1"/>
  <c r="J23" i="3"/>
  <c r="I23" i="3"/>
  <c r="H23" i="3"/>
  <c r="G23" i="3"/>
  <c r="F23" i="3"/>
  <c r="E23" i="3"/>
  <c r="D23" i="3"/>
  <c r="C23" i="3"/>
  <c r="L24" i="3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F46" i="1"/>
  <c r="AR46" i="1"/>
  <c r="AF47" i="1"/>
  <c r="AR47" i="1"/>
  <c r="AF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M28" i="3" l="1"/>
  <c r="L25" i="3" l="1"/>
  <c r="M25" i="3" s="1"/>
  <c r="L20" i="3" l="1"/>
  <c r="M20" i="3" s="1"/>
  <c r="L17" i="3"/>
  <c r="M17" i="3" s="1"/>
  <c r="L14" i="3"/>
  <c r="M14" i="3" s="1"/>
  <c r="L9" i="3"/>
  <c r="M9" i="3" s="1"/>
  <c r="B45" i="1" l="1"/>
  <c r="AN45" i="1" s="1"/>
  <c r="B49" i="1"/>
  <c r="B58" i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Q60" i="1"/>
  <c r="F60" i="1"/>
  <c r="AN60" i="1"/>
  <c r="AR60" i="1"/>
  <c r="J24" i="3"/>
  <c r="I24" i="3"/>
  <c r="H24" i="3"/>
  <c r="G24" i="3"/>
  <c r="M24" i="3" s="1"/>
  <c r="F24" i="3"/>
  <c r="E24" i="3"/>
  <c r="D24" i="3"/>
  <c r="C24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7" i="3"/>
  <c r="G27" i="3"/>
  <c r="M27" i="3" s="1"/>
  <c r="E27" i="3"/>
  <c r="C27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7" i="3"/>
  <c r="F27" i="3"/>
  <c r="H27" i="3"/>
  <c r="F50" i="2"/>
  <c r="F27" i="2"/>
  <c r="F36" i="2" s="1"/>
  <c r="F54" i="2"/>
  <c r="M51" i="2"/>
  <c r="N51" i="2" s="1"/>
  <c r="G51" i="2"/>
  <c r="G54" i="2" s="1"/>
  <c r="H54" i="2" s="1"/>
  <c r="J27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<sst xmlns="http://schemas.openxmlformats.org/spreadsheetml/2006/main" count="336" uniqueCount="234">
  <si>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</si>
  <si>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</si>
  <si>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</si>
  <si>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</si>
  <si>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</si>
  <si>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</si>
  <si>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</si>
  <si>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</si>
  <si>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</si>
  <si>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</si>
  <si>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</si>
  <si>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</si>
  <si>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</si>
  <si>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</si>
  <si>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</si>
  <si>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</si>
  <si>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</si>
  <si>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</si>
  <si>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</si>
  <si>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</si>
  <si>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</si>
  <si>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</si>
  <si>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</si>
  <si>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</si>
  <si>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</si>
  <si>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</si>
  <si>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</si>
  <si>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</si>
  <si>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</si>
  <si>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</si>
  <si>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</si>
  <si>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</si>
  <si>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</si>
  <si>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</si>
  <si>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</si>
  <si>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</si>
  <si>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</si>
  <si>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</si>
  <si>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</si>
  <si>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</si>
  <si>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</si>
  <si>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</si>
  <si>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</si>
  <si>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</si>
  <si>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</si>
  <si>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</si>
  <si>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</si>
  <si>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</si>
  <si>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</si>
  <si>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</si>
  <si>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</si>
  <si>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</si>
  <si>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</si>
  <si>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</si>
  <si>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</si>
  <si>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</si>
  <si>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</si>
  <si>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</si>
  <si>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</si>
  <si>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</si>
  <si>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</si>
  <si>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</si>
  <si>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</si>
  <si>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</si>
  <si>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</si>
  <si>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</si>
  <si>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</si>
  <si>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</si>
  <si>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</si>
  <si>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</si>
  <si>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</si>
  <si>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</si>
  <si>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</si>
  <si>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</si>
  <si>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</si>
  <si>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</si>
  <si>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</si>
  <si>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</si>
  <si>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</si>
  <si>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</si>
  <si>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</si>
  <si>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</si>
  <si>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</si>
  <si>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</si>
  <si>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</si>
  <si>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</si>
  <si>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</si>
  <si>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</si>
  <si>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</si>
  <si>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</si>
  <si>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</si>
  <si>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</si>
  <si>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</si>
  <si>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</si>
  <si>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</si>
  <si>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</si>
  <si>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</si>
  <si>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</si>
  <si>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</si>
  <si>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</si>
  <si>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</si>
  <si>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</si>
  <si>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</si>
  <si>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</si>
  <si>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</si>
  <si>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</si>
  <si>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</si>
  <si>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</si>
  <si>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</si>
  <si>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</si>
  <si>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</si>
  <si>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</si>
  <si>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</si>
  <si>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</si>
  <si>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</si>
  <si>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</si>
  <si>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</si>
  <si>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</si>
  <si>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</si>
  <si>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</si>
  <si>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</si>
  <si>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</si>
  <si>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</si>
  <si>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</si>
  <si>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</si>
  <si>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</si>
  <si>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</si>
  <si>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</si>
  <si>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</si>
  <si>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</si>
  <si>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</si>
  <si>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</si>
  <si>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</si>
  <si>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</si>
  <si>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</si>
  <si>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</si>
  <si>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</si>
  <si>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</si>
  <si>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</si>
  <si>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</si>
  <si>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</si>
  <si>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</si>
  <si>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</si>
  <si>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</si>
  <si>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</si>
  <si>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</si>
  <si>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</si>
  <si>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</si>
  <si>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</si>
  <si>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</si>
  <si>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</si>
  <si>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</si>
  <si>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</si>
  <si>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</si>
  <si>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</si>
  <si>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</si>
  <si>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</si>
  <si>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</si>
  <si>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</si>
  <si>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</si>
  <si>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</si>
  <si>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</si>
  <si>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</si>
  <si>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</si>
  <si>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</si>
  <si>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</si>
  <si>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</si>
  <si>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</si>
  <si>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</si>
  <si>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</si>
  <si>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</si>
  <si>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</si>
  <si>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</si>
  <si>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</si>
  <si>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</si>
  <si>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</si>
  <si>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</si>
  <si>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</si>
  <si>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</si>
  <si>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</si>
  <si>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</si>
  <si>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</si>
  <si>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</si>
  <si>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</si>
  <si>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</si>
  <si>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</si>
  <si>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</si>
  <si>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</si>
  <si>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</si>
  <si>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</si>
  <si>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</si>
  <si>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</si>
  <si>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</si>
  <si>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</si>
  <si>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</si>
  <si>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</si>
  <si>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</si>
  <si>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</si>
  <si>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</si>
  <si>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</si>
  <si>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</si>
  <si>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</si>
  <si>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</si>
  <si>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</si>
  <si>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</si>
  <si>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</si>
  <si>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</si>
  <si>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</si>
  <si>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</si>
  <si>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</si>
  <si>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</si>
  <si>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</si>
  <si>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</si>
  <si>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</si>
  <si>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</si>
  <si>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</si>
  <si>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</si>
  <si>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</si>
  <si>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</si>
  <si>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</si>
  <si>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</si>
  <si>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</si>
  <si>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</si>
  <si>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</si>
  <si>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</si>
  <si>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</si>
  <si>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</si>
  <si>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</si>
  <si>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</si>
  <si>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</si>
  <si>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 xml:space="preserve"> Liczba projektów dot. środków w zakresie wprowadzania do obrotu oraz dopłat do przechowywania</t>
  </si>
  <si>
    <t>5.3.</t>
  </si>
  <si>
    <t>Limit finansowy zgodny z arkuszem kalkulacyjnym z dnia 05.12.2024</t>
  </si>
  <si>
    <t>dane na dzień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</si>
</sst>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3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 wrapText="1" readingOrder="1"/>
    </xf>
    <xf numFmtId="0" fontId="18" fillId="10" borderId="82" xfId="0" applyFont="1" applyFill="1" applyBorder="1" applyAlignment="1">
      <alignment horizontal="center" wrapText="1" readingOrder="1"/>
    </xf>
    <xf numFmtId="16" fontId="19" fillId="11" borderId="83" xfId="0" applyNumberFormat="1" applyFont="1" applyFill="1" applyBorder="1" applyAlignment="1">
      <alignment horizontal="center" vertical="center" wrapText="1" readingOrder="1"/>
    </xf>
    <xf numFmtId="3" fontId="19" fillId="11" borderId="32" xfId="0" applyNumberFormat="1" applyFont="1" applyFill="1" applyBorder="1" applyAlignment="1">
      <alignment horizontal="center" vertical="center" wrapText="1" readingOrder="1"/>
    </xf>
    <xf numFmtId="172" fontId="12" fillId="0" borderId="0" xfId="0" applyNumberFormat="1" applyFont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AR14" sqref="AR14"/>
    </sheetView>
  </sheetViews>
  <sheetFormatPr defaultColWidth="9.21875" defaultRowHeight="12.6" outlineLevelRow="1" x14ac:dyDescent="0.2"/>
  <cols>
    <col min="1" max="1" width="59.5546875" style="75" customWidth="1"/>
    <col min="2" max="2" width="39.21875" style="75" customWidth="1"/>
    <col min="3" max="3" width="39.21875" style="82" customWidth="1"/>
    <col min="4" max="4" width="30.21875" style="83" bestFit="1" customWidth="1"/>
    <col min="5" max="5" width="30.21875" style="59" bestFit="1" customWidth="1"/>
    <col min="6" max="6" width="23" style="75" customWidth="1"/>
    <col min="7" max="7" width="11.5546875" style="58" bestFit="1" customWidth="1"/>
    <col min="8" max="9" width="30.21875" style="58" bestFit="1" customWidth="1"/>
    <col min="10" max="10" width="21.77734375" style="58" customWidth="1"/>
    <col min="11" max="11" width="17.21875" style="75" customWidth="1"/>
    <col min="12" max="13" width="30.21875" style="75" bestFit="1" customWidth="1"/>
    <col min="14" max="14" width="11.5546875" style="57" bestFit="1" customWidth="1"/>
    <col min="15" max="16" width="30.21875" style="57" bestFit="1" customWidth="1"/>
    <col min="17" max="17" width="23" style="57" customWidth="1"/>
    <col min="18" max="18" width="21.21875" style="57" customWidth="1"/>
    <col min="19" max="19" width="26" style="75" customWidth="1"/>
    <col min="20" max="20" width="27.21875" style="75" bestFit="1" customWidth="1"/>
    <col min="21" max="21" width="19" style="75" customWidth="1"/>
    <col min="22" max="22" width="24.77734375" style="75" customWidth="1"/>
    <col min="23" max="23" width="25" style="75" bestFit="1" customWidth="1"/>
    <col min="24" max="24" width="19.77734375" style="75" customWidth="1"/>
    <col min="25" max="26" width="30.21875" style="75" bestFit="1" customWidth="1"/>
    <col min="27" max="27" width="23" style="75" customWidth="1"/>
    <col min="28" max="28" width="25" style="75" bestFit="1" customWidth="1"/>
    <col min="29" max="29" width="16.21875" style="75" customWidth="1"/>
    <col min="30" max="31" width="30.21875" style="75" bestFit="1" customWidth="1"/>
    <col min="32" max="32" width="21.77734375" style="75" customWidth="1"/>
    <col min="33" max="33" width="21.5546875" style="75" customWidth="1"/>
    <col min="34" max="34" width="25" style="75" customWidth="1"/>
    <col min="35" max="35" width="14.21875" style="75" customWidth="1"/>
    <col min="36" max="36" width="30.5546875" style="76" customWidth="1"/>
    <col min="37" max="38" width="30.21875" style="76" bestFit="1" customWidth="1"/>
    <col min="39" max="39" width="27.21875" style="76" bestFit="1" customWidth="1"/>
    <col min="40" max="40" width="21.5546875" style="76" customWidth="1"/>
    <col min="41" max="41" width="13.44140625" style="76" customWidth="1"/>
    <col min="42" max="43" width="30.21875" style="84" bestFit="1" customWidth="1"/>
    <col min="44" max="44" width="23.21875" style="76" customWidth="1"/>
    <col min="45" max="16384" width="9.21875" style="75"/>
  </cols>
  <sheetData>
    <row r="1" spans="1:44" s="53" customFormat="1" ht="20.25" customHeight="1" x14ac:dyDescent="0.2">
      <c r="A1" s="62" t="s">
        <v>227</v>
      </c>
      <c r="B1" s="63"/>
      <c r="C1" s="47"/>
      <c r="D1" s="48"/>
      <c r="E1" s="48"/>
      <c r="F1" s="49"/>
      <c r="G1" s="50"/>
      <c r="H1" s="50"/>
      <c r="I1" s="50"/>
      <c r="J1" s="50"/>
      <c r="K1" s="271"/>
      <c r="L1" s="271"/>
      <c r="M1" s="271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232</v>
      </c>
      <c r="B3" s="125">
        <v>4.3099999999999996</v>
      </c>
      <c r="C3" s="273"/>
      <c r="D3" s="273"/>
      <c r="E3" s="55"/>
      <c r="F3" s="274"/>
      <c r="G3" s="274"/>
      <c r="H3" s="274"/>
      <c r="I3" s="274"/>
      <c r="J3" s="274"/>
      <c r="K3" s="65"/>
      <c r="L3" s="65"/>
      <c r="M3" s="66"/>
      <c r="N3" s="67"/>
      <c r="O3" s="68" t="s">
        <v>233</v>
      </c>
      <c r="P3" s="279"/>
      <c r="Q3" s="279"/>
      <c r="R3" s="275"/>
      <c r="S3" s="275"/>
      <c r="T3" s="275"/>
      <c r="U3" s="65"/>
      <c r="V3" s="65"/>
      <c r="W3" s="65"/>
      <c r="X3" s="211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5">
      <c r="A4" s="262" t="s">
        <v>221</v>
      </c>
      <c r="B4" s="263" t="s">
        <v>0</v>
      </c>
      <c r="C4" s="264" t="s">
        <v>172</v>
      </c>
      <c r="D4" s="264"/>
      <c r="E4" s="264"/>
      <c r="F4" s="265"/>
      <c r="G4" s="266" t="s">
        <v>171</v>
      </c>
      <c r="H4" s="267"/>
      <c r="I4" s="267"/>
      <c r="J4" s="268"/>
      <c r="K4" s="269" t="s">
        <v>173</v>
      </c>
      <c r="L4" s="269"/>
      <c r="M4" s="269"/>
      <c r="N4" s="269" t="s">
        <v>1</v>
      </c>
      <c r="O4" s="269"/>
      <c r="P4" s="269"/>
      <c r="Q4" s="276"/>
      <c r="R4" s="277"/>
      <c r="S4" s="277"/>
      <c r="T4" s="277"/>
      <c r="U4" s="269" t="s">
        <v>2</v>
      </c>
      <c r="V4" s="269"/>
      <c r="W4" s="269"/>
      <c r="X4" s="269" t="s">
        <v>223</v>
      </c>
      <c r="Y4" s="269"/>
      <c r="Z4" s="269"/>
      <c r="AA4" s="276"/>
      <c r="AB4" s="264" t="s">
        <v>3</v>
      </c>
      <c r="AC4" s="278"/>
      <c r="AD4" s="278"/>
      <c r="AE4" s="278"/>
      <c r="AF4" s="270"/>
      <c r="AG4" s="278"/>
      <c r="AH4" s="278"/>
      <c r="AI4" s="264" t="s">
        <v>228</v>
      </c>
      <c r="AJ4" s="264"/>
      <c r="AK4" s="264"/>
      <c r="AL4" s="264"/>
      <c r="AM4" s="264"/>
      <c r="AN4" s="270"/>
      <c r="AO4" s="264" t="s">
        <v>229</v>
      </c>
      <c r="AP4" s="264"/>
      <c r="AQ4" s="264"/>
      <c r="AR4" s="270"/>
    </row>
    <row r="5" spans="1:44" s="69" customFormat="1" ht="58.2" thickBot="1" x14ac:dyDescent="0.35">
      <c r="A5" s="262"/>
      <c r="B5" s="263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5">
      <c r="A6" s="155" t="s">
        <v>175</v>
      </c>
      <c r="B6" s="129">
        <v>988588058</v>
      </c>
      <c r="C6" s="239">
        <v>7151</v>
      </c>
      <c r="D6" s="137">
        <v>1841360749.5999999</v>
      </c>
      <c r="E6" s="137">
        <v>1318741340.27</v>
      </c>
      <c r="F6" s="227">
        <f>D6/B6</f>
        <v>1.8626168247725281</v>
      </c>
      <c r="G6" s="238">
        <v>5997</v>
      </c>
      <c r="H6" s="229">
        <v>1094320902.77</v>
      </c>
      <c r="I6" s="229">
        <v>758461456.46000004</v>
      </c>
      <c r="J6" s="227">
        <f>H6/B6</f>
        <v>1.1069533906609259</v>
      </c>
      <c r="K6" s="228">
        <v>1181</v>
      </c>
      <c r="L6" s="229">
        <v>540055912.59000003</v>
      </c>
      <c r="M6" s="229">
        <v>400776680.05000001</v>
      </c>
      <c r="N6" s="238">
        <v>5970</v>
      </c>
      <c r="O6" s="229">
        <v>1243930893.98</v>
      </c>
      <c r="P6" s="229">
        <v>875568593.59000003</v>
      </c>
      <c r="Q6" s="227">
        <f>O6/B6</f>
        <v>1.2582904314023182</v>
      </c>
      <c r="R6" s="228">
        <v>148</v>
      </c>
      <c r="S6" s="229">
        <v>220813151.11000001</v>
      </c>
      <c r="T6" s="229">
        <v>164695448.80000001</v>
      </c>
      <c r="U6" s="228">
        <v>213</v>
      </c>
      <c r="V6" s="229">
        <v>10628896.6</v>
      </c>
      <c r="W6" s="229">
        <v>7971797.4400000004</v>
      </c>
      <c r="X6" s="238">
        <v>5822</v>
      </c>
      <c r="Y6" s="229">
        <v>1012488846.27</v>
      </c>
      <c r="Z6" s="137">
        <v>702901347.35000002</v>
      </c>
      <c r="AA6" s="227">
        <f>Y6/B6</f>
        <v>1.0241766912685082</v>
      </c>
      <c r="AB6" s="239">
        <v>5759</v>
      </c>
      <c r="AC6" s="239">
        <v>6037</v>
      </c>
      <c r="AD6" s="137">
        <v>980448913.77999997</v>
      </c>
      <c r="AE6" s="137">
        <v>681547428.46000004</v>
      </c>
      <c r="AF6" s="184">
        <f>AD6/B6</f>
        <v>0.99176690012170865</v>
      </c>
      <c r="AG6" s="136">
        <v>32</v>
      </c>
      <c r="AH6" s="137">
        <v>4702554.68</v>
      </c>
      <c r="AI6" s="239">
        <v>5867</v>
      </c>
      <c r="AJ6" s="137">
        <v>1009613446</v>
      </c>
      <c r="AK6" s="137">
        <v>701072144.98000002</v>
      </c>
      <c r="AL6" s="137">
        <v>486326513.98000002</v>
      </c>
      <c r="AM6" s="137">
        <v>364744884.08999997</v>
      </c>
      <c r="AN6" s="184">
        <f>AJ6/B6</f>
        <v>1.021268098304299</v>
      </c>
      <c r="AO6" s="239">
        <v>5831</v>
      </c>
      <c r="AP6" s="137">
        <v>980588439.59000003</v>
      </c>
      <c r="AQ6" s="137">
        <v>679303390.65999997</v>
      </c>
      <c r="AR6" s="184">
        <f>AP6/B6</f>
        <v>0.99190803657270155</v>
      </c>
    </row>
    <row r="7" spans="1:44" x14ac:dyDescent="0.2">
      <c r="A7" s="156" t="s">
        <v>14</v>
      </c>
      <c r="B7" s="164">
        <v>7822035</v>
      </c>
      <c r="C7" s="130">
        <v>3</v>
      </c>
      <c r="D7" s="131">
        <v>9954416.0800000001</v>
      </c>
      <c r="E7" s="132">
        <v>7465812.0599999996</v>
      </c>
      <c r="F7" s="183">
        <f t="shared" ref="F7:F59" si="0">D7/B7</f>
        <v>1.2726120606721909</v>
      </c>
      <c r="G7" s="146">
        <v>1</v>
      </c>
      <c r="H7" s="145">
        <v>8181268.0800000001</v>
      </c>
      <c r="I7" s="145">
        <v>6135951.0599999996</v>
      </c>
      <c r="J7" s="183">
        <f t="shared" ref="J7:J60" si="1">H7/B7</f>
        <v>1.0459257827406807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7">
        <f>O7/$B7</f>
        <v>1.0458621893151847</v>
      </c>
      <c r="R7" s="146">
        <v>0</v>
      </c>
      <c r="S7" s="145">
        <v>0</v>
      </c>
      <c r="T7" s="147">
        <v>0</v>
      </c>
      <c r="U7" s="146">
        <v>1</v>
      </c>
      <c r="V7" s="145">
        <v>64908.43</v>
      </c>
      <c r="W7" s="147">
        <v>48681.32</v>
      </c>
      <c r="X7" s="146">
        <v>1</v>
      </c>
      <c r="Y7" s="131">
        <v>8115862.2199999997</v>
      </c>
      <c r="Z7" s="131">
        <v>6086896.6600000001</v>
      </c>
      <c r="AA7" s="197">
        <f t="shared" ref="AA7:AA60" si="2">Y7/B7</f>
        <v>1.0375640380028981</v>
      </c>
      <c r="AB7" s="133">
        <v>1</v>
      </c>
      <c r="AC7" s="135">
        <v>4</v>
      </c>
      <c r="AD7" s="131">
        <v>8122870.1399999997</v>
      </c>
      <c r="AE7" s="131">
        <v>6092152.5899999999</v>
      </c>
      <c r="AF7" s="183">
        <f t="shared" ref="AF7:AF59" si="3">AD7/B7</f>
        <v>1.0384599583100818</v>
      </c>
      <c r="AG7" s="135">
        <v>0</v>
      </c>
      <c r="AH7" s="134">
        <v>0</v>
      </c>
      <c r="AI7" s="133">
        <v>1</v>
      </c>
      <c r="AJ7" s="131">
        <v>8459669.5199999996</v>
      </c>
      <c r="AK7" s="131">
        <v>6344752.1299999999</v>
      </c>
      <c r="AL7" s="131">
        <v>7781300</v>
      </c>
      <c r="AM7" s="131">
        <v>5835975</v>
      </c>
      <c r="AN7" s="183">
        <f t="shared" ref="AN7:AN59" si="4">AJ7/B7</f>
        <v>1.0815177278035701</v>
      </c>
      <c r="AO7" s="133">
        <v>1</v>
      </c>
      <c r="AP7" s="131">
        <v>8057846.2300000004</v>
      </c>
      <c r="AQ7" s="131">
        <v>6043384.6699999999</v>
      </c>
      <c r="AR7" s="183">
        <f t="shared" ref="AR7:AR59" si="5">AP7/B7</f>
        <v>1.0301470435762561</v>
      </c>
    </row>
    <row r="8" spans="1:44" x14ac:dyDescent="0.2">
      <c r="A8" s="157" t="s">
        <v>15</v>
      </c>
      <c r="B8" s="165">
        <v>15535495</v>
      </c>
      <c r="C8" s="70">
        <v>370</v>
      </c>
      <c r="D8" s="71">
        <v>23277761.059999999</v>
      </c>
      <c r="E8" s="86">
        <v>17458320.68</v>
      </c>
      <c r="F8" s="183">
        <f t="shared" si="0"/>
        <v>1.498359792204883</v>
      </c>
      <c r="G8" s="111">
        <v>268</v>
      </c>
      <c r="H8" s="110">
        <v>16186567.529999999</v>
      </c>
      <c r="I8" s="110">
        <v>12139925.58</v>
      </c>
      <c r="J8" s="183">
        <f t="shared" si="1"/>
        <v>1.0419087084125738</v>
      </c>
      <c r="K8" s="111">
        <v>80</v>
      </c>
      <c r="L8" s="110">
        <v>5565657.0800000001</v>
      </c>
      <c r="M8" s="112">
        <v>4174242.77</v>
      </c>
      <c r="N8" s="111">
        <v>290</v>
      </c>
      <c r="O8" s="110">
        <v>16854324.68</v>
      </c>
      <c r="P8" s="110">
        <v>12640743.470000001</v>
      </c>
      <c r="Q8" s="197">
        <f t="shared" ref="Q8:Q27" si="6">O8/$B8</f>
        <v>1.0848913845358645</v>
      </c>
      <c r="R8" s="111">
        <v>22</v>
      </c>
      <c r="S8" s="110">
        <v>1339473.9199999999</v>
      </c>
      <c r="T8" s="112">
        <v>1004605.4399999999</v>
      </c>
      <c r="U8" s="111">
        <v>16</v>
      </c>
      <c r="V8" s="110">
        <v>43459.32</v>
      </c>
      <c r="W8" s="112">
        <v>32594.5</v>
      </c>
      <c r="X8" s="111">
        <v>268</v>
      </c>
      <c r="Y8" s="71">
        <v>15471391.439999999</v>
      </c>
      <c r="Z8" s="71">
        <v>11603543.529999999</v>
      </c>
      <c r="AA8" s="197">
        <f t="shared" si="2"/>
        <v>0.99587373559709547</v>
      </c>
      <c r="AB8" s="111">
        <v>272</v>
      </c>
      <c r="AC8" s="74">
        <v>283</v>
      </c>
      <c r="AD8" s="71">
        <v>15792069.42</v>
      </c>
      <c r="AE8" s="71">
        <v>11844052.01</v>
      </c>
      <c r="AF8" s="183">
        <f t="shared" si="3"/>
        <v>1.0165153681939327</v>
      </c>
      <c r="AG8" s="74">
        <v>6</v>
      </c>
      <c r="AH8" s="72">
        <v>302286.08000000002</v>
      </c>
      <c r="AI8" s="73">
        <v>272</v>
      </c>
      <c r="AJ8" s="71">
        <v>16086299.050000001</v>
      </c>
      <c r="AK8" s="71">
        <v>12064724.140000001</v>
      </c>
      <c r="AL8" s="71">
        <v>13557492.220000001</v>
      </c>
      <c r="AM8" s="71">
        <v>10168119.16</v>
      </c>
      <c r="AN8" s="183">
        <f t="shared" si="4"/>
        <v>1.0354545542320988</v>
      </c>
      <c r="AO8" s="73">
        <v>269</v>
      </c>
      <c r="AP8" s="71">
        <v>15438357.359999999</v>
      </c>
      <c r="AQ8" s="71">
        <v>11578767.880000001</v>
      </c>
      <c r="AR8" s="183">
        <f t="shared" si="5"/>
        <v>0.99374737399741686</v>
      </c>
    </row>
    <row r="9" spans="1:44" s="76" customFormat="1" ht="25.2" x14ac:dyDescent="0.2">
      <c r="A9" s="157" t="s">
        <v>16</v>
      </c>
      <c r="B9" s="165">
        <v>5852058</v>
      </c>
      <c r="C9" s="96">
        <v>8</v>
      </c>
      <c r="D9" s="92">
        <v>27789237.25</v>
      </c>
      <c r="E9" s="93">
        <v>20841927.920000002</v>
      </c>
      <c r="F9" s="183">
        <f t="shared" si="0"/>
        <v>4.7486264233881483</v>
      </c>
      <c r="G9" s="116">
        <v>3</v>
      </c>
      <c r="H9" s="115">
        <v>6145067.1699999999</v>
      </c>
      <c r="I9" s="115">
        <v>4608800.37</v>
      </c>
      <c r="J9" s="183">
        <f t="shared" si="1"/>
        <v>1.0500694234404375</v>
      </c>
      <c r="K9" s="116">
        <v>5</v>
      </c>
      <c r="L9" s="115">
        <v>21644170.079999998</v>
      </c>
      <c r="M9" s="117">
        <v>16233127.550000001</v>
      </c>
      <c r="N9" s="116">
        <v>3</v>
      </c>
      <c r="O9" s="115">
        <v>6144586.5300000003</v>
      </c>
      <c r="P9" s="115">
        <v>4608439.8899999997</v>
      </c>
      <c r="Q9" s="197">
        <f t="shared" si="6"/>
        <v>1.0499872916502195</v>
      </c>
      <c r="R9" s="116">
        <v>0</v>
      </c>
      <c r="S9" s="115">
        <v>0</v>
      </c>
      <c r="T9" s="117">
        <v>0</v>
      </c>
      <c r="U9" s="116">
        <v>4</v>
      </c>
      <c r="V9" s="115">
        <v>232240.92</v>
      </c>
      <c r="W9" s="117">
        <v>174180.69</v>
      </c>
      <c r="X9" s="116">
        <v>3</v>
      </c>
      <c r="Y9" s="92">
        <v>5912345.6100000003</v>
      </c>
      <c r="Z9" s="92">
        <v>4434259.2</v>
      </c>
      <c r="AA9" s="197">
        <f t="shared" si="2"/>
        <v>1.0103019501857295</v>
      </c>
      <c r="AB9" s="94">
        <v>3</v>
      </c>
      <c r="AC9" s="95">
        <v>5</v>
      </c>
      <c r="AD9" s="92">
        <v>5303628.92</v>
      </c>
      <c r="AE9" s="92">
        <v>3977721.67</v>
      </c>
      <c r="AF9" s="183">
        <f t="shared" si="3"/>
        <v>0.9062844079809188</v>
      </c>
      <c r="AG9" s="95">
        <v>0</v>
      </c>
      <c r="AH9" s="97">
        <v>0</v>
      </c>
      <c r="AI9" s="94">
        <v>3</v>
      </c>
      <c r="AJ9" s="115">
        <v>5908778.4000000004</v>
      </c>
      <c r="AK9" s="115">
        <v>4431583.7300000004</v>
      </c>
      <c r="AL9" s="92">
        <v>5000825.99</v>
      </c>
      <c r="AM9" s="92">
        <v>3750619.45</v>
      </c>
      <c r="AN9" s="183">
        <f t="shared" si="4"/>
        <v>1.0096923851404072</v>
      </c>
      <c r="AO9" s="94">
        <v>3</v>
      </c>
      <c r="AP9" s="92">
        <v>5697076.9000000004</v>
      </c>
      <c r="AQ9" s="92">
        <v>4272807.62</v>
      </c>
      <c r="AR9" s="183">
        <f t="shared" si="5"/>
        <v>0.97351682092009351</v>
      </c>
    </row>
    <row r="10" spans="1:44" s="76" customFormat="1" ht="25.2" x14ac:dyDescent="0.2">
      <c r="A10" s="157" t="s">
        <v>17</v>
      </c>
      <c r="B10" s="165">
        <v>174242438</v>
      </c>
      <c r="C10" s="73">
        <v>76</v>
      </c>
      <c r="D10" s="98">
        <v>215290195.78</v>
      </c>
      <c r="E10" s="98">
        <v>161467646.69999999</v>
      </c>
      <c r="F10" s="183">
        <f t="shared" si="0"/>
        <v>1.2355784173543303</v>
      </c>
      <c r="G10" s="111">
        <v>57</v>
      </c>
      <c r="H10" s="212">
        <v>181622870.41999999</v>
      </c>
      <c r="I10" s="212">
        <v>136217152.71000001</v>
      </c>
      <c r="J10" s="183">
        <f t="shared" si="1"/>
        <v>1.0423572609790961</v>
      </c>
      <c r="K10" s="111">
        <v>19</v>
      </c>
      <c r="L10" s="212">
        <v>33667325.359999999</v>
      </c>
      <c r="M10" s="112">
        <v>25250493.989999998</v>
      </c>
      <c r="N10" s="116">
        <v>57</v>
      </c>
      <c r="O10" s="212">
        <v>177552648.94</v>
      </c>
      <c r="P10" s="212">
        <v>133164486.56999999</v>
      </c>
      <c r="Q10" s="197">
        <f t="shared" si="6"/>
        <v>1.0189977308513096</v>
      </c>
      <c r="R10" s="111">
        <v>0</v>
      </c>
      <c r="S10" s="212">
        <v>0</v>
      </c>
      <c r="T10" s="112">
        <v>0</v>
      </c>
      <c r="U10" s="116">
        <v>20</v>
      </c>
      <c r="V10" s="212">
        <v>1426257.64</v>
      </c>
      <c r="W10" s="212">
        <v>1069693.22</v>
      </c>
      <c r="X10" s="116">
        <v>57</v>
      </c>
      <c r="Y10" s="98">
        <v>176126391.30000001</v>
      </c>
      <c r="Z10" s="98">
        <v>132094793.34999999</v>
      </c>
      <c r="AA10" s="197">
        <f t="shared" si="2"/>
        <v>1.0108122528680412</v>
      </c>
      <c r="AB10" s="94">
        <v>57</v>
      </c>
      <c r="AC10" s="95">
        <v>86</v>
      </c>
      <c r="AD10" s="98">
        <v>176063741.5</v>
      </c>
      <c r="AE10" s="98">
        <v>132047805.95</v>
      </c>
      <c r="AF10" s="183">
        <f t="shared" si="3"/>
        <v>1.0104526975225174</v>
      </c>
      <c r="AG10" s="94">
        <v>1</v>
      </c>
      <c r="AH10" s="72">
        <v>0</v>
      </c>
      <c r="AI10" s="94">
        <v>57</v>
      </c>
      <c r="AJ10" s="212">
        <v>179952639.56</v>
      </c>
      <c r="AK10" s="212">
        <v>134964479.38999999</v>
      </c>
      <c r="AL10" s="98">
        <v>173594226.18000001</v>
      </c>
      <c r="AM10" s="98">
        <v>130195669.51000001</v>
      </c>
      <c r="AN10" s="183">
        <f t="shared" si="4"/>
        <v>1.0327715889742084</v>
      </c>
      <c r="AO10" s="94">
        <v>57</v>
      </c>
      <c r="AP10" s="98">
        <v>174996802.13</v>
      </c>
      <c r="AQ10" s="98">
        <v>131247601.34999999</v>
      </c>
      <c r="AR10" s="183">
        <f t="shared" si="5"/>
        <v>1.0043293937955573</v>
      </c>
    </row>
    <row r="11" spans="1:44" s="126" customFormat="1" outlineLevel="1" collapsed="1" x14ac:dyDescent="0.2">
      <c r="A11" s="158" t="s">
        <v>18</v>
      </c>
      <c r="B11" s="166">
        <v>81172796</v>
      </c>
      <c r="C11" s="70">
        <v>15</v>
      </c>
      <c r="D11" s="71">
        <v>91804817.5</v>
      </c>
      <c r="E11" s="86">
        <v>68853613.099999994</v>
      </c>
      <c r="F11" s="183">
        <f t="shared" si="0"/>
        <v>1.1309801069313912</v>
      </c>
      <c r="G11" s="111">
        <v>14</v>
      </c>
      <c r="H11" s="110">
        <v>85778346.5</v>
      </c>
      <c r="I11" s="110">
        <v>64333759.850000001</v>
      </c>
      <c r="J11" s="183">
        <f t="shared" si="1"/>
        <v>1.056737610713816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6"/>
        <v>1.0329617735478767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97">
        <f t="shared" si="2"/>
        <v>1.0229951608418171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3">
        <f t="shared" si="3"/>
        <v>1.0254475583174441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4"/>
        <v>1.0490646071868708</v>
      </c>
      <c r="AO11" s="111">
        <v>14</v>
      </c>
      <c r="AP11" s="110">
        <v>82387495.890000001</v>
      </c>
      <c r="AQ11" s="110">
        <v>61790621.850000001</v>
      </c>
      <c r="AR11" s="183">
        <f t="shared" si="5"/>
        <v>1.0149643716843264</v>
      </c>
    </row>
    <row r="12" spans="1:44" s="126" customFormat="1" ht="25.2" outlineLevel="1" x14ac:dyDescent="0.2">
      <c r="A12" s="158" t="s">
        <v>19</v>
      </c>
      <c r="B12" s="166">
        <v>91741362</v>
      </c>
      <c r="C12" s="70">
        <v>33</v>
      </c>
      <c r="D12" s="71">
        <v>121839508.68000001</v>
      </c>
      <c r="E12" s="86">
        <v>91379631.430000007</v>
      </c>
      <c r="F12" s="183">
        <f t="shared" si="0"/>
        <v>1.328076082846906</v>
      </c>
      <c r="G12" s="111">
        <v>24</v>
      </c>
      <c r="H12" s="110">
        <v>94480115.819999993</v>
      </c>
      <c r="I12" s="110">
        <v>70860086.810000002</v>
      </c>
      <c r="J12" s="183">
        <f t="shared" si="1"/>
        <v>1.0298529884481114</v>
      </c>
      <c r="K12" s="111">
        <v>9</v>
      </c>
      <c r="L12" s="110">
        <v>27359392.859999999</v>
      </c>
      <c r="M12" s="112">
        <v>20519544.620000001</v>
      </c>
      <c r="N12" s="111">
        <v>24</v>
      </c>
      <c r="O12" s="110">
        <v>92376756.920000002</v>
      </c>
      <c r="P12" s="110">
        <v>69282567.609999999</v>
      </c>
      <c r="Q12" s="197">
        <f t="shared" si="6"/>
        <v>1.006925937288788</v>
      </c>
      <c r="R12" s="111">
        <v>0</v>
      </c>
      <c r="S12" s="110">
        <v>0</v>
      </c>
      <c r="T12" s="112">
        <v>0</v>
      </c>
      <c r="U12" s="111">
        <v>8</v>
      </c>
      <c r="V12" s="110">
        <v>617239.81999999995</v>
      </c>
      <c r="W12" s="112">
        <v>462929.85</v>
      </c>
      <c r="X12" s="111">
        <v>24</v>
      </c>
      <c r="Y12" s="71">
        <v>91759517.099999994</v>
      </c>
      <c r="Z12" s="71">
        <v>68819637.760000005</v>
      </c>
      <c r="AA12" s="197">
        <f t="shared" si="2"/>
        <v>1.0001978943805085</v>
      </c>
      <c r="AB12" s="73">
        <v>24</v>
      </c>
      <c r="AC12" s="74">
        <v>38</v>
      </c>
      <c r="AD12" s="71">
        <v>91497799.840000004</v>
      </c>
      <c r="AE12" s="71">
        <v>68623349.790000007</v>
      </c>
      <c r="AF12" s="183">
        <f t="shared" si="3"/>
        <v>0.9973451216039283</v>
      </c>
      <c r="AG12" s="74">
        <v>0</v>
      </c>
      <c r="AH12" s="72">
        <v>0</v>
      </c>
      <c r="AI12" s="73">
        <v>24</v>
      </c>
      <c r="AJ12" s="110">
        <v>93469635.510000005</v>
      </c>
      <c r="AK12" s="110">
        <v>70102226.5</v>
      </c>
      <c r="AL12" s="71">
        <v>91390049.609999999</v>
      </c>
      <c r="AM12" s="71">
        <v>68542537.129999995</v>
      </c>
      <c r="AN12" s="183">
        <f t="shared" si="4"/>
        <v>1.0188385420962032</v>
      </c>
      <c r="AO12" s="111">
        <v>24</v>
      </c>
      <c r="AP12" s="110">
        <v>91281809.540000007</v>
      </c>
      <c r="AQ12" s="110">
        <v>68461357.040000007</v>
      </c>
      <c r="AR12" s="183">
        <f t="shared" si="5"/>
        <v>0.99499078223844117</v>
      </c>
    </row>
    <row r="13" spans="1:44" s="127" customFormat="1" ht="25.2" outlineLevel="1" x14ac:dyDescent="0.2">
      <c r="A13" s="158" t="s">
        <v>20</v>
      </c>
      <c r="B13" s="166">
        <v>1328280</v>
      </c>
      <c r="C13" s="70">
        <v>28</v>
      </c>
      <c r="D13" s="71">
        <v>1645869.6</v>
      </c>
      <c r="E13" s="86">
        <v>1234402.17</v>
      </c>
      <c r="F13" s="183">
        <f t="shared" si="0"/>
        <v>1.2390983828710815</v>
      </c>
      <c r="G13" s="111">
        <v>19</v>
      </c>
      <c r="H13" s="110">
        <v>1364408.1</v>
      </c>
      <c r="I13" s="110">
        <v>1023306.05</v>
      </c>
      <c r="J13" s="183">
        <f t="shared" si="1"/>
        <v>1.0271991598157015</v>
      </c>
      <c r="K13" s="111">
        <v>9</v>
      </c>
      <c r="L13" s="110">
        <v>281461.5</v>
      </c>
      <c r="M13" s="112">
        <v>211096.12</v>
      </c>
      <c r="N13" s="111">
        <v>19</v>
      </c>
      <c r="O13" s="110">
        <v>1327496.7</v>
      </c>
      <c r="P13" s="110">
        <v>995622.5</v>
      </c>
      <c r="Q13" s="197">
        <f t="shared" si="6"/>
        <v>0.99941028999909653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19</v>
      </c>
      <c r="Y13" s="71">
        <v>1327496.7</v>
      </c>
      <c r="Z13" s="71">
        <v>995622.5</v>
      </c>
      <c r="AA13" s="197">
        <f t="shared" si="2"/>
        <v>0.99941028999909653</v>
      </c>
      <c r="AB13" s="73">
        <v>19</v>
      </c>
      <c r="AC13" s="74">
        <v>19</v>
      </c>
      <c r="AD13" s="71">
        <v>1327496.2</v>
      </c>
      <c r="AE13" s="71">
        <v>995622.12</v>
      </c>
      <c r="AF13" s="183">
        <f t="shared" si="3"/>
        <v>0.99940991357243947</v>
      </c>
      <c r="AG13" s="74">
        <v>0</v>
      </c>
      <c r="AH13" s="72">
        <v>0</v>
      </c>
      <c r="AI13" s="111">
        <v>19</v>
      </c>
      <c r="AJ13" s="110">
        <v>1327496.7</v>
      </c>
      <c r="AK13" s="110">
        <v>995622.46</v>
      </c>
      <c r="AL13" s="71">
        <v>0</v>
      </c>
      <c r="AM13" s="71">
        <v>0</v>
      </c>
      <c r="AN13" s="183">
        <f t="shared" si="4"/>
        <v>0.99941028999909653</v>
      </c>
      <c r="AO13" s="111">
        <v>19</v>
      </c>
      <c r="AP13" s="110">
        <v>1327496.7</v>
      </c>
      <c r="AQ13" s="110">
        <v>995622.46</v>
      </c>
      <c r="AR13" s="183">
        <f t="shared" si="5"/>
        <v>0.99941028999909653</v>
      </c>
    </row>
    <row r="14" spans="1:44" ht="36.75" customHeight="1" x14ac:dyDescent="0.2">
      <c r="A14" s="157" t="s">
        <v>21</v>
      </c>
      <c r="B14" s="165">
        <v>24496329</v>
      </c>
      <c r="C14" s="70">
        <v>13</v>
      </c>
      <c r="D14" s="71">
        <v>30276905.75</v>
      </c>
      <c r="E14" s="86">
        <v>22707679.27</v>
      </c>
      <c r="F14" s="183">
        <f t="shared" si="0"/>
        <v>1.2359772662262987</v>
      </c>
      <c r="G14" s="111">
        <v>11</v>
      </c>
      <c r="H14" s="110">
        <v>25712899.84</v>
      </c>
      <c r="I14" s="110">
        <v>19284674.850000001</v>
      </c>
      <c r="J14" s="183">
        <f t="shared" si="1"/>
        <v>1.04966339405386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197">
        <f t="shared" si="6"/>
        <v>1.0236678654993572</v>
      </c>
      <c r="R14" s="111">
        <v>0</v>
      </c>
      <c r="S14" s="110">
        <v>0</v>
      </c>
      <c r="T14" s="112">
        <v>0</v>
      </c>
      <c r="U14" s="111">
        <v>4</v>
      </c>
      <c r="V14" s="110">
        <v>2047744.93</v>
      </c>
      <c r="W14" s="112">
        <v>1535808.7</v>
      </c>
      <c r="X14" s="111">
        <v>11</v>
      </c>
      <c r="Y14" s="71">
        <v>23028359.890000001</v>
      </c>
      <c r="Z14" s="71">
        <v>17271269.879999999</v>
      </c>
      <c r="AA14" s="197">
        <f t="shared" si="2"/>
        <v>0.94007391434038956</v>
      </c>
      <c r="AB14" s="111">
        <v>11</v>
      </c>
      <c r="AC14" s="74">
        <v>16</v>
      </c>
      <c r="AD14" s="71">
        <v>22793843.239999998</v>
      </c>
      <c r="AE14" s="71">
        <v>17095382.379999999</v>
      </c>
      <c r="AF14" s="183">
        <f t="shared" si="3"/>
        <v>0.93050037170875677</v>
      </c>
      <c r="AG14" s="74">
        <v>0</v>
      </c>
      <c r="AH14" s="72">
        <v>0</v>
      </c>
      <c r="AI14" s="111">
        <v>11</v>
      </c>
      <c r="AJ14" s="110">
        <v>23112436.940000001</v>
      </c>
      <c r="AK14" s="110">
        <v>17334327.649999999</v>
      </c>
      <c r="AL14" s="71">
        <v>20789744.550000001</v>
      </c>
      <c r="AM14" s="71">
        <v>15592308.390000001</v>
      </c>
      <c r="AN14" s="183">
        <f t="shared" si="4"/>
        <v>0.94350614494114615</v>
      </c>
      <c r="AO14" s="111">
        <v>10</v>
      </c>
      <c r="AP14" s="110">
        <v>19554440.84</v>
      </c>
      <c r="AQ14" s="110">
        <v>14665830.57</v>
      </c>
      <c r="AR14" s="183">
        <f t="shared" si="5"/>
        <v>0.7982600511284772</v>
      </c>
    </row>
    <row r="15" spans="1:44" x14ac:dyDescent="0.2">
      <c r="A15" s="157" t="s">
        <v>22</v>
      </c>
      <c r="B15" s="165">
        <v>53437399</v>
      </c>
      <c r="C15" s="70">
        <v>207</v>
      </c>
      <c r="D15" s="71">
        <v>71015925.829999998</v>
      </c>
      <c r="E15" s="86">
        <v>35507962.82</v>
      </c>
      <c r="F15" s="183">
        <f t="shared" si="0"/>
        <v>1.3289555097919343</v>
      </c>
      <c r="G15" s="111">
        <v>207</v>
      </c>
      <c r="H15" s="110">
        <v>71015925.829999998</v>
      </c>
      <c r="I15" s="110">
        <v>35507962.82</v>
      </c>
      <c r="J15" s="183">
        <f t="shared" si="1"/>
        <v>1.3289555097919343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197">
        <f t="shared" si="6"/>
        <v>1.0944613827480638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97">
        <f t="shared" si="2"/>
        <v>1.0288817051144274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3">
        <f t="shared" si="3"/>
        <v>0.8298433269553408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4"/>
        <v>1.004378898568772</v>
      </c>
      <c r="AO15" s="111">
        <v>154</v>
      </c>
      <c r="AP15" s="110">
        <v>53671395.950000003</v>
      </c>
      <c r="AQ15" s="110">
        <v>26835697.870000001</v>
      </c>
      <c r="AR15" s="183">
        <f t="shared" si="5"/>
        <v>1.004378898568772</v>
      </c>
    </row>
    <row r="16" spans="1:44" ht="25.2" x14ac:dyDescent="0.2">
      <c r="A16" s="157" t="s">
        <v>23</v>
      </c>
      <c r="B16" s="165">
        <v>4993253</v>
      </c>
      <c r="C16" s="70">
        <v>4</v>
      </c>
      <c r="D16" s="71">
        <v>5200000</v>
      </c>
      <c r="E16" s="86">
        <v>3900000</v>
      </c>
      <c r="F16" s="183">
        <f t="shared" si="0"/>
        <v>1.0414052722744072</v>
      </c>
      <c r="G16" s="111">
        <v>4</v>
      </c>
      <c r="H16" s="110">
        <v>5200000</v>
      </c>
      <c r="I16" s="110">
        <v>3900000</v>
      </c>
      <c r="J16" s="183">
        <f t="shared" si="1"/>
        <v>1.0414052722744072</v>
      </c>
      <c r="K16" s="111">
        <v>0</v>
      </c>
      <c r="L16" s="110">
        <v>0</v>
      </c>
      <c r="M16" s="112">
        <v>0</v>
      </c>
      <c r="N16" s="111">
        <v>4</v>
      </c>
      <c r="O16" s="110">
        <v>5200000</v>
      </c>
      <c r="P16" s="110">
        <v>3900000</v>
      </c>
      <c r="Q16" s="197">
        <f t="shared" si="6"/>
        <v>1.0414052722744072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4</v>
      </c>
      <c r="Y16" s="71">
        <v>5200000</v>
      </c>
      <c r="Z16" s="71">
        <v>3900000</v>
      </c>
      <c r="AA16" s="197">
        <f t="shared" si="2"/>
        <v>1.0414052722744072</v>
      </c>
      <c r="AB16" s="111">
        <v>4</v>
      </c>
      <c r="AC16" s="74">
        <v>8</v>
      </c>
      <c r="AD16" s="71">
        <v>4550342.5999999996</v>
      </c>
      <c r="AE16" s="71">
        <v>3412756.94</v>
      </c>
      <c r="AF16" s="183">
        <f t="shared" si="3"/>
        <v>0.91129822582592945</v>
      </c>
      <c r="AG16" s="74">
        <v>0</v>
      </c>
      <c r="AH16" s="72">
        <v>0</v>
      </c>
      <c r="AI16" s="111">
        <v>4</v>
      </c>
      <c r="AJ16" s="110">
        <v>4550342.5999999996</v>
      </c>
      <c r="AK16" s="110">
        <v>3412756.94</v>
      </c>
      <c r="AL16" s="71">
        <v>0</v>
      </c>
      <c r="AM16" s="71">
        <v>0</v>
      </c>
      <c r="AN16" s="183">
        <f t="shared" si="4"/>
        <v>0.91129822582592945</v>
      </c>
      <c r="AO16" s="111">
        <v>4</v>
      </c>
      <c r="AP16" s="110">
        <v>4550342.5999999996</v>
      </c>
      <c r="AQ16" s="110">
        <v>3412756.94</v>
      </c>
      <c r="AR16" s="183">
        <f t="shared" si="5"/>
        <v>0.91129822582592945</v>
      </c>
    </row>
    <row r="17" spans="1:44" ht="25.2" x14ac:dyDescent="0.2">
      <c r="A17" s="157" t="s">
        <v>24</v>
      </c>
      <c r="B17" s="165">
        <v>43130271</v>
      </c>
      <c r="C17" s="70">
        <v>468</v>
      </c>
      <c r="D17" s="71">
        <v>117886042.94</v>
      </c>
      <c r="E17" s="86">
        <v>88414531.420000002</v>
      </c>
      <c r="F17" s="183">
        <f t="shared" si="0"/>
        <v>2.7332553264040467</v>
      </c>
      <c r="G17" s="111">
        <v>197</v>
      </c>
      <c r="H17" s="110">
        <v>46377247.240000002</v>
      </c>
      <c r="I17" s="110">
        <v>34782935.109999999</v>
      </c>
      <c r="J17" s="183">
        <f t="shared" si="1"/>
        <v>1.0752830011200254</v>
      </c>
      <c r="K17" s="111">
        <v>233</v>
      </c>
      <c r="L17" s="110">
        <v>61835330.32</v>
      </c>
      <c r="M17" s="112">
        <v>46376497.350000001</v>
      </c>
      <c r="N17" s="111">
        <v>235</v>
      </c>
      <c r="O17" s="110">
        <v>49948780.450000003</v>
      </c>
      <c r="P17" s="110">
        <v>37461584.700000003</v>
      </c>
      <c r="Q17" s="197">
        <f t="shared" si="6"/>
        <v>1.1580910412086212</v>
      </c>
      <c r="R17" s="111">
        <v>38</v>
      </c>
      <c r="S17" s="110">
        <v>8436417.7599999998</v>
      </c>
      <c r="T17" s="112">
        <v>6327313.2199999997</v>
      </c>
      <c r="U17" s="111">
        <v>19</v>
      </c>
      <c r="V17" s="110">
        <v>637261.41</v>
      </c>
      <c r="W17" s="112">
        <v>477946.04</v>
      </c>
      <c r="X17" s="111">
        <v>197</v>
      </c>
      <c r="Y17" s="71">
        <v>40875101.280000001</v>
      </c>
      <c r="Z17" s="71">
        <v>30656325.440000001</v>
      </c>
      <c r="AA17" s="197">
        <f t="shared" si="2"/>
        <v>0.94771260027556981</v>
      </c>
      <c r="AB17" s="111">
        <v>204</v>
      </c>
      <c r="AC17" s="74">
        <v>226</v>
      </c>
      <c r="AD17" s="71">
        <v>41617344.969999999</v>
      </c>
      <c r="AE17" s="71">
        <v>31213008.170000002</v>
      </c>
      <c r="AF17" s="183">
        <f t="shared" si="3"/>
        <v>0.96492194472879611</v>
      </c>
      <c r="AG17" s="74">
        <v>7</v>
      </c>
      <c r="AH17" s="72">
        <v>951825.63</v>
      </c>
      <c r="AI17" s="111">
        <v>213</v>
      </c>
      <c r="AJ17" s="112">
        <v>44636003.18</v>
      </c>
      <c r="AK17" s="212">
        <v>33477001.629999999</v>
      </c>
      <c r="AL17" s="71">
        <v>39316526.509999998</v>
      </c>
      <c r="AM17" s="71">
        <v>29487394.41</v>
      </c>
      <c r="AN17" s="183">
        <f t="shared" si="4"/>
        <v>1.0349112617446805</v>
      </c>
      <c r="AO17" s="111">
        <v>200</v>
      </c>
      <c r="AP17" s="110">
        <v>40075750.079999998</v>
      </c>
      <c r="AQ17" s="110">
        <v>30056811.91</v>
      </c>
      <c r="AR17" s="183">
        <f t="shared" si="5"/>
        <v>0.92917918554233059</v>
      </c>
    </row>
    <row r="18" spans="1:44" x14ac:dyDescent="0.2">
      <c r="A18" s="157" t="s">
        <v>25</v>
      </c>
      <c r="B18" s="165">
        <v>28069965</v>
      </c>
      <c r="C18" s="70">
        <v>499</v>
      </c>
      <c r="D18" s="71">
        <v>63798204.240000002</v>
      </c>
      <c r="E18" s="86">
        <v>47848652.600000001</v>
      </c>
      <c r="F18" s="183">
        <f t="shared" si="0"/>
        <v>2.2728280651579009</v>
      </c>
      <c r="G18" s="111">
        <v>276</v>
      </c>
      <c r="H18" s="110">
        <v>34462192.840000004</v>
      </c>
      <c r="I18" s="110">
        <v>25846644.260000002</v>
      </c>
      <c r="J18" s="183">
        <f t="shared" si="1"/>
        <v>1.2277248240245402</v>
      </c>
      <c r="K18" s="111">
        <v>190</v>
      </c>
      <c r="L18" s="110">
        <v>23266237.670000002</v>
      </c>
      <c r="M18" s="112">
        <v>17449678.100000001</v>
      </c>
      <c r="N18" s="111">
        <v>309</v>
      </c>
      <c r="O18" s="110">
        <v>33341360.649999999</v>
      </c>
      <c r="P18" s="110">
        <v>25006020.109999999</v>
      </c>
      <c r="Q18" s="197">
        <f t="shared" si="6"/>
        <v>1.1877948779059753</v>
      </c>
      <c r="R18" s="111">
        <v>33</v>
      </c>
      <c r="S18" s="110">
        <v>4347650.03</v>
      </c>
      <c r="T18" s="112">
        <v>3260737.48</v>
      </c>
      <c r="U18" s="111">
        <v>42</v>
      </c>
      <c r="V18" s="110">
        <v>1531769.85</v>
      </c>
      <c r="W18" s="112">
        <v>1148827.3899999999</v>
      </c>
      <c r="X18" s="111">
        <v>276</v>
      </c>
      <c r="Y18" s="71">
        <v>27461940.77</v>
      </c>
      <c r="Z18" s="71">
        <v>20596455.239999998</v>
      </c>
      <c r="AA18" s="197">
        <f t="shared" si="2"/>
        <v>0.97833897441624884</v>
      </c>
      <c r="AB18" s="111">
        <v>282</v>
      </c>
      <c r="AC18" s="74">
        <v>302</v>
      </c>
      <c r="AD18" s="71">
        <v>27897808.760000002</v>
      </c>
      <c r="AE18" s="71">
        <v>20923356.199999999</v>
      </c>
      <c r="AF18" s="183">
        <f t="shared" si="3"/>
        <v>0.99386688797082579</v>
      </c>
      <c r="AG18" s="74">
        <v>4</v>
      </c>
      <c r="AH18" s="72">
        <v>100187.64</v>
      </c>
      <c r="AI18" s="111">
        <v>284</v>
      </c>
      <c r="AJ18" s="110">
        <v>29702570.559999999</v>
      </c>
      <c r="AK18" s="110">
        <v>22276927.460000001</v>
      </c>
      <c r="AL18" s="71">
        <v>24935330.98</v>
      </c>
      <c r="AM18" s="71">
        <v>18701497.989999998</v>
      </c>
      <c r="AN18" s="183">
        <f t="shared" si="4"/>
        <v>1.0581620091083119</v>
      </c>
      <c r="AO18" s="111">
        <v>279</v>
      </c>
      <c r="AP18" s="110">
        <v>27379015.670000002</v>
      </c>
      <c r="AQ18" s="110">
        <v>20534261.440000001</v>
      </c>
      <c r="AR18" s="183">
        <f t="shared" si="5"/>
        <v>0.97538474558126464</v>
      </c>
    </row>
    <row r="19" spans="1:44" ht="25.2" x14ac:dyDescent="0.2">
      <c r="A19" s="157" t="s">
        <v>26</v>
      </c>
      <c r="B19" s="165">
        <v>337258864</v>
      </c>
      <c r="C19" s="250">
        <v>4442</v>
      </c>
      <c r="D19" s="71">
        <v>370629601</v>
      </c>
      <c r="E19" s="86">
        <v>233446963.25</v>
      </c>
      <c r="F19" s="183">
        <f t="shared" si="0"/>
        <v>1.0989469531036551</v>
      </c>
      <c r="G19" s="240">
        <v>4442</v>
      </c>
      <c r="H19" s="110">
        <v>370629601</v>
      </c>
      <c r="I19" s="110">
        <v>233446963.25</v>
      </c>
      <c r="J19" s="183">
        <f t="shared" si="1"/>
        <v>1.0989469531036551</v>
      </c>
      <c r="K19" s="111">
        <v>119</v>
      </c>
      <c r="L19" s="110">
        <v>9055650</v>
      </c>
      <c r="M19" s="112">
        <v>5332925</v>
      </c>
      <c r="N19" s="240">
        <v>4323</v>
      </c>
      <c r="O19" s="110">
        <v>359784630</v>
      </c>
      <c r="P19" s="110">
        <v>227080190</v>
      </c>
      <c r="Q19" s="197">
        <f t="shared" si="6"/>
        <v>1.0667907308138238</v>
      </c>
      <c r="R19" s="111">
        <v>3</v>
      </c>
      <c r="S19" s="110">
        <v>355600</v>
      </c>
      <c r="T19" s="112">
        <v>228387.5</v>
      </c>
      <c r="U19" s="111">
        <v>2</v>
      </c>
      <c r="V19" s="110">
        <v>24650</v>
      </c>
      <c r="W19" s="112">
        <v>18612.5</v>
      </c>
      <c r="X19" s="240">
        <v>4320</v>
      </c>
      <c r="Y19" s="71">
        <v>359404380</v>
      </c>
      <c r="Z19" s="71">
        <v>226833190</v>
      </c>
      <c r="AA19" s="197">
        <f t="shared" si="2"/>
        <v>1.0656632585941463</v>
      </c>
      <c r="AB19" s="240">
        <v>4339</v>
      </c>
      <c r="AC19" s="241">
        <v>4430</v>
      </c>
      <c r="AD19" s="71">
        <v>337354912.5</v>
      </c>
      <c r="AE19" s="71">
        <v>210313096.87</v>
      </c>
      <c r="AF19" s="183">
        <f t="shared" si="3"/>
        <v>1.0002847916252247</v>
      </c>
      <c r="AG19" s="74">
        <v>3</v>
      </c>
      <c r="AH19" s="72">
        <v>160500</v>
      </c>
      <c r="AI19" s="240">
        <v>4321</v>
      </c>
      <c r="AJ19" s="110">
        <v>336228350</v>
      </c>
      <c r="AK19" s="110">
        <v>209451175</v>
      </c>
      <c r="AL19" s="71">
        <v>0</v>
      </c>
      <c r="AM19" s="71">
        <v>0</v>
      </c>
      <c r="AN19" s="183">
        <f t="shared" si="4"/>
        <v>0.99694444205920119</v>
      </c>
      <c r="AO19" s="240">
        <v>4321</v>
      </c>
      <c r="AP19" s="110">
        <v>336228350</v>
      </c>
      <c r="AQ19" s="110">
        <v>209451175</v>
      </c>
      <c r="AR19" s="183">
        <f t="shared" si="5"/>
        <v>0.99694444205920119</v>
      </c>
    </row>
    <row r="20" spans="1:44" outlineLevel="1" x14ac:dyDescent="0.2">
      <c r="A20" s="158" t="s">
        <v>213</v>
      </c>
      <c r="B20" s="166">
        <v>172121351</v>
      </c>
      <c r="C20" s="251">
        <v>3218</v>
      </c>
      <c r="D20" s="200">
        <v>178100950</v>
      </c>
      <c r="E20" s="201">
        <v>89050475</v>
      </c>
      <c r="F20" s="202">
        <f t="shared" si="0"/>
        <v>1.0347405999619419</v>
      </c>
      <c r="G20" s="254">
        <v>3218</v>
      </c>
      <c r="H20" s="232">
        <v>178100950</v>
      </c>
      <c r="I20" s="232">
        <v>89050475</v>
      </c>
      <c r="J20" s="202">
        <f t="shared" si="1"/>
        <v>1.0347405999619419</v>
      </c>
      <c r="K20" s="231">
        <v>102</v>
      </c>
      <c r="L20" s="232">
        <v>5835250</v>
      </c>
      <c r="M20" s="234">
        <v>2917625</v>
      </c>
      <c r="N20" s="254">
        <v>3116</v>
      </c>
      <c r="O20" s="232">
        <v>171033130</v>
      </c>
      <c r="P20" s="232">
        <v>85516565</v>
      </c>
      <c r="Q20" s="233">
        <f t="shared" si="6"/>
        <v>0.99367759436189873</v>
      </c>
      <c r="R20" s="231">
        <v>2</v>
      </c>
      <c r="S20" s="232">
        <v>153250</v>
      </c>
      <c r="T20" s="234">
        <v>76625</v>
      </c>
      <c r="U20" s="231">
        <v>1</v>
      </c>
      <c r="V20" s="232">
        <v>-500</v>
      </c>
      <c r="W20" s="234">
        <v>-250</v>
      </c>
      <c r="X20" s="254">
        <v>3114</v>
      </c>
      <c r="Y20" s="200">
        <v>170880380</v>
      </c>
      <c r="Z20" s="200">
        <v>85440190</v>
      </c>
      <c r="AA20" s="233">
        <f t="shared" si="2"/>
        <v>0.99279013909204095</v>
      </c>
      <c r="AB20" s="240">
        <v>3116</v>
      </c>
      <c r="AC20" s="241">
        <v>3118</v>
      </c>
      <c r="AD20" s="71">
        <v>170812350</v>
      </c>
      <c r="AE20" s="71">
        <v>85406175</v>
      </c>
      <c r="AF20" s="202">
        <f t="shared" si="3"/>
        <v>0.99239489469264042</v>
      </c>
      <c r="AG20" s="74">
        <v>3</v>
      </c>
      <c r="AH20" s="72">
        <v>160500</v>
      </c>
      <c r="AI20" s="240">
        <v>3114</v>
      </c>
      <c r="AJ20" s="110">
        <v>170880350</v>
      </c>
      <c r="AK20" s="110">
        <v>85440175</v>
      </c>
      <c r="AL20" s="71">
        <v>0</v>
      </c>
      <c r="AM20" s="71">
        <v>0</v>
      </c>
      <c r="AN20" s="202">
        <f t="shared" si="4"/>
        <v>0.99278996479640691</v>
      </c>
      <c r="AO20" s="240">
        <v>3114</v>
      </c>
      <c r="AP20" s="110">
        <v>170880350</v>
      </c>
      <c r="AQ20" s="110">
        <v>85440175</v>
      </c>
      <c r="AR20" s="202">
        <f t="shared" si="5"/>
        <v>0.99278996479640691</v>
      </c>
    </row>
    <row r="21" spans="1:44" ht="25.2" outlineLevel="1" x14ac:dyDescent="0.2">
      <c r="A21" s="158" t="s">
        <v>215</v>
      </c>
      <c r="B21" s="166">
        <v>165137513</v>
      </c>
      <c r="C21" s="251">
        <v>1224</v>
      </c>
      <c r="D21" s="200">
        <v>192528651</v>
      </c>
      <c r="E21" s="201">
        <v>144396488.25</v>
      </c>
      <c r="F21" s="202">
        <f t="shared" si="0"/>
        <v>1.1658686600179089</v>
      </c>
      <c r="G21" s="254">
        <v>1224</v>
      </c>
      <c r="H21" s="232">
        <v>192528651</v>
      </c>
      <c r="I21" s="232">
        <v>144396488.25</v>
      </c>
      <c r="J21" s="202">
        <f t="shared" si="1"/>
        <v>1.1658686600179089</v>
      </c>
      <c r="K21" s="231">
        <v>17</v>
      </c>
      <c r="L21" s="232">
        <v>3220400</v>
      </c>
      <c r="M21" s="234">
        <v>2415300</v>
      </c>
      <c r="N21" s="254">
        <v>1207</v>
      </c>
      <c r="O21" s="232">
        <v>188751500</v>
      </c>
      <c r="P21" s="232">
        <v>141563625</v>
      </c>
      <c r="Q21" s="233">
        <f t="shared" si="6"/>
        <v>1.1429958982124189</v>
      </c>
      <c r="R21" s="231">
        <v>1</v>
      </c>
      <c r="S21" s="232">
        <v>202350</v>
      </c>
      <c r="T21" s="234">
        <v>151762.5</v>
      </c>
      <c r="U21" s="231">
        <v>1</v>
      </c>
      <c r="V21" s="232">
        <v>25150</v>
      </c>
      <c r="W21" s="234">
        <v>18862.5</v>
      </c>
      <c r="X21" s="254">
        <v>1206</v>
      </c>
      <c r="Y21" s="200">
        <v>188524000</v>
      </c>
      <c r="Z21" s="200">
        <v>141393000</v>
      </c>
      <c r="AA21" s="233">
        <f t="shared" si="2"/>
        <v>1.1416182584752865</v>
      </c>
      <c r="AB21" s="240">
        <v>1223</v>
      </c>
      <c r="AC21" s="241">
        <v>1312</v>
      </c>
      <c r="AD21" s="71">
        <v>166542562.5</v>
      </c>
      <c r="AE21" s="71">
        <v>124906921.87</v>
      </c>
      <c r="AF21" s="202">
        <f t="shared" si="3"/>
        <v>1.0085083605443421</v>
      </c>
      <c r="AG21" s="74">
        <v>0</v>
      </c>
      <c r="AH21" s="72">
        <v>0</v>
      </c>
      <c r="AI21" s="240">
        <v>1207</v>
      </c>
      <c r="AJ21" s="110">
        <v>165348000</v>
      </c>
      <c r="AK21" s="110">
        <v>124011000</v>
      </c>
      <c r="AL21" s="71">
        <v>0</v>
      </c>
      <c r="AM21" s="71">
        <v>0</v>
      </c>
      <c r="AN21" s="202">
        <f t="shared" si="4"/>
        <v>1.0012746165070319</v>
      </c>
      <c r="AO21" s="240">
        <v>1207</v>
      </c>
      <c r="AP21" s="110">
        <v>165348000</v>
      </c>
      <c r="AQ21" s="110">
        <v>124011000</v>
      </c>
      <c r="AR21" s="202">
        <f t="shared" si="5"/>
        <v>1.0012746165070319</v>
      </c>
    </row>
    <row r="22" spans="1:44" ht="25.2" x14ac:dyDescent="0.2">
      <c r="A22" s="157" t="s">
        <v>27</v>
      </c>
      <c r="B22" s="165">
        <v>100347593</v>
      </c>
      <c r="C22" s="70">
        <v>868</v>
      </c>
      <c r="D22" s="71">
        <v>231681348.88999999</v>
      </c>
      <c r="E22" s="86">
        <v>173761010.74000001</v>
      </c>
      <c r="F22" s="183">
        <f t="shared" si="0"/>
        <v>2.3087883023761218</v>
      </c>
      <c r="G22" s="111">
        <v>433</v>
      </c>
      <c r="H22" s="110">
        <v>113088620.48999999</v>
      </c>
      <c r="I22" s="110">
        <v>84816464.840000004</v>
      </c>
      <c r="J22" s="183">
        <f t="shared" si="1"/>
        <v>1.1269689397532434</v>
      </c>
      <c r="K22" s="111">
        <v>401</v>
      </c>
      <c r="L22" s="110">
        <v>108456367.3</v>
      </c>
      <c r="M22" s="112">
        <v>81342275.109999999</v>
      </c>
      <c r="N22" s="111">
        <v>467</v>
      </c>
      <c r="O22" s="110">
        <v>108404448.83</v>
      </c>
      <c r="P22" s="110">
        <v>81303336.140000001</v>
      </c>
      <c r="Q22" s="197">
        <f t="shared" si="6"/>
        <v>1.0802894776957928</v>
      </c>
      <c r="R22" s="111">
        <v>34</v>
      </c>
      <c r="S22" s="110">
        <v>8261051.25</v>
      </c>
      <c r="T22" s="112">
        <v>6195788.4100000001</v>
      </c>
      <c r="U22" s="111">
        <v>60</v>
      </c>
      <c r="V22" s="110">
        <v>1561271.21</v>
      </c>
      <c r="W22" s="112">
        <v>1170953.4099999999</v>
      </c>
      <c r="X22" s="111">
        <v>433</v>
      </c>
      <c r="Y22" s="71">
        <v>98582126.370000005</v>
      </c>
      <c r="Z22" s="71">
        <v>73936594.319999993</v>
      </c>
      <c r="AA22" s="197">
        <f t="shared" si="2"/>
        <v>0.98240648751784221</v>
      </c>
      <c r="AB22" s="111">
        <v>440</v>
      </c>
      <c r="AC22" s="74">
        <v>478</v>
      </c>
      <c r="AD22" s="71">
        <v>101712618.89</v>
      </c>
      <c r="AE22" s="71">
        <v>76284463.650000006</v>
      </c>
      <c r="AF22" s="183">
        <f t="shared" si="3"/>
        <v>1.0136029759079523</v>
      </c>
      <c r="AG22" s="74">
        <v>6</v>
      </c>
      <c r="AH22" s="72">
        <v>992046.03</v>
      </c>
      <c r="AI22" s="111">
        <v>446</v>
      </c>
      <c r="AJ22" s="110">
        <v>105045966.93000001</v>
      </c>
      <c r="AK22" s="110">
        <v>78784474.5</v>
      </c>
      <c r="AL22" s="71">
        <v>97502894.650000006</v>
      </c>
      <c r="AM22" s="71">
        <v>73127170.650000006</v>
      </c>
      <c r="AN22" s="183">
        <f t="shared" si="4"/>
        <v>1.0468209928064742</v>
      </c>
      <c r="AO22" s="111">
        <v>437</v>
      </c>
      <c r="AP22" s="110">
        <v>99322918.760000005</v>
      </c>
      <c r="AQ22" s="110">
        <v>74492188.480000004</v>
      </c>
      <c r="AR22" s="183">
        <f t="shared" si="5"/>
        <v>0.98978875118608978</v>
      </c>
    </row>
    <row r="23" spans="1:44" ht="25.2" collapsed="1" x14ac:dyDescent="0.2">
      <c r="A23" s="157" t="s">
        <v>28</v>
      </c>
      <c r="B23" s="165">
        <v>135754033</v>
      </c>
      <c r="C23" s="70">
        <v>42</v>
      </c>
      <c r="D23" s="71">
        <v>522491641.91000003</v>
      </c>
      <c r="E23" s="86">
        <v>391868731.33999997</v>
      </c>
      <c r="F23" s="183">
        <f t="shared" si="0"/>
        <v>3.8488111945079377</v>
      </c>
      <c r="G23" s="111">
        <v>16</v>
      </c>
      <c r="H23" s="110">
        <v>153552694.36000001</v>
      </c>
      <c r="I23" s="110">
        <v>115164520.73</v>
      </c>
      <c r="J23" s="183">
        <f t="shared" si="1"/>
        <v>1.131109632374605</v>
      </c>
      <c r="K23" s="111">
        <v>25</v>
      </c>
      <c r="L23" s="110">
        <v>175163221.55000001</v>
      </c>
      <c r="M23" s="112">
        <v>131372416.11</v>
      </c>
      <c r="N23" s="111">
        <v>17</v>
      </c>
      <c r="O23" s="110">
        <v>331007995.13999999</v>
      </c>
      <c r="P23" s="110">
        <v>248255996.30000001</v>
      </c>
      <c r="Q23" s="197">
        <f t="shared" si="6"/>
        <v>2.4382921658025438</v>
      </c>
      <c r="R23" s="111">
        <v>1</v>
      </c>
      <c r="S23" s="110">
        <v>188897941</v>
      </c>
      <c r="T23" s="112">
        <v>141673455.75</v>
      </c>
      <c r="U23" s="111">
        <v>10</v>
      </c>
      <c r="V23" s="110">
        <v>1731919.56</v>
      </c>
      <c r="W23" s="112">
        <v>1298939.6599999999</v>
      </c>
      <c r="X23" s="111">
        <v>16</v>
      </c>
      <c r="Y23" s="71">
        <v>140378134.58000001</v>
      </c>
      <c r="Z23" s="71">
        <v>105283600.89</v>
      </c>
      <c r="AA23" s="197">
        <f t="shared" si="2"/>
        <v>1.0340623514293679</v>
      </c>
      <c r="AB23" s="111">
        <v>17</v>
      </c>
      <c r="AC23" s="113">
        <v>38</v>
      </c>
      <c r="AD23" s="110">
        <v>142221095.74000001</v>
      </c>
      <c r="AE23" s="110">
        <v>106665821.70999999</v>
      </c>
      <c r="AF23" s="183">
        <f t="shared" si="3"/>
        <v>1.0476380892492527</v>
      </c>
      <c r="AG23" s="74">
        <v>3</v>
      </c>
      <c r="AH23" s="72">
        <v>2001813.91</v>
      </c>
      <c r="AI23" s="111">
        <v>16</v>
      </c>
      <c r="AJ23" s="110">
        <v>142707036.72</v>
      </c>
      <c r="AK23" s="110">
        <v>107030277.42</v>
      </c>
      <c r="AL23" s="71">
        <v>53459843.850000001</v>
      </c>
      <c r="AM23" s="71">
        <v>40094882.859999999</v>
      </c>
      <c r="AN23" s="183">
        <f t="shared" si="4"/>
        <v>1.0512176586311803</v>
      </c>
      <c r="AO23" s="73">
        <v>16</v>
      </c>
      <c r="AP23" s="71">
        <v>139418858.41999999</v>
      </c>
      <c r="AQ23" s="71">
        <v>104564143.7</v>
      </c>
      <c r="AR23" s="183">
        <f t="shared" si="5"/>
        <v>1.0269960703119589</v>
      </c>
    </row>
    <row r="24" spans="1:44" x14ac:dyDescent="0.2">
      <c r="A24" s="157" t="s">
        <v>29</v>
      </c>
      <c r="B24" s="165">
        <v>41696149</v>
      </c>
      <c r="C24" s="70">
        <v>30</v>
      </c>
      <c r="D24" s="71">
        <v>122351326.04000001</v>
      </c>
      <c r="E24" s="86">
        <v>91763494.430000007</v>
      </c>
      <c r="F24" s="183">
        <f t="shared" si="0"/>
        <v>2.9343555454006078</v>
      </c>
      <c r="G24" s="111">
        <v>11</v>
      </c>
      <c r="H24" s="110">
        <v>44043313.700000003</v>
      </c>
      <c r="I24" s="110">
        <v>33032485.23</v>
      </c>
      <c r="J24" s="183">
        <f t="shared" si="1"/>
        <v>1.056292121845593</v>
      </c>
      <c r="K24" s="111">
        <v>18</v>
      </c>
      <c r="L24" s="110">
        <v>74312538.340000004</v>
      </c>
      <c r="M24" s="112">
        <v>55734403.700000003</v>
      </c>
      <c r="N24" s="111">
        <v>12</v>
      </c>
      <c r="O24" s="110">
        <v>46249489.039999999</v>
      </c>
      <c r="P24" s="110">
        <v>34687116.740000002</v>
      </c>
      <c r="Q24" s="197">
        <f t="shared" si="6"/>
        <v>1.1092028916147627</v>
      </c>
      <c r="R24" s="111">
        <v>1</v>
      </c>
      <c r="S24" s="110">
        <v>3646826.6</v>
      </c>
      <c r="T24" s="112">
        <v>2735119.95</v>
      </c>
      <c r="U24" s="111">
        <v>13</v>
      </c>
      <c r="V24" s="110">
        <v>816473.77</v>
      </c>
      <c r="W24" s="112">
        <v>612355.34</v>
      </c>
      <c r="X24" s="111">
        <v>11</v>
      </c>
      <c r="Y24" s="71">
        <v>41786188.670000002</v>
      </c>
      <c r="Z24" s="71">
        <v>31339641.449999999</v>
      </c>
      <c r="AA24" s="197">
        <f t="shared" si="2"/>
        <v>1.0021594241233165</v>
      </c>
      <c r="AB24" s="111">
        <v>11</v>
      </c>
      <c r="AC24" s="74">
        <v>24</v>
      </c>
      <c r="AD24" s="71">
        <v>37893666.780000001</v>
      </c>
      <c r="AE24" s="71">
        <v>28420250.010000002</v>
      </c>
      <c r="AF24" s="183">
        <f t="shared" si="3"/>
        <v>0.90880495414576534</v>
      </c>
      <c r="AG24" s="74">
        <v>0</v>
      </c>
      <c r="AH24" s="72">
        <v>0</v>
      </c>
      <c r="AI24" s="111">
        <v>12</v>
      </c>
      <c r="AJ24" s="110">
        <v>44281019.049999997</v>
      </c>
      <c r="AK24" s="110">
        <v>33210764.07</v>
      </c>
      <c r="AL24" s="71">
        <v>36165047.899999999</v>
      </c>
      <c r="AM24" s="71">
        <v>27123785.850000001</v>
      </c>
      <c r="AN24" s="183">
        <f t="shared" si="4"/>
        <v>1.0619930164294069</v>
      </c>
      <c r="AO24" s="73">
        <v>11</v>
      </c>
      <c r="AP24" s="71">
        <v>41666345.420000002</v>
      </c>
      <c r="AQ24" s="71">
        <v>31249758.879999999</v>
      </c>
      <c r="AR24" s="183">
        <f t="shared" si="5"/>
        <v>0.9992852198412856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83"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6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97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8450920</v>
      </c>
      <c r="C26" s="70">
        <v>95</v>
      </c>
      <c r="D26" s="71">
        <v>18435485.5</v>
      </c>
      <c r="E26" s="86">
        <v>13826614.07</v>
      </c>
      <c r="F26" s="183">
        <f t="shared" si="0"/>
        <v>2.181476750460305</v>
      </c>
      <c r="G26" s="111">
        <v>53</v>
      </c>
      <c r="H26" s="110">
        <v>10475056.699999999</v>
      </c>
      <c r="I26" s="110">
        <v>7856292.4900000002</v>
      </c>
      <c r="J26" s="183">
        <f t="shared" si="1"/>
        <v>1.2395167271728995</v>
      </c>
      <c r="K26" s="111">
        <v>29</v>
      </c>
      <c r="L26" s="110">
        <v>6219788.2300000004</v>
      </c>
      <c r="M26" s="112">
        <v>4664841.16</v>
      </c>
      <c r="N26" s="111">
        <v>66</v>
      </c>
      <c r="O26" s="110">
        <v>10114298.59</v>
      </c>
      <c r="P26" s="110">
        <v>7585723.9000000004</v>
      </c>
      <c r="Q26" s="197">
        <f t="shared" si="6"/>
        <v>1.1968281074723226</v>
      </c>
      <c r="R26" s="111">
        <v>13</v>
      </c>
      <c r="S26" s="110">
        <v>1694016.72</v>
      </c>
      <c r="T26" s="112">
        <v>1270512.53</v>
      </c>
      <c r="U26" s="111">
        <v>6</v>
      </c>
      <c r="V26" s="110">
        <v>500737.54</v>
      </c>
      <c r="W26" s="112">
        <v>375553.16</v>
      </c>
      <c r="X26" s="111">
        <v>53</v>
      </c>
      <c r="Y26" s="71">
        <v>7919544.3300000001</v>
      </c>
      <c r="Z26" s="71">
        <v>5939658.21</v>
      </c>
      <c r="AA26" s="197">
        <f t="shared" si="2"/>
        <v>0.93712215119773945</v>
      </c>
      <c r="AB26" s="111">
        <v>53</v>
      </c>
      <c r="AC26" s="74">
        <v>61</v>
      </c>
      <c r="AD26" s="71">
        <v>7664274.0800000001</v>
      </c>
      <c r="AE26" s="71">
        <v>5748205.5199999996</v>
      </c>
      <c r="AF26" s="183">
        <f t="shared" si="3"/>
        <v>0.90691594287959176</v>
      </c>
      <c r="AG26" s="74">
        <v>0</v>
      </c>
      <c r="AH26" s="72">
        <v>0</v>
      </c>
      <c r="AI26" s="111">
        <v>54</v>
      </c>
      <c r="AJ26" s="110">
        <v>8039493.0599999996</v>
      </c>
      <c r="AK26" s="110">
        <v>6029619.7400000002</v>
      </c>
      <c r="AL26" s="71">
        <v>7416289.6699999999</v>
      </c>
      <c r="AM26" s="71">
        <v>5562217.2300000004</v>
      </c>
      <c r="AN26" s="183">
        <f t="shared" si="4"/>
        <v>0.95131572183856905</v>
      </c>
      <c r="AO26" s="73">
        <v>53</v>
      </c>
      <c r="AP26" s="71">
        <v>7901254.9400000004</v>
      </c>
      <c r="AQ26" s="71">
        <v>5925941.1600000001</v>
      </c>
      <c r="AR26" s="183">
        <f t="shared" si="5"/>
        <v>0.934957961973371</v>
      </c>
    </row>
    <row r="27" spans="1:44" ht="13.2" thickBot="1" x14ac:dyDescent="0.25">
      <c r="A27" s="159" t="s">
        <v>32</v>
      </c>
      <c r="B27" s="167">
        <v>7501257</v>
      </c>
      <c r="C27" s="96">
        <v>26</v>
      </c>
      <c r="D27" s="92">
        <v>11282657.33</v>
      </c>
      <c r="E27" s="93">
        <v>8461992.9700000007</v>
      </c>
      <c r="F27" s="183">
        <f t="shared" si="0"/>
        <v>1.5041022231340695</v>
      </c>
      <c r="G27" s="116">
        <v>18</v>
      </c>
      <c r="H27" s="115">
        <v>7627577.5700000003</v>
      </c>
      <c r="I27" s="115">
        <v>5720683.1600000001</v>
      </c>
      <c r="J27" s="183">
        <f t="shared" si="1"/>
        <v>1.016839920296025</v>
      </c>
      <c r="K27" s="116">
        <v>7</v>
      </c>
      <c r="L27" s="115">
        <v>3306709.76</v>
      </c>
      <c r="M27" s="117">
        <v>2480032.31</v>
      </c>
      <c r="N27" s="116">
        <v>19</v>
      </c>
      <c r="O27" s="115">
        <v>7586286.0599999996</v>
      </c>
      <c r="P27" s="115">
        <v>5689714.5099999998</v>
      </c>
      <c r="Q27" s="197">
        <f t="shared" si="6"/>
        <v>1.0113353082023453</v>
      </c>
      <c r="R27" s="116">
        <v>1</v>
      </c>
      <c r="S27" s="115">
        <v>329766.43</v>
      </c>
      <c r="T27" s="117">
        <v>247324.82</v>
      </c>
      <c r="U27" s="116">
        <v>16</v>
      </c>
      <c r="V27" s="115">
        <v>10202.02</v>
      </c>
      <c r="W27" s="117">
        <v>7651.51</v>
      </c>
      <c r="X27" s="116">
        <v>18</v>
      </c>
      <c r="Y27" s="92">
        <v>7246317.6100000003</v>
      </c>
      <c r="Z27" s="92">
        <v>5434738.1799999997</v>
      </c>
      <c r="AA27" s="197">
        <f t="shared" si="2"/>
        <v>0.96601377742423711</v>
      </c>
      <c r="AB27" s="116">
        <v>19</v>
      </c>
      <c r="AC27" s="118">
        <v>30</v>
      </c>
      <c r="AD27" s="115">
        <v>7116027.2699999996</v>
      </c>
      <c r="AE27" s="115">
        <v>5337020.41</v>
      </c>
      <c r="AF27" s="183">
        <f t="shared" si="3"/>
        <v>0.94864464315780672</v>
      </c>
      <c r="AG27" s="95">
        <v>2</v>
      </c>
      <c r="AH27" s="97">
        <v>193895.39</v>
      </c>
      <c r="AI27" s="116">
        <v>19</v>
      </c>
      <c r="AJ27" s="115">
        <v>7231444.4800000004</v>
      </c>
      <c r="AK27" s="115">
        <v>5423583.3099999996</v>
      </c>
      <c r="AL27" s="92">
        <v>6806991.4800000004</v>
      </c>
      <c r="AM27" s="92">
        <v>5105243.59</v>
      </c>
      <c r="AN27" s="183">
        <f t="shared" si="4"/>
        <v>0.96403102573342048</v>
      </c>
      <c r="AO27" s="94">
        <v>16</v>
      </c>
      <c r="AP27" s="92">
        <v>6629684.29</v>
      </c>
      <c r="AQ27" s="92">
        <v>4972263.1900000004</v>
      </c>
      <c r="AR27" s="183">
        <f t="shared" si="5"/>
        <v>0.88380977881440403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754082239</v>
      </c>
      <c r="C28" s="239">
        <v>3301</v>
      </c>
      <c r="D28" s="137">
        <v>1457914910.1600001</v>
      </c>
      <c r="E28" s="137">
        <v>1093436175.3199999</v>
      </c>
      <c r="F28" s="184">
        <f t="shared" si="0"/>
        <v>1.9333632789088937</v>
      </c>
      <c r="G28" s="238">
        <v>2513</v>
      </c>
      <c r="H28" s="229">
        <v>795547594.38</v>
      </c>
      <c r="I28" s="229">
        <v>596660689.95000005</v>
      </c>
      <c r="J28" s="184">
        <f t="shared" si="1"/>
        <v>1.0549878424865009</v>
      </c>
      <c r="K28" s="228">
        <v>673</v>
      </c>
      <c r="L28" s="229">
        <v>562171706.98000002</v>
      </c>
      <c r="M28" s="229">
        <v>421628779.08999997</v>
      </c>
      <c r="N28" s="238">
        <v>2628</v>
      </c>
      <c r="O28" s="229">
        <v>841838361.91999996</v>
      </c>
      <c r="P28" s="229">
        <v>631378764.99000001</v>
      </c>
      <c r="Q28" s="227">
        <f t="shared" ref="Q28" si="7">O28/B28</f>
        <v>1.1163747379017634</v>
      </c>
      <c r="R28" s="228">
        <v>115</v>
      </c>
      <c r="S28" s="229">
        <v>89897562.430000007</v>
      </c>
      <c r="T28" s="229">
        <v>67423171.560000002</v>
      </c>
      <c r="U28" s="228">
        <v>244</v>
      </c>
      <c r="V28" s="229">
        <v>24422555.960000001</v>
      </c>
      <c r="W28" s="229">
        <v>18316917.02</v>
      </c>
      <c r="X28" s="238">
        <v>2513</v>
      </c>
      <c r="Y28" s="137">
        <v>727518243.52999997</v>
      </c>
      <c r="Z28" s="137">
        <v>545638676.40999997</v>
      </c>
      <c r="AA28" s="227">
        <f t="shared" si="2"/>
        <v>0.96477307898774156</v>
      </c>
      <c r="AB28" s="136">
        <v>931</v>
      </c>
      <c r="AC28" s="136">
        <v>1208</v>
      </c>
      <c r="AD28" s="137">
        <v>459806028.38999999</v>
      </c>
      <c r="AE28" s="137">
        <v>344854518.41000003</v>
      </c>
      <c r="AF28" s="184">
        <f t="shared" si="3"/>
        <v>0.60975581257523825</v>
      </c>
      <c r="AG28" s="136">
        <v>47</v>
      </c>
      <c r="AH28" s="137">
        <v>16211374.369999999</v>
      </c>
      <c r="AI28" s="239">
        <v>2571</v>
      </c>
      <c r="AJ28" s="137">
        <v>755571425.92999995</v>
      </c>
      <c r="AK28" s="137">
        <v>566678558.82000005</v>
      </c>
      <c r="AL28" s="137">
        <v>302874254.22000003</v>
      </c>
      <c r="AM28" s="137">
        <v>227155689.47999999</v>
      </c>
      <c r="AN28" s="184">
        <f t="shared" si="4"/>
        <v>1.0019748335831047</v>
      </c>
      <c r="AO28" s="239">
        <v>2537</v>
      </c>
      <c r="AP28" s="137">
        <v>714061979.07000005</v>
      </c>
      <c r="AQ28" s="137">
        <v>535543324.63</v>
      </c>
      <c r="AR28" s="184">
        <f t="shared" si="5"/>
        <v>0.94692852071006017</v>
      </c>
    </row>
    <row r="29" spans="1:44" s="76" customFormat="1" x14ac:dyDescent="0.2">
      <c r="A29" s="160" t="s">
        <v>34</v>
      </c>
      <c r="B29" s="164">
        <v>71941724</v>
      </c>
      <c r="C29" s="196">
        <v>27</v>
      </c>
      <c r="D29" s="145">
        <v>161062932.83000001</v>
      </c>
      <c r="E29" s="145">
        <v>120797199.54000001</v>
      </c>
      <c r="F29" s="197">
        <f t="shared" si="0"/>
        <v>2.2387972358015777</v>
      </c>
      <c r="G29" s="146">
        <v>13</v>
      </c>
      <c r="H29" s="145">
        <v>69523501.540000007</v>
      </c>
      <c r="I29" s="145">
        <v>52142626.119999997</v>
      </c>
      <c r="J29" s="197">
        <f t="shared" si="1"/>
        <v>0.96638637044616849</v>
      </c>
      <c r="K29" s="146">
        <v>13</v>
      </c>
      <c r="L29" s="145">
        <v>86720599.290000007</v>
      </c>
      <c r="M29" s="147">
        <v>65040449.420000002</v>
      </c>
      <c r="N29" s="146">
        <v>14</v>
      </c>
      <c r="O29" s="145">
        <v>72154364.689999998</v>
      </c>
      <c r="P29" s="145">
        <v>54115773.469999999</v>
      </c>
      <c r="Q29" s="197">
        <f t="shared" ref="Q29:Q59" si="8">O29/$B29</f>
        <v>1.0029557352559413</v>
      </c>
      <c r="R29" s="146">
        <v>1</v>
      </c>
      <c r="S29" s="145">
        <v>4818832</v>
      </c>
      <c r="T29" s="147">
        <v>3614124</v>
      </c>
      <c r="U29" s="146">
        <v>18</v>
      </c>
      <c r="V29" s="145">
        <v>827630.76</v>
      </c>
      <c r="W29" s="147">
        <v>620723.06999999995</v>
      </c>
      <c r="X29" s="140">
        <v>13</v>
      </c>
      <c r="Y29" s="139">
        <v>66507901.93</v>
      </c>
      <c r="Z29" s="139">
        <v>49880926.399999999</v>
      </c>
      <c r="AA29" s="197">
        <f t="shared" si="2"/>
        <v>0.92446911516882746</v>
      </c>
      <c r="AB29" s="140">
        <v>14</v>
      </c>
      <c r="AC29" s="142">
        <v>44</v>
      </c>
      <c r="AD29" s="139">
        <v>63908536.909999996</v>
      </c>
      <c r="AE29" s="139">
        <v>47931402.539999999</v>
      </c>
      <c r="AF29" s="183">
        <f t="shared" si="3"/>
        <v>0.88833757876027541</v>
      </c>
      <c r="AG29" s="142">
        <v>5</v>
      </c>
      <c r="AH29" s="141">
        <v>4183936.18</v>
      </c>
      <c r="AI29" s="146">
        <v>14</v>
      </c>
      <c r="AJ29" s="145">
        <v>69789151.590000004</v>
      </c>
      <c r="AK29" s="145">
        <v>52341863.229999997</v>
      </c>
      <c r="AL29" s="139">
        <v>58469191.189999998</v>
      </c>
      <c r="AM29" s="139">
        <v>43851893.149999999</v>
      </c>
      <c r="AN29" s="183">
        <f t="shared" si="4"/>
        <v>0.97007894320130561</v>
      </c>
      <c r="AO29" s="140">
        <v>13</v>
      </c>
      <c r="AP29" s="139">
        <v>65834517.149999999</v>
      </c>
      <c r="AQ29" s="139">
        <v>49375887.43</v>
      </c>
      <c r="AR29" s="183">
        <f t="shared" si="5"/>
        <v>0.91510897278469439</v>
      </c>
    </row>
    <row r="30" spans="1:44" s="69" customFormat="1" x14ac:dyDescent="0.3">
      <c r="A30" s="157" t="s">
        <v>35</v>
      </c>
      <c r="B30" s="165">
        <v>8216033</v>
      </c>
      <c r="C30" s="70">
        <v>34</v>
      </c>
      <c r="D30" s="115">
        <v>17356707.68</v>
      </c>
      <c r="E30" s="115">
        <v>13017530.75</v>
      </c>
      <c r="F30" s="197">
        <f t="shared" si="0"/>
        <v>2.1125411351195886</v>
      </c>
      <c r="G30" s="111">
        <v>11</v>
      </c>
      <c r="H30" s="115">
        <v>8843541.6500000004</v>
      </c>
      <c r="I30" s="115">
        <v>6632656.2300000004</v>
      </c>
      <c r="J30" s="197">
        <f t="shared" si="1"/>
        <v>1.0763761111962429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197">
        <f t="shared" si="8"/>
        <v>1.0327620543880482</v>
      </c>
      <c r="R30" s="116">
        <v>1</v>
      </c>
      <c r="S30" s="115">
        <v>32500</v>
      </c>
      <c r="T30" s="112">
        <v>24375</v>
      </c>
      <c r="U30" s="111">
        <v>6</v>
      </c>
      <c r="V30" s="115">
        <v>222850.46</v>
      </c>
      <c r="W30" s="112">
        <v>167137.85</v>
      </c>
      <c r="X30" s="73">
        <v>11</v>
      </c>
      <c r="Y30" s="92">
        <v>8229856.6600000001</v>
      </c>
      <c r="Z30" s="92">
        <v>6172392.4800000004</v>
      </c>
      <c r="AA30" s="197">
        <f t="shared" si="2"/>
        <v>1.0016825224533543</v>
      </c>
      <c r="AB30" s="73">
        <v>11</v>
      </c>
      <c r="AC30" s="95">
        <v>22</v>
      </c>
      <c r="AD30" s="92">
        <v>8493378.0299999993</v>
      </c>
      <c r="AE30" s="92">
        <v>6370033.4400000004</v>
      </c>
      <c r="AF30" s="183">
        <f t="shared" si="3"/>
        <v>1.0337565623214999</v>
      </c>
      <c r="AG30" s="95">
        <v>0</v>
      </c>
      <c r="AH30" s="72">
        <v>0</v>
      </c>
      <c r="AI30" s="111">
        <v>12</v>
      </c>
      <c r="AJ30" s="115">
        <v>8688318.8000000007</v>
      </c>
      <c r="AK30" s="115">
        <v>6516239</v>
      </c>
      <c r="AL30" s="92">
        <v>5764669.1500000004</v>
      </c>
      <c r="AM30" s="92">
        <v>4323501.8099999996</v>
      </c>
      <c r="AN30" s="183">
        <f t="shared" si="4"/>
        <v>1.0574834351322591</v>
      </c>
      <c r="AO30" s="73">
        <v>11</v>
      </c>
      <c r="AP30" s="92">
        <v>8154715.0800000001</v>
      </c>
      <c r="AQ30" s="92">
        <v>6116036.2000000002</v>
      </c>
      <c r="AR30" s="183">
        <f t="shared" si="5"/>
        <v>0.99253679725969945</v>
      </c>
    </row>
    <row r="31" spans="1:44" s="69" customFormat="1" ht="39" customHeight="1" x14ac:dyDescent="0.3">
      <c r="A31" s="157" t="s">
        <v>36</v>
      </c>
      <c r="B31" s="165">
        <v>399455914</v>
      </c>
      <c r="C31" s="252">
        <v>1493</v>
      </c>
      <c r="D31" s="230">
        <v>980438943.15999997</v>
      </c>
      <c r="E31" s="230">
        <v>735329204.64999998</v>
      </c>
      <c r="F31" s="183">
        <f t="shared" si="0"/>
        <v>2.4544359184528184</v>
      </c>
      <c r="G31" s="180">
        <v>870</v>
      </c>
      <c r="H31" s="230">
        <v>434136673.26999998</v>
      </c>
      <c r="I31" s="230">
        <v>325602503.27999997</v>
      </c>
      <c r="J31" s="183">
        <f t="shared" si="1"/>
        <v>1.0868199920304598</v>
      </c>
      <c r="K31" s="180">
        <v>529</v>
      </c>
      <c r="L31" s="230">
        <v>453220028.88999999</v>
      </c>
      <c r="M31" s="230">
        <v>339915020.86000001</v>
      </c>
      <c r="N31" s="121">
        <v>964</v>
      </c>
      <c r="O31" s="230">
        <v>484571104.54000002</v>
      </c>
      <c r="P31" s="230">
        <v>363428326.31</v>
      </c>
      <c r="Q31" s="183">
        <f t="shared" si="8"/>
        <v>1.2130778079805824</v>
      </c>
      <c r="R31" s="180">
        <v>94</v>
      </c>
      <c r="S31" s="230">
        <v>83008490.150000006</v>
      </c>
      <c r="T31" s="181">
        <v>62256367.399999999</v>
      </c>
      <c r="U31" s="121">
        <v>213</v>
      </c>
      <c r="V31" s="230">
        <v>23307838.68</v>
      </c>
      <c r="W31" s="230">
        <v>17480879.050000001</v>
      </c>
      <c r="X31" s="94">
        <v>870</v>
      </c>
      <c r="Y31" s="98">
        <v>378254775.70999998</v>
      </c>
      <c r="Z31" s="98">
        <v>283691079.86000001</v>
      </c>
      <c r="AA31" s="183">
        <f t="shared" si="2"/>
        <v>0.94692496081056887</v>
      </c>
      <c r="AB31" s="116">
        <v>893</v>
      </c>
      <c r="AC31" s="95">
        <v>1111</v>
      </c>
      <c r="AD31" s="98">
        <v>379681753.94999999</v>
      </c>
      <c r="AE31" s="98">
        <v>284761312.93000001</v>
      </c>
      <c r="AF31" s="183">
        <f t="shared" si="3"/>
        <v>0.95049726551300973</v>
      </c>
      <c r="AG31" s="94">
        <v>42</v>
      </c>
      <c r="AH31" s="72">
        <v>12027438.189999999</v>
      </c>
      <c r="AI31" s="116">
        <v>908</v>
      </c>
      <c r="AJ31" s="212">
        <v>400609807.63999999</v>
      </c>
      <c r="AK31" s="212">
        <v>300457352.80000001</v>
      </c>
      <c r="AL31" s="98">
        <v>231905677.94999999</v>
      </c>
      <c r="AM31" s="98">
        <v>173929257.68000001</v>
      </c>
      <c r="AN31" s="183">
        <f t="shared" si="4"/>
        <v>1.0028886633031548</v>
      </c>
      <c r="AO31" s="116">
        <v>876</v>
      </c>
      <c r="AP31" s="212">
        <v>363782977.94</v>
      </c>
      <c r="AQ31" s="212">
        <v>272834081.44999999</v>
      </c>
      <c r="AR31" s="183">
        <f t="shared" si="5"/>
        <v>0.91069618746463221</v>
      </c>
    </row>
    <row r="32" spans="1:44" s="128" customFormat="1" ht="35.25" customHeight="1" outlineLevel="1" x14ac:dyDescent="0.3">
      <c r="A32" s="158" t="s">
        <v>37</v>
      </c>
      <c r="B32" s="166">
        <v>275391516</v>
      </c>
      <c r="C32" s="253">
        <v>1076</v>
      </c>
      <c r="D32" s="179">
        <v>597671043.94000006</v>
      </c>
      <c r="E32" s="179">
        <v>448253280.73000002</v>
      </c>
      <c r="F32" s="183">
        <f t="shared" si="0"/>
        <v>2.1702594641296069</v>
      </c>
      <c r="G32" s="180">
        <v>643</v>
      </c>
      <c r="H32" s="179">
        <v>302496272.94999999</v>
      </c>
      <c r="I32" s="179">
        <v>226872203.36000001</v>
      </c>
      <c r="J32" s="183">
        <f t="shared" si="1"/>
        <v>1.0984226287857031</v>
      </c>
      <c r="K32" s="180">
        <v>372</v>
      </c>
      <c r="L32" s="179">
        <v>249475558.68000001</v>
      </c>
      <c r="M32" s="181">
        <v>187106668.34</v>
      </c>
      <c r="N32" s="180">
        <v>704</v>
      </c>
      <c r="O32" s="179">
        <v>319240268.01999998</v>
      </c>
      <c r="P32" s="179">
        <v>239430199.34</v>
      </c>
      <c r="Q32" s="183">
        <f t="shared" si="8"/>
        <v>1.159223321970456</v>
      </c>
      <c r="R32" s="180">
        <v>61</v>
      </c>
      <c r="S32" s="179">
        <v>41268821.630000003</v>
      </c>
      <c r="T32" s="181">
        <v>30951616.059999999</v>
      </c>
      <c r="U32" s="180">
        <v>176</v>
      </c>
      <c r="V32" s="179">
        <v>10137524.73</v>
      </c>
      <c r="W32" s="181">
        <v>7603143.5899999999</v>
      </c>
      <c r="X32" s="73">
        <v>643</v>
      </c>
      <c r="Y32" s="71">
        <v>267833921.66</v>
      </c>
      <c r="Z32" s="71">
        <v>200875439.69</v>
      </c>
      <c r="AA32" s="183">
        <f t="shared" si="2"/>
        <v>0.97255690934211636</v>
      </c>
      <c r="AB32" s="111">
        <v>660</v>
      </c>
      <c r="AC32" s="74">
        <v>840</v>
      </c>
      <c r="AD32" s="71">
        <v>276406050.51999998</v>
      </c>
      <c r="AE32" s="71">
        <v>207304535.81999999</v>
      </c>
      <c r="AF32" s="183">
        <f t="shared" si="3"/>
        <v>1.0036839715861108</v>
      </c>
      <c r="AG32" s="74">
        <v>35</v>
      </c>
      <c r="AH32" s="72">
        <v>11222839.85</v>
      </c>
      <c r="AI32" s="111">
        <v>670</v>
      </c>
      <c r="AJ32" s="110">
        <v>280567358.88</v>
      </c>
      <c r="AK32" s="110">
        <v>210425516.75999999</v>
      </c>
      <c r="AL32" s="71">
        <v>143876251.75</v>
      </c>
      <c r="AM32" s="71">
        <v>107907188.27</v>
      </c>
      <c r="AN32" s="183">
        <f t="shared" si="4"/>
        <v>1.0187944892245699</v>
      </c>
      <c r="AO32" s="111">
        <v>649</v>
      </c>
      <c r="AP32" s="110">
        <v>262192893.08000001</v>
      </c>
      <c r="AQ32" s="110">
        <v>196641518.22999999</v>
      </c>
      <c r="AR32" s="183">
        <f t="shared" si="5"/>
        <v>0.95207324062953347</v>
      </c>
    </row>
    <row r="33" spans="1:44" s="128" customFormat="1" ht="25.2" outlineLevel="1" x14ac:dyDescent="0.3">
      <c r="A33" s="158" t="s">
        <v>38</v>
      </c>
      <c r="B33" s="166">
        <v>26131706</v>
      </c>
      <c r="C33" s="178">
        <v>293</v>
      </c>
      <c r="D33" s="179">
        <v>60726919.259999998</v>
      </c>
      <c r="E33" s="179">
        <v>45545189.159999996</v>
      </c>
      <c r="F33" s="183">
        <f t="shared" si="0"/>
        <v>2.3238788642425412</v>
      </c>
      <c r="G33" s="180">
        <v>178</v>
      </c>
      <c r="H33" s="179">
        <v>31016291.920000002</v>
      </c>
      <c r="I33" s="179">
        <v>23262218.739999998</v>
      </c>
      <c r="J33" s="183">
        <f t="shared" si="1"/>
        <v>1.1869218152079317</v>
      </c>
      <c r="K33" s="180">
        <v>93</v>
      </c>
      <c r="L33" s="179">
        <v>23249073.84</v>
      </c>
      <c r="M33" s="181">
        <v>17436805.32</v>
      </c>
      <c r="N33" s="180">
        <v>200</v>
      </c>
      <c r="O33" s="179">
        <v>30145285.68</v>
      </c>
      <c r="P33" s="179">
        <v>22608963.98</v>
      </c>
      <c r="Q33" s="183">
        <f t="shared" si="8"/>
        <v>1.1535904192401369</v>
      </c>
      <c r="R33" s="180">
        <v>22</v>
      </c>
      <c r="S33" s="179">
        <v>5060305.2</v>
      </c>
      <c r="T33" s="181">
        <v>3795228.87</v>
      </c>
      <c r="U33" s="180">
        <v>24</v>
      </c>
      <c r="V33" s="179">
        <v>387047.69</v>
      </c>
      <c r="W33" s="181">
        <v>290285.76</v>
      </c>
      <c r="X33" s="73">
        <v>178</v>
      </c>
      <c r="Y33" s="71">
        <v>24697932.789999999</v>
      </c>
      <c r="Z33" s="71">
        <v>18523449.350000001</v>
      </c>
      <c r="AA33" s="183">
        <f t="shared" si="2"/>
        <v>0.94513281260702986</v>
      </c>
      <c r="AB33" s="111">
        <v>182</v>
      </c>
      <c r="AC33" s="74">
        <v>191</v>
      </c>
      <c r="AD33" s="71">
        <v>24383207.329999998</v>
      </c>
      <c r="AE33" s="71">
        <v>18287405.260000002</v>
      </c>
      <c r="AF33" s="183">
        <f t="shared" si="3"/>
        <v>0.9330889965622603</v>
      </c>
      <c r="AG33" s="74">
        <v>4</v>
      </c>
      <c r="AH33" s="72">
        <v>167889.3</v>
      </c>
      <c r="AI33" s="111">
        <v>183</v>
      </c>
      <c r="AJ33" s="110">
        <v>26318362.719999999</v>
      </c>
      <c r="AK33" s="110">
        <v>19738771.780000001</v>
      </c>
      <c r="AL33" s="71">
        <v>16818574.93</v>
      </c>
      <c r="AM33" s="71">
        <v>12613931.07</v>
      </c>
      <c r="AN33" s="183">
        <f t="shared" si="4"/>
        <v>1.0071429213232386</v>
      </c>
      <c r="AO33" s="111">
        <v>178</v>
      </c>
      <c r="AP33" s="110">
        <v>24181650.350000001</v>
      </c>
      <c r="AQ33" s="110">
        <v>18136237.559999999</v>
      </c>
      <c r="AR33" s="183">
        <f t="shared" si="5"/>
        <v>0.92537587672232346</v>
      </c>
    </row>
    <row r="34" spans="1:44" s="128" customFormat="1" outlineLevel="1" x14ac:dyDescent="0.3">
      <c r="A34" s="158" t="s">
        <v>39</v>
      </c>
      <c r="B34" s="166">
        <v>97932692</v>
      </c>
      <c r="C34" s="178">
        <v>124</v>
      </c>
      <c r="D34" s="179">
        <v>322040979.95999998</v>
      </c>
      <c r="E34" s="179">
        <v>241530734.75999999</v>
      </c>
      <c r="F34" s="183">
        <f t="shared" si="0"/>
        <v>3.2883909691770752</v>
      </c>
      <c r="G34" s="180">
        <v>49</v>
      </c>
      <c r="H34" s="179">
        <v>100624108.40000001</v>
      </c>
      <c r="I34" s="179">
        <v>75468081.180000007</v>
      </c>
      <c r="J34" s="183">
        <f t="shared" si="1"/>
        <v>1.0274823079508526</v>
      </c>
      <c r="K34" s="180">
        <v>64</v>
      </c>
      <c r="L34" s="179">
        <v>180495396.37</v>
      </c>
      <c r="M34" s="181">
        <v>135371547.19999999</v>
      </c>
      <c r="N34" s="180">
        <v>60</v>
      </c>
      <c r="O34" s="179">
        <v>135185550.84</v>
      </c>
      <c r="P34" s="179">
        <v>101389162.98999999</v>
      </c>
      <c r="Q34" s="183">
        <f t="shared" si="8"/>
        <v>1.3803924724136043</v>
      </c>
      <c r="R34" s="180">
        <v>11</v>
      </c>
      <c r="S34" s="179">
        <v>36679363.32</v>
      </c>
      <c r="T34" s="181">
        <v>27509522.469999999</v>
      </c>
      <c r="U34" s="180">
        <v>13</v>
      </c>
      <c r="V34" s="179">
        <v>12783266.26</v>
      </c>
      <c r="W34" s="181">
        <v>9587449.6999999993</v>
      </c>
      <c r="X34" s="73">
        <v>49</v>
      </c>
      <c r="Y34" s="71">
        <v>85722921.260000005</v>
      </c>
      <c r="Z34" s="71">
        <v>64292190.82</v>
      </c>
      <c r="AA34" s="183">
        <f t="shared" si="2"/>
        <v>0.87532487374083423</v>
      </c>
      <c r="AB34" s="111">
        <v>51</v>
      </c>
      <c r="AC34" s="74">
        <v>80</v>
      </c>
      <c r="AD34" s="71">
        <v>78892496.099999994</v>
      </c>
      <c r="AE34" s="71">
        <v>59169371.850000001</v>
      </c>
      <c r="AF34" s="183">
        <f t="shared" si="3"/>
        <v>0.80557875504943732</v>
      </c>
      <c r="AG34" s="74">
        <v>3</v>
      </c>
      <c r="AH34" s="72">
        <v>636709.04</v>
      </c>
      <c r="AI34" s="111">
        <v>55</v>
      </c>
      <c r="AJ34" s="110">
        <v>93724086.040000007</v>
      </c>
      <c r="AK34" s="110">
        <v>70293064.260000005</v>
      </c>
      <c r="AL34" s="71">
        <v>71210851.269999996</v>
      </c>
      <c r="AM34" s="71">
        <v>53408138.340000004</v>
      </c>
      <c r="AN34" s="183">
        <f t="shared" si="4"/>
        <v>0.95702552565388488</v>
      </c>
      <c r="AO34" s="111">
        <v>49</v>
      </c>
      <c r="AP34" s="110">
        <v>77408434.510000005</v>
      </c>
      <c r="AQ34" s="110">
        <v>58056325.659999996</v>
      </c>
      <c r="AR34" s="183">
        <f t="shared" si="5"/>
        <v>0.79042486149568936</v>
      </c>
    </row>
    <row r="35" spans="1:44" s="69" customFormat="1" x14ac:dyDescent="0.3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>
        <v>0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2">
        <v>0</v>
      </c>
      <c r="AR35" s="183">
        <v>0</v>
      </c>
    </row>
    <row r="36" spans="1:44" x14ac:dyDescent="0.2">
      <c r="A36" s="157" t="s">
        <v>41</v>
      </c>
      <c r="B36" s="165">
        <v>207867360</v>
      </c>
      <c r="C36" s="178">
        <v>967</v>
      </c>
      <c r="D36" s="179">
        <v>221662935.52000001</v>
      </c>
      <c r="E36" s="179">
        <v>166247198.41</v>
      </c>
      <c r="F36" s="183">
        <f t="shared" si="0"/>
        <v>1.0663672041632704</v>
      </c>
      <c r="G36" s="180">
        <v>895</v>
      </c>
      <c r="H36" s="179">
        <v>215099381.37</v>
      </c>
      <c r="I36" s="179">
        <v>161324533.08000001</v>
      </c>
      <c r="J36" s="183">
        <f t="shared" si="1"/>
        <v>1.0347915197941611</v>
      </c>
      <c r="K36" s="180">
        <v>55</v>
      </c>
      <c r="L36" s="179">
        <v>4388073.3499999996</v>
      </c>
      <c r="M36" s="181">
        <v>3291054.81</v>
      </c>
      <c r="N36" s="180">
        <v>912</v>
      </c>
      <c r="O36" s="179">
        <v>210198815.06</v>
      </c>
      <c r="P36" s="179">
        <v>157649107.99000001</v>
      </c>
      <c r="Q36" s="183">
        <f t="shared" si="8"/>
        <v>1.0112160709598659</v>
      </c>
      <c r="R36" s="180">
        <v>17</v>
      </c>
      <c r="S36" s="179">
        <v>1951185.28</v>
      </c>
      <c r="T36" s="181">
        <v>1463388.91</v>
      </c>
      <c r="U36" s="180">
        <v>4</v>
      </c>
      <c r="V36" s="179">
        <v>4017.63</v>
      </c>
      <c r="W36" s="181">
        <v>3013.22</v>
      </c>
      <c r="X36" s="73">
        <v>895</v>
      </c>
      <c r="Y36" s="71">
        <v>208243612.15000001</v>
      </c>
      <c r="Z36" s="71">
        <v>156182705.86000001</v>
      </c>
      <c r="AA36" s="183">
        <f t="shared" si="2"/>
        <v>1.0018100588278986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4"/>
        <v>1.0111994909157456</v>
      </c>
      <c r="AO36" s="111">
        <v>912</v>
      </c>
      <c r="AP36" s="110">
        <v>210195368.61000001</v>
      </c>
      <c r="AQ36" s="110">
        <v>157646523.12</v>
      </c>
      <c r="AR36" s="183">
        <f t="shared" si="5"/>
        <v>1.0111994909157456</v>
      </c>
    </row>
    <row r="37" spans="1:44" x14ac:dyDescent="0.2">
      <c r="A37" s="157" t="s">
        <v>42</v>
      </c>
      <c r="B37" s="165">
        <v>8439900</v>
      </c>
      <c r="C37" s="178">
        <v>26</v>
      </c>
      <c r="D37" s="179">
        <v>13068307.4</v>
      </c>
      <c r="E37" s="179">
        <v>9801230.5</v>
      </c>
      <c r="F37" s="183">
        <f t="shared" si="0"/>
        <v>1.548395999952606</v>
      </c>
      <c r="G37" s="180">
        <v>13</v>
      </c>
      <c r="H37" s="179">
        <v>8488514.9700000007</v>
      </c>
      <c r="I37" s="179">
        <v>6366386.2000000002</v>
      </c>
      <c r="J37" s="183">
        <f t="shared" si="1"/>
        <v>1.0057601357835995</v>
      </c>
      <c r="K37" s="180">
        <v>12</v>
      </c>
      <c r="L37" s="179">
        <v>4504822.43</v>
      </c>
      <c r="M37" s="181">
        <v>3378616.8</v>
      </c>
      <c r="N37" s="180">
        <v>14</v>
      </c>
      <c r="O37" s="179">
        <v>8267659.3499999996</v>
      </c>
      <c r="P37" s="179">
        <v>6200744.4800000004</v>
      </c>
      <c r="Q37" s="183">
        <f t="shared" si="8"/>
        <v>0.97959209824760951</v>
      </c>
      <c r="R37" s="180">
        <v>1</v>
      </c>
      <c r="S37" s="179">
        <v>74970</v>
      </c>
      <c r="T37" s="181">
        <v>56227.5</v>
      </c>
      <c r="U37" s="180">
        <v>3</v>
      </c>
      <c r="V37" s="179">
        <v>60218.43</v>
      </c>
      <c r="W37" s="181">
        <v>45163.83</v>
      </c>
      <c r="X37" s="73">
        <v>13</v>
      </c>
      <c r="Y37" s="71">
        <v>8132470.9199999999</v>
      </c>
      <c r="Z37" s="71">
        <v>6099353.1500000004</v>
      </c>
      <c r="AA37" s="183">
        <f t="shared" si="2"/>
        <v>0.96357432197063941</v>
      </c>
      <c r="AB37" s="73">
        <v>13</v>
      </c>
      <c r="AC37" s="74">
        <v>31</v>
      </c>
      <c r="AD37" s="71">
        <v>7722359.5</v>
      </c>
      <c r="AE37" s="71">
        <v>5791769.5</v>
      </c>
      <c r="AF37" s="183">
        <f t="shared" si="3"/>
        <v>0.91498234576239057</v>
      </c>
      <c r="AG37" s="74">
        <v>0</v>
      </c>
      <c r="AH37" s="72">
        <v>0</v>
      </c>
      <c r="AI37" s="111">
        <v>13</v>
      </c>
      <c r="AJ37" s="110">
        <v>8127568.1299999999</v>
      </c>
      <c r="AK37" s="110">
        <v>6095675.9500000002</v>
      </c>
      <c r="AL37" s="71">
        <v>6734715.9299999997</v>
      </c>
      <c r="AM37" s="71">
        <v>5051036.84</v>
      </c>
      <c r="AN37" s="183">
        <f t="shared" si="4"/>
        <v>0.96299341579876541</v>
      </c>
      <c r="AO37" s="111">
        <v>13</v>
      </c>
      <c r="AP37" s="110">
        <v>7933189.1299999999</v>
      </c>
      <c r="AQ37" s="110">
        <v>5949891.71</v>
      </c>
      <c r="AR37" s="183">
        <f t="shared" si="5"/>
        <v>0.93996245571629999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2" thickBot="1" x14ac:dyDescent="0.25">
      <c r="A39" s="159" t="s">
        <v>214</v>
      </c>
      <c r="B39" s="167">
        <v>58161308</v>
      </c>
      <c r="C39" s="119">
        <v>754</v>
      </c>
      <c r="D39" s="120">
        <v>64325083.57</v>
      </c>
      <c r="E39" s="120">
        <v>48243811.469999999</v>
      </c>
      <c r="F39" s="183">
        <f t="shared" si="0"/>
        <v>1.1059772515776296</v>
      </c>
      <c r="G39" s="121">
        <v>711</v>
      </c>
      <c r="H39" s="120">
        <v>59455981.579999998</v>
      </c>
      <c r="I39" s="120">
        <v>44591985.039999999</v>
      </c>
      <c r="J39" s="183">
        <f t="shared" si="1"/>
        <v>1.0222600492409832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3">
        <f t="shared" si="8"/>
        <v>0.99999833497554758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43612218.659999996</v>
      </c>
      <c r="AA39" s="183">
        <f t="shared" si="2"/>
        <v>0.99979914757075261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4"/>
        <v>0.99999833497554758</v>
      </c>
      <c r="AO39" s="94">
        <v>712</v>
      </c>
      <c r="AP39" s="92">
        <v>58161211.159999996</v>
      </c>
      <c r="AQ39" s="92">
        <v>43620904.719999999</v>
      </c>
      <c r="AR39" s="183">
        <f t="shared" si="5"/>
        <v>0.99999833497554758</v>
      </c>
    </row>
    <row r="40" spans="1:44" s="77" customFormat="1" ht="25.8" thickBot="1" x14ac:dyDescent="0.25">
      <c r="A40" s="155" t="s">
        <v>177</v>
      </c>
      <c r="B40" s="129">
        <f>B41+B44</f>
        <v>125704011</v>
      </c>
      <c r="C40" s="136">
        <v>74</v>
      </c>
      <c r="D40" s="137">
        <v>132538309.65000001</v>
      </c>
      <c r="E40" s="137">
        <v>105549013.02</v>
      </c>
      <c r="F40" s="184">
        <f t="shared" si="0"/>
        <v>1.054368182810014</v>
      </c>
      <c r="G40" s="228">
        <v>74</v>
      </c>
      <c r="H40" s="229">
        <v>132538309.65000001</v>
      </c>
      <c r="I40" s="229">
        <v>105549013.02</v>
      </c>
      <c r="J40" s="184">
        <f t="shared" si="1"/>
        <v>1.054368182810014</v>
      </c>
      <c r="K40" s="228">
        <v>5</v>
      </c>
      <c r="L40" s="229">
        <v>1609500</v>
      </c>
      <c r="M40" s="229">
        <v>1448550</v>
      </c>
      <c r="N40" s="228">
        <v>69</v>
      </c>
      <c r="O40" s="229">
        <v>128840002.95</v>
      </c>
      <c r="P40" s="229">
        <v>102349155.77</v>
      </c>
      <c r="Q40" s="227">
        <f t="shared" ref="Q40" si="9">O40/B40</f>
        <v>1.0249474294817849</v>
      </c>
      <c r="R40" s="228">
        <v>1</v>
      </c>
      <c r="S40" s="229">
        <v>960000</v>
      </c>
      <c r="T40" s="229">
        <v>672000</v>
      </c>
      <c r="U40" s="228">
        <v>8</v>
      </c>
      <c r="V40" s="229">
        <v>1345623.63</v>
      </c>
      <c r="W40" s="229">
        <v>1140683.54</v>
      </c>
      <c r="X40" s="136">
        <v>68</v>
      </c>
      <c r="Y40" s="137">
        <v>126534379.31999999</v>
      </c>
      <c r="Z40" s="137">
        <v>100536472.23</v>
      </c>
      <c r="AA40" s="227">
        <f t="shared" si="2"/>
        <v>1.0066057424372878</v>
      </c>
      <c r="AB40" s="136">
        <v>68</v>
      </c>
      <c r="AC40" s="136">
        <v>173</v>
      </c>
      <c r="AD40" s="137">
        <v>106068500.89</v>
      </c>
      <c r="AE40" s="137">
        <v>85044772.540000007</v>
      </c>
      <c r="AF40" s="184">
        <f t="shared" si="3"/>
        <v>0.84379567562088376</v>
      </c>
      <c r="AG40" s="136">
        <v>1</v>
      </c>
      <c r="AH40" s="137">
        <v>139922.82999999999</v>
      </c>
      <c r="AI40" s="136">
        <v>68</v>
      </c>
      <c r="AJ40" s="137">
        <v>116252351.23999999</v>
      </c>
      <c r="AK40" s="137">
        <v>93171346.140000001</v>
      </c>
      <c r="AL40" s="137">
        <v>7150000</v>
      </c>
      <c r="AM40" s="137">
        <v>5720000</v>
      </c>
      <c r="AN40" s="184">
        <f t="shared" si="4"/>
        <v>0.924810197504358</v>
      </c>
      <c r="AO40" s="136">
        <v>68</v>
      </c>
      <c r="AP40" s="137">
        <v>115445141.01000001</v>
      </c>
      <c r="AQ40" s="137">
        <v>92525577.950000003</v>
      </c>
      <c r="AR40" s="184">
        <f t="shared" si="5"/>
        <v>0.91838868220362524</v>
      </c>
    </row>
    <row r="41" spans="1:44" s="76" customFormat="1" x14ac:dyDescent="0.2">
      <c r="A41" s="160" t="s">
        <v>45</v>
      </c>
      <c r="B41" s="164">
        <v>84454660</v>
      </c>
      <c r="C41" s="138">
        <v>70</v>
      </c>
      <c r="D41" s="143">
        <v>89722621.469999999</v>
      </c>
      <c r="E41" s="143">
        <v>71296462.480000004</v>
      </c>
      <c r="F41" s="183">
        <f t="shared" si="0"/>
        <v>1.0623762083702664</v>
      </c>
      <c r="G41" s="146">
        <v>70</v>
      </c>
      <c r="H41" s="235">
        <v>89722621.469999999</v>
      </c>
      <c r="I41" s="235">
        <v>71296462.480000004</v>
      </c>
      <c r="J41" s="183">
        <f t="shared" si="1"/>
        <v>1.0623762083702664</v>
      </c>
      <c r="K41" s="146">
        <v>5</v>
      </c>
      <c r="L41" s="145">
        <v>1609500</v>
      </c>
      <c r="M41" s="147">
        <v>1448550</v>
      </c>
      <c r="N41" s="146">
        <v>65</v>
      </c>
      <c r="O41" s="235">
        <v>87306162.709999993</v>
      </c>
      <c r="P41" s="235">
        <v>69122083.590000004</v>
      </c>
      <c r="Q41" s="197">
        <f t="shared" si="8"/>
        <v>1.0337637107295203</v>
      </c>
      <c r="R41" s="146">
        <v>1</v>
      </c>
      <c r="S41" s="145">
        <v>960000</v>
      </c>
      <c r="T41" s="147">
        <v>672000</v>
      </c>
      <c r="U41" s="146">
        <v>7</v>
      </c>
      <c r="V41" s="145">
        <v>641846.27</v>
      </c>
      <c r="W41" s="147">
        <v>577661.65</v>
      </c>
      <c r="X41" s="146">
        <v>64</v>
      </c>
      <c r="Y41" s="144">
        <v>85704316.439999998</v>
      </c>
      <c r="Z41" s="144">
        <v>67872421.939999998</v>
      </c>
      <c r="AA41" s="197">
        <f t="shared" si="2"/>
        <v>1.0147967730851086</v>
      </c>
      <c r="AB41" s="140">
        <v>65</v>
      </c>
      <c r="AC41" s="140">
        <v>167</v>
      </c>
      <c r="AD41" s="144">
        <v>75103408.230000004</v>
      </c>
      <c r="AE41" s="144">
        <v>60272698.439999998</v>
      </c>
      <c r="AF41" s="183">
        <f t="shared" si="3"/>
        <v>0.88927488702222002</v>
      </c>
      <c r="AG41" s="142">
        <v>1</v>
      </c>
      <c r="AH41" s="141">
        <v>139922.82999999999</v>
      </c>
      <c r="AI41" s="140">
        <v>64</v>
      </c>
      <c r="AJ41" s="144">
        <v>74898341.409999996</v>
      </c>
      <c r="AK41" s="144">
        <v>60088138.299999997</v>
      </c>
      <c r="AL41" s="144">
        <v>0</v>
      </c>
      <c r="AM41" s="144">
        <v>0</v>
      </c>
      <c r="AN41" s="183">
        <f t="shared" si="4"/>
        <v>0.88684675789352529</v>
      </c>
      <c r="AO41" s="140">
        <v>64</v>
      </c>
      <c r="AP41" s="144">
        <v>74898341.409999996</v>
      </c>
      <c r="AQ41" s="144">
        <v>60088138.299999997</v>
      </c>
      <c r="AR41" s="183">
        <f t="shared" si="5"/>
        <v>0.88684675789352529</v>
      </c>
    </row>
    <row r="42" spans="1:44" s="126" customFormat="1" ht="37.5" customHeight="1" outlineLevel="1" x14ac:dyDescent="0.2">
      <c r="A42" s="161" t="s">
        <v>46</v>
      </c>
      <c r="B42" s="166">
        <v>38622956</v>
      </c>
      <c r="C42" s="178">
        <v>65</v>
      </c>
      <c r="D42" s="179">
        <v>42453137.369999997</v>
      </c>
      <c r="E42" s="179">
        <v>38207823.609999999</v>
      </c>
      <c r="F42" s="183">
        <f t="shared" si="0"/>
        <v>1.0991685196234073</v>
      </c>
      <c r="G42" s="111">
        <v>65</v>
      </c>
      <c r="H42" s="110">
        <v>42453137.369999997</v>
      </c>
      <c r="I42" s="110">
        <v>38207823.609999999</v>
      </c>
      <c r="J42" s="183">
        <f t="shared" si="1"/>
        <v>1.0991685196234073</v>
      </c>
      <c r="K42" s="111">
        <v>5</v>
      </c>
      <c r="L42" s="110">
        <v>1609500</v>
      </c>
      <c r="M42" s="112">
        <v>1448550</v>
      </c>
      <c r="N42" s="111">
        <v>60</v>
      </c>
      <c r="O42" s="110">
        <v>40038848.609999999</v>
      </c>
      <c r="P42" s="110">
        <v>36034963.719999999</v>
      </c>
      <c r="Q42" s="197">
        <f t="shared" si="8"/>
        <v>1.0366593538309186</v>
      </c>
      <c r="R42" s="111">
        <v>0</v>
      </c>
      <c r="S42" s="110">
        <v>0</v>
      </c>
      <c r="T42" s="112">
        <v>0</v>
      </c>
      <c r="U42" s="111">
        <v>7</v>
      </c>
      <c r="V42" s="110">
        <v>641846.27</v>
      </c>
      <c r="W42" s="112">
        <v>577661.65</v>
      </c>
      <c r="X42" s="111">
        <v>60</v>
      </c>
      <c r="Y42" s="179">
        <v>39397002.340000004</v>
      </c>
      <c r="Z42" s="179">
        <v>35457302.07</v>
      </c>
      <c r="AA42" s="197">
        <f t="shared" si="2"/>
        <v>1.0200410952491572</v>
      </c>
      <c r="AB42" s="180">
        <v>61</v>
      </c>
      <c r="AC42" s="182">
        <v>160</v>
      </c>
      <c r="AD42" s="179">
        <v>38501564.359999999</v>
      </c>
      <c r="AE42" s="179">
        <v>34651407.740000002</v>
      </c>
      <c r="AF42" s="183">
        <f t="shared" si="3"/>
        <v>0.99685700804464572</v>
      </c>
      <c r="AG42" s="182">
        <v>1</v>
      </c>
      <c r="AH42" s="181">
        <v>139922.82999999999</v>
      </c>
      <c r="AI42" s="111">
        <v>60</v>
      </c>
      <c r="AJ42" s="110">
        <v>38296497.539999999</v>
      </c>
      <c r="AK42" s="110">
        <v>34466847.600000001</v>
      </c>
      <c r="AL42" s="179">
        <v>0</v>
      </c>
      <c r="AM42" s="179">
        <v>0</v>
      </c>
      <c r="AN42" s="183">
        <f t="shared" si="4"/>
        <v>0.99154755373980175</v>
      </c>
      <c r="AO42" s="180">
        <v>60</v>
      </c>
      <c r="AP42" s="179">
        <v>38296497.539999999</v>
      </c>
      <c r="AQ42" s="179">
        <v>34466847.600000001</v>
      </c>
      <c r="AR42" s="183">
        <f t="shared" si="5"/>
        <v>0.99154755373980175</v>
      </c>
    </row>
    <row r="43" spans="1:44" s="126" customFormat="1" outlineLevel="1" x14ac:dyDescent="0.2">
      <c r="A43" s="161" t="s">
        <v>47</v>
      </c>
      <c r="B43" s="166">
        <v>45831704</v>
      </c>
      <c r="C43" s="119">
        <v>5</v>
      </c>
      <c r="D43" s="120">
        <v>47269484.100000001</v>
      </c>
      <c r="E43" s="120">
        <v>33088638.870000001</v>
      </c>
      <c r="F43" s="183">
        <f t="shared" si="0"/>
        <v>1.0313708628420188</v>
      </c>
      <c r="G43" s="116">
        <v>5</v>
      </c>
      <c r="H43" s="115">
        <v>47269484.100000001</v>
      </c>
      <c r="I43" s="115">
        <v>33088638.870000001</v>
      </c>
      <c r="J43" s="183">
        <f t="shared" si="1"/>
        <v>1.0313708628420188</v>
      </c>
      <c r="K43" s="116">
        <v>0</v>
      </c>
      <c r="L43" s="115">
        <v>0</v>
      </c>
      <c r="M43" s="117">
        <v>0</v>
      </c>
      <c r="N43" s="116">
        <v>5</v>
      </c>
      <c r="O43" s="115">
        <v>47267314.100000001</v>
      </c>
      <c r="P43" s="115">
        <v>33087119.870000001</v>
      </c>
      <c r="Q43" s="197">
        <f t="shared" si="8"/>
        <v>1.0313235157043257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4</v>
      </c>
      <c r="Y43" s="120">
        <v>46307314.100000001</v>
      </c>
      <c r="Z43" s="179">
        <v>32415119.870000001</v>
      </c>
      <c r="AA43" s="197">
        <f t="shared" si="2"/>
        <v>1.0103773165405328</v>
      </c>
      <c r="AB43" s="121">
        <v>4</v>
      </c>
      <c r="AC43" s="123">
        <v>7</v>
      </c>
      <c r="AD43" s="120">
        <v>36601843.869999997</v>
      </c>
      <c r="AE43" s="120">
        <v>25621290.699999999</v>
      </c>
      <c r="AF43" s="183">
        <f t="shared" si="3"/>
        <v>0.7986140744406971</v>
      </c>
      <c r="AG43" s="123">
        <v>0</v>
      </c>
      <c r="AH43" s="122">
        <v>0</v>
      </c>
      <c r="AI43" s="121">
        <v>4</v>
      </c>
      <c r="AJ43" s="120">
        <v>36601843.869999997</v>
      </c>
      <c r="AK43" s="120">
        <v>25621290.699999999</v>
      </c>
      <c r="AL43" s="120">
        <v>0</v>
      </c>
      <c r="AM43" s="120">
        <v>0</v>
      </c>
      <c r="AN43" s="183">
        <f t="shared" si="4"/>
        <v>0.7986140744406971</v>
      </c>
      <c r="AO43" s="121">
        <v>4</v>
      </c>
      <c r="AP43" s="120">
        <v>36601843.869999997</v>
      </c>
      <c r="AQ43" s="120">
        <v>25621290.699999999</v>
      </c>
      <c r="AR43" s="183">
        <f t="shared" si="5"/>
        <v>0.7986140744406971</v>
      </c>
    </row>
    <row r="44" spans="1:44" s="76" customFormat="1" ht="13.2" thickBot="1" x14ac:dyDescent="0.25">
      <c r="A44" s="162" t="s">
        <v>48</v>
      </c>
      <c r="B44" s="167">
        <v>41249351</v>
      </c>
      <c r="C44" s="119">
        <v>4</v>
      </c>
      <c r="D44" s="120">
        <v>42815688.18</v>
      </c>
      <c r="E44" s="120">
        <v>34252550.539999999</v>
      </c>
      <c r="F44" s="183">
        <f t="shared" si="0"/>
        <v>1.0379724078567927</v>
      </c>
      <c r="G44" s="116">
        <v>4</v>
      </c>
      <c r="H44" s="115">
        <v>42815688.18</v>
      </c>
      <c r="I44" s="115">
        <v>34252550.539999999</v>
      </c>
      <c r="J44" s="183">
        <f t="shared" si="1"/>
        <v>1.0379724078567927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197">
        <f t="shared" si="8"/>
        <v>1.0068968173584114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97">
        <f t="shared" si="2"/>
        <v>0.98983527959021711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3">
        <f t="shared" si="3"/>
        <v>0.75068072367974958</v>
      </c>
      <c r="AG44" s="123">
        <v>0</v>
      </c>
      <c r="AH44" s="122">
        <v>0</v>
      </c>
      <c r="AI44" s="121">
        <v>4</v>
      </c>
      <c r="AJ44" s="120">
        <v>41354009.829999998</v>
      </c>
      <c r="AK44" s="120">
        <v>33083207.84</v>
      </c>
      <c r="AL44" s="120">
        <v>7150000</v>
      </c>
      <c r="AM44" s="120">
        <v>5720000</v>
      </c>
      <c r="AN44" s="183">
        <f t="shared" si="4"/>
        <v>1.0025372236765615</v>
      </c>
      <c r="AO44" s="121">
        <v>4</v>
      </c>
      <c r="AP44" s="120">
        <v>40546799.600000001</v>
      </c>
      <c r="AQ44" s="120">
        <v>32437439.649999999</v>
      </c>
      <c r="AR44" s="183">
        <f t="shared" si="5"/>
        <v>0.98296818294183586</v>
      </c>
    </row>
    <row r="45" spans="1:44" s="77" customFormat="1" ht="25.8" thickBot="1" x14ac:dyDescent="0.25">
      <c r="A45" s="155" t="s">
        <v>178</v>
      </c>
      <c r="B45" s="129">
        <f>SUM(B46:B48)</f>
        <v>407537285</v>
      </c>
      <c r="C45" s="136">
        <v>4897</v>
      </c>
      <c r="D45" s="137">
        <v>659629653.13</v>
      </c>
      <c r="E45" s="137">
        <v>560685202.63</v>
      </c>
      <c r="F45" s="227">
        <f>D45/B45</f>
        <v>1.6185749805198806</v>
      </c>
      <c r="G45" s="228">
        <v>4817</v>
      </c>
      <c r="H45" s="137">
        <v>648414847.98000002</v>
      </c>
      <c r="I45" s="137">
        <v>551152618.32000005</v>
      </c>
      <c r="J45" s="227">
        <f t="shared" si="1"/>
        <v>1.5910565041429277</v>
      </c>
      <c r="K45" s="228">
        <v>1341</v>
      </c>
      <c r="L45" s="229">
        <v>186799480.50999999</v>
      </c>
      <c r="M45" s="229">
        <v>158779557.59</v>
      </c>
      <c r="N45" s="228">
        <v>3553</v>
      </c>
      <c r="O45" s="229">
        <v>466403311.36000001</v>
      </c>
      <c r="P45" s="229">
        <v>396442728.69999999</v>
      </c>
      <c r="Q45" s="227">
        <f>O45/B45</f>
        <v>1.1444432902869244</v>
      </c>
      <c r="R45" s="228">
        <v>357</v>
      </c>
      <c r="S45" s="229">
        <v>50055573.869999997</v>
      </c>
      <c r="T45" s="229">
        <v>42547237.710000001</v>
      </c>
      <c r="U45" s="228">
        <v>460</v>
      </c>
      <c r="V45" s="229">
        <v>7348240.0599999996</v>
      </c>
      <c r="W45" s="229">
        <v>6246161.6500000004</v>
      </c>
      <c r="X45" s="228">
        <v>3196</v>
      </c>
      <c r="Y45" s="229">
        <v>408999497.43000001</v>
      </c>
      <c r="Z45" s="229">
        <v>347649329.33999997</v>
      </c>
      <c r="AA45" s="227">
        <f t="shared" si="2"/>
        <v>1.0035879230780074</v>
      </c>
      <c r="AB45" s="136">
        <v>3257</v>
      </c>
      <c r="AC45" s="136">
        <v>3452</v>
      </c>
      <c r="AD45" s="137">
        <v>413186714.73000002</v>
      </c>
      <c r="AE45" s="137">
        <v>351208705.38</v>
      </c>
      <c r="AF45" s="184">
        <f t="shared" si="3"/>
        <v>1.0138623628755834</v>
      </c>
      <c r="AG45" s="136">
        <v>86</v>
      </c>
      <c r="AH45" s="137">
        <v>11166426.17</v>
      </c>
      <c r="AI45" s="136">
        <v>3298</v>
      </c>
      <c r="AJ45" s="137">
        <v>434249475.75999999</v>
      </c>
      <c r="AK45" s="137">
        <v>369112051.06</v>
      </c>
      <c r="AL45" s="137">
        <v>215674418.36000001</v>
      </c>
      <c r="AM45" s="137">
        <v>183323254.59999999</v>
      </c>
      <c r="AN45" s="184">
        <f t="shared" si="4"/>
        <v>1.0655453911658659</v>
      </c>
      <c r="AO45" s="136">
        <v>3181</v>
      </c>
      <c r="AP45" s="137">
        <v>397292209.83999997</v>
      </c>
      <c r="AQ45" s="137">
        <v>337698375.36000001</v>
      </c>
      <c r="AR45" s="184">
        <f t="shared" si="5"/>
        <v>0.97486101140414672</v>
      </c>
    </row>
    <row r="46" spans="1:44" s="114" customFormat="1" x14ac:dyDescent="0.2">
      <c r="A46" s="156" t="s">
        <v>50</v>
      </c>
      <c r="B46" s="164">
        <v>108965</v>
      </c>
      <c r="C46" s="196">
        <v>5</v>
      </c>
      <c r="D46" s="145">
        <v>99811</v>
      </c>
      <c r="E46" s="145">
        <v>84839.35</v>
      </c>
      <c r="F46" s="197">
        <f>D46/B46</f>
        <v>0.91599137337677239</v>
      </c>
      <c r="G46" s="146">
        <v>5</v>
      </c>
      <c r="H46" s="145">
        <v>99811</v>
      </c>
      <c r="I46" s="145">
        <v>84839.35</v>
      </c>
      <c r="J46" s="197">
        <f t="shared" si="1"/>
        <v>0.91599137337677239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0">O46/B46</f>
        <v>0.91599137337677239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2"/>
        <v>0.91599137337677239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3"/>
        <v>0.91599137337677239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4"/>
        <v>0.91599137337677239</v>
      </c>
      <c r="AO46" s="146">
        <v>5</v>
      </c>
      <c r="AP46" s="145">
        <v>99811</v>
      </c>
      <c r="AQ46" s="145">
        <v>84839.35</v>
      </c>
      <c r="AR46" s="197">
        <f t="shared" si="5"/>
        <v>0.91599137337677239</v>
      </c>
    </row>
    <row r="47" spans="1:44" s="114" customFormat="1" x14ac:dyDescent="0.2">
      <c r="A47" s="157" t="s">
        <v>51</v>
      </c>
      <c r="B47" s="165">
        <v>395752639</v>
      </c>
      <c r="C47" s="255">
        <v>4760</v>
      </c>
      <c r="D47" s="110">
        <v>645024828.42999995</v>
      </c>
      <c r="E47" s="110">
        <v>548271101.72000003</v>
      </c>
      <c r="F47" s="197">
        <f t="shared" ref="F47:F48" si="11">D47/B47</f>
        <v>1.6298686726634815</v>
      </c>
      <c r="G47" s="111">
        <v>4680</v>
      </c>
      <c r="H47" s="110">
        <v>633810023.27999997</v>
      </c>
      <c r="I47" s="110">
        <v>538738517.40999997</v>
      </c>
      <c r="J47" s="197">
        <f t="shared" si="1"/>
        <v>1.6015307563874512</v>
      </c>
      <c r="K47" s="111">
        <v>1333</v>
      </c>
      <c r="L47" s="110">
        <v>185249154.50999999</v>
      </c>
      <c r="M47" s="112">
        <v>157461780.49000001</v>
      </c>
      <c r="N47" s="111">
        <v>3424</v>
      </c>
      <c r="O47" s="110">
        <v>453382061.08999997</v>
      </c>
      <c r="P47" s="110">
        <v>385374665.98000002</v>
      </c>
      <c r="Q47" s="197">
        <f t="shared" si="10"/>
        <v>1.1456198049256723</v>
      </c>
      <c r="R47" s="111">
        <v>345</v>
      </c>
      <c r="S47" s="110">
        <v>49074167.869999997</v>
      </c>
      <c r="T47" s="112">
        <v>41713042.609999999</v>
      </c>
      <c r="U47" s="111">
        <v>435</v>
      </c>
      <c r="V47" s="110">
        <v>7182026.1699999999</v>
      </c>
      <c r="W47" s="112">
        <v>6104879.8399999999</v>
      </c>
      <c r="X47" s="111">
        <v>3079</v>
      </c>
      <c r="Y47" s="110">
        <v>397125867.05000001</v>
      </c>
      <c r="Z47" s="112">
        <v>337556743.52999997</v>
      </c>
      <c r="AA47" s="197">
        <f t="shared" si="2"/>
        <v>1.00346991507996</v>
      </c>
      <c r="AB47" s="111">
        <v>3139</v>
      </c>
      <c r="AC47" s="113">
        <v>3331</v>
      </c>
      <c r="AD47" s="110">
        <v>401421635.95999998</v>
      </c>
      <c r="AE47" s="110">
        <v>341208388.48000002</v>
      </c>
      <c r="AF47" s="197">
        <f t="shared" si="3"/>
        <v>1.0143245967337693</v>
      </c>
      <c r="AG47" s="113">
        <v>85</v>
      </c>
      <c r="AH47" s="112">
        <v>11156475.17</v>
      </c>
      <c r="AI47" s="240">
        <v>3176</v>
      </c>
      <c r="AJ47" s="110">
        <v>421850648.50999999</v>
      </c>
      <c r="AK47" s="145">
        <v>358573047.94999999</v>
      </c>
      <c r="AL47" s="110">
        <v>205518123.25</v>
      </c>
      <c r="AM47" s="110">
        <v>174690403.75999999</v>
      </c>
      <c r="AN47" s="197">
        <f t="shared" si="4"/>
        <v>1.0659452570574015</v>
      </c>
      <c r="AO47" s="111">
        <v>3064</v>
      </c>
      <c r="AP47" s="110">
        <v>385442530.25999999</v>
      </c>
      <c r="AQ47" s="110">
        <v>327626147.76999998</v>
      </c>
      <c r="AR47" s="197">
        <f t="shared" si="5"/>
        <v>0.9739480985747766</v>
      </c>
    </row>
    <row r="48" spans="1:44" s="114" customFormat="1" ht="33.75" customHeight="1" thickBot="1" x14ac:dyDescent="0.25">
      <c r="A48" s="159" t="s">
        <v>52</v>
      </c>
      <c r="B48" s="167">
        <v>11675681</v>
      </c>
      <c r="C48" s="256">
        <v>132</v>
      </c>
      <c r="D48" s="115">
        <v>14505013.699999999</v>
      </c>
      <c r="E48" s="110">
        <v>12329261.560000001</v>
      </c>
      <c r="F48" s="197">
        <f t="shared" si="11"/>
        <v>1.2423269957444023</v>
      </c>
      <c r="G48" s="116">
        <v>132</v>
      </c>
      <c r="H48" s="115">
        <v>14505013.699999999</v>
      </c>
      <c r="I48" s="115">
        <v>12329261.560000001</v>
      </c>
      <c r="J48" s="197">
        <f t="shared" si="1"/>
        <v>1.2423269957444023</v>
      </c>
      <c r="K48" s="116">
        <v>8</v>
      </c>
      <c r="L48" s="115">
        <v>1550326</v>
      </c>
      <c r="M48" s="117">
        <v>1317777.1000000001</v>
      </c>
      <c r="N48" s="116">
        <v>124</v>
      </c>
      <c r="O48" s="115">
        <v>12921439.27</v>
      </c>
      <c r="P48" s="115">
        <v>10983223.369999999</v>
      </c>
      <c r="Q48" s="197">
        <f t="shared" si="10"/>
        <v>1.1066968402100057</v>
      </c>
      <c r="R48" s="116">
        <v>12</v>
      </c>
      <c r="S48" s="115">
        <v>981406</v>
      </c>
      <c r="T48" s="117">
        <v>834195.1</v>
      </c>
      <c r="U48" s="116">
        <v>25</v>
      </c>
      <c r="V48" s="115">
        <v>166213.89000000001</v>
      </c>
      <c r="W48" s="117">
        <v>141281.81</v>
      </c>
      <c r="X48" s="116">
        <v>112</v>
      </c>
      <c r="Y48" s="115">
        <v>11773819.380000001</v>
      </c>
      <c r="Z48" s="117">
        <v>10007746.460000001</v>
      </c>
      <c r="AA48" s="197">
        <f t="shared" si="2"/>
        <v>1.0084053666762565</v>
      </c>
      <c r="AB48" s="116">
        <v>113</v>
      </c>
      <c r="AC48" s="118">
        <v>116</v>
      </c>
      <c r="AD48" s="115">
        <v>11665267.77</v>
      </c>
      <c r="AE48" s="110">
        <v>9915477.5500000007</v>
      </c>
      <c r="AF48" s="197">
        <f t="shared" si="3"/>
        <v>0.99910812654097003</v>
      </c>
      <c r="AG48" s="118">
        <v>1</v>
      </c>
      <c r="AH48" s="117">
        <v>9951</v>
      </c>
      <c r="AI48" s="116">
        <v>117</v>
      </c>
      <c r="AJ48" s="115">
        <v>12299016.25</v>
      </c>
      <c r="AK48" s="115">
        <v>10454163.76</v>
      </c>
      <c r="AL48" s="115">
        <v>10156295.109999999</v>
      </c>
      <c r="AM48" s="115">
        <v>8632850.8399999999</v>
      </c>
      <c r="AN48" s="197">
        <f t="shared" si="4"/>
        <v>1.0533874854922809</v>
      </c>
      <c r="AO48" s="116">
        <v>112</v>
      </c>
      <c r="AP48" s="115">
        <v>11749868.58</v>
      </c>
      <c r="AQ48" s="115">
        <v>9987388.2400000002</v>
      </c>
      <c r="AR48" s="197">
        <f t="shared" si="5"/>
        <v>1.0063540259450392</v>
      </c>
    </row>
    <row r="49" spans="1:44" s="77" customFormat="1" ht="48" customHeight="1" thickBot="1" x14ac:dyDescent="0.25">
      <c r="A49" s="155" t="s">
        <v>179</v>
      </c>
      <c r="B49" s="129">
        <f>SUM(B50:B53)</f>
        <v>682311986</v>
      </c>
      <c r="C49" s="239">
        <v>3563</v>
      </c>
      <c r="D49" s="137">
        <v>1065419779.85</v>
      </c>
      <c r="E49" s="137">
        <v>799111275.23000002</v>
      </c>
      <c r="F49" s="184">
        <f>D49/B49</f>
        <v>1.5614847778007523</v>
      </c>
      <c r="G49" s="238">
        <v>3231</v>
      </c>
      <c r="H49" s="229">
        <v>805201960.48000002</v>
      </c>
      <c r="I49" s="229">
        <v>603947911.47000003</v>
      </c>
      <c r="J49" s="184">
        <f t="shared" si="1"/>
        <v>1.1801081865796215</v>
      </c>
      <c r="K49" s="228">
        <v>321</v>
      </c>
      <c r="L49" s="229">
        <v>249817426.66999999</v>
      </c>
      <c r="M49" s="229">
        <v>187363069.25999999</v>
      </c>
      <c r="N49" s="228">
        <v>3242</v>
      </c>
      <c r="O49" s="229">
        <v>677837087.59000003</v>
      </c>
      <c r="P49" s="229">
        <v>508424247.63999999</v>
      </c>
      <c r="Q49" s="227">
        <f t="shared" si="8"/>
        <v>0.99344156558609842</v>
      </c>
      <c r="R49" s="228">
        <v>12</v>
      </c>
      <c r="S49" s="229">
        <v>5080203.28</v>
      </c>
      <c r="T49" s="229">
        <v>3810152.44</v>
      </c>
      <c r="U49" s="228">
        <v>61</v>
      </c>
      <c r="V49" s="229">
        <v>17015325.640000001</v>
      </c>
      <c r="W49" s="229">
        <v>12761494.26</v>
      </c>
      <c r="X49" s="228">
        <v>3230</v>
      </c>
      <c r="Y49" s="229">
        <v>655741558.66999996</v>
      </c>
      <c r="Z49" s="137">
        <v>491852600.94</v>
      </c>
      <c r="AA49" s="227">
        <f t="shared" si="2"/>
        <v>0.96105824333269141</v>
      </c>
      <c r="AB49" s="136">
        <v>185</v>
      </c>
      <c r="AC49" s="136">
        <v>278</v>
      </c>
      <c r="AD49" s="137">
        <v>270257050.42000002</v>
      </c>
      <c r="AE49" s="137">
        <v>202692787.02000001</v>
      </c>
      <c r="AF49" s="184">
        <f t="shared" si="3"/>
        <v>0.39609014052993641</v>
      </c>
      <c r="AG49" s="136">
        <v>8</v>
      </c>
      <c r="AH49" s="137">
        <v>3232010.36</v>
      </c>
      <c r="AI49" s="136">
        <v>3232</v>
      </c>
      <c r="AJ49" s="137">
        <v>653710668.00999999</v>
      </c>
      <c r="AK49" s="137">
        <v>490329432.52999997</v>
      </c>
      <c r="AL49" s="137">
        <v>149337734.69999999</v>
      </c>
      <c r="AM49" s="137">
        <v>112003300.86</v>
      </c>
      <c r="AN49" s="184">
        <f t="shared" si="4"/>
        <v>0.9580817594050004</v>
      </c>
      <c r="AO49" s="136">
        <v>3230</v>
      </c>
      <c r="AP49" s="137">
        <v>628813212.62</v>
      </c>
      <c r="AQ49" s="137">
        <v>471656341.06999999</v>
      </c>
      <c r="AR49" s="184">
        <f t="shared" si="5"/>
        <v>0.92159191912539551</v>
      </c>
    </row>
    <row r="50" spans="1:44" x14ac:dyDescent="0.2">
      <c r="A50" s="156" t="s">
        <v>54</v>
      </c>
      <c r="B50" s="164">
        <v>65625532</v>
      </c>
      <c r="C50" s="130">
        <v>60</v>
      </c>
      <c r="D50" s="131">
        <v>123604243.53</v>
      </c>
      <c r="E50" s="145">
        <v>92703182.519999996</v>
      </c>
      <c r="F50" s="197">
        <f t="shared" si="0"/>
        <v>1.8834779660148127</v>
      </c>
      <c r="G50" s="146">
        <v>56</v>
      </c>
      <c r="H50" s="145">
        <v>121330369.70999999</v>
      </c>
      <c r="I50" s="145">
        <v>90997777.159999996</v>
      </c>
      <c r="J50" s="197">
        <f t="shared" si="1"/>
        <v>1.8488287410759578</v>
      </c>
      <c r="K50" s="146">
        <v>3</v>
      </c>
      <c r="L50" s="145">
        <v>2103781</v>
      </c>
      <c r="M50" s="147">
        <v>1577835.75</v>
      </c>
      <c r="N50" s="146">
        <v>57</v>
      </c>
      <c r="O50" s="145">
        <v>70663450.079999998</v>
      </c>
      <c r="P50" s="145">
        <v>52997587.399999999</v>
      </c>
      <c r="Q50" s="197">
        <f t="shared" si="8"/>
        <v>1.0767676531749868</v>
      </c>
      <c r="R50" s="146">
        <v>1</v>
      </c>
      <c r="S50" s="145">
        <v>34698.800000000003</v>
      </c>
      <c r="T50" s="147">
        <v>26024.1</v>
      </c>
      <c r="U50" s="146">
        <v>11</v>
      </c>
      <c r="V50" s="145">
        <v>3724128.14</v>
      </c>
      <c r="W50" s="147">
        <v>2793096.1</v>
      </c>
      <c r="X50" s="133">
        <v>56</v>
      </c>
      <c r="Y50" s="131">
        <v>66904623.140000001</v>
      </c>
      <c r="Z50" s="131">
        <v>50178467.200000003</v>
      </c>
      <c r="AA50" s="197">
        <f t="shared" si="2"/>
        <v>1.0194907546044731</v>
      </c>
      <c r="AB50" s="146">
        <v>57</v>
      </c>
      <c r="AC50" s="148">
        <v>67</v>
      </c>
      <c r="AD50" s="145">
        <v>66271406.399999999</v>
      </c>
      <c r="AE50" s="145">
        <v>49703554.57</v>
      </c>
      <c r="AF50" s="183">
        <f t="shared" si="3"/>
        <v>1.0098418158347273</v>
      </c>
      <c r="AG50" s="135">
        <v>2</v>
      </c>
      <c r="AH50" s="134">
        <v>240040.4</v>
      </c>
      <c r="AI50" s="133">
        <v>55</v>
      </c>
      <c r="AJ50" s="145">
        <v>64573964.299999997</v>
      </c>
      <c r="AK50" s="145">
        <v>48430473</v>
      </c>
      <c r="AL50" s="131">
        <v>26362105.399999999</v>
      </c>
      <c r="AM50" s="131">
        <v>19771579.039999999</v>
      </c>
      <c r="AN50" s="183">
        <f t="shared" si="4"/>
        <v>0.98397624113736704</v>
      </c>
      <c r="AO50" s="133">
        <v>55</v>
      </c>
      <c r="AP50" s="145">
        <v>62850575.829999998</v>
      </c>
      <c r="AQ50" s="145">
        <v>47137931.68</v>
      </c>
      <c r="AR50" s="183">
        <f t="shared" si="5"/>
        <v>0.95771529638799724</v>
      </c>
    </row>
    <row r="51" spans="1:44" x14ac:dyDescent="0.2">
      <c r="A51" s="157" t="s">
        <v>55</v>
      </c>
      <c r="B51" s="165">
        <v>13893002</v>
      </c>
      <c r="C51" s="70">
        <v>2</v>
      </c>
      <c r="D51" s="71">
        <v>185791.93</v>
      </c>
      <c r="E51" s="110">
        <v>185791.93</v>
      </c>
      <c r="F51" s="197">
        <f t="shared" si="0"/>
        <v>1.3373058608931317E-2</v>
      </c>
      <c r="G51" s="111">
        <v>2</v>
      </c>
      <c r="H51" s="110">
        <v>185791.93</v>
      </c>
      <c r="I51" s="110">
        <v>185791.93</v>
      </c>
      <c r="J51" s="197">
        <f t="shared" si="1"/>
        <v>1.3373058608931317E-2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8"/>
        <v>1.3370409793362155E-2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97">
        <f t="shared" si="2"/>
        <v>1.3370409793362155E-2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4"/>
        <v>1.3370409793362155E-2</v>
      </c>
      <c r="AO51" s="73">
        <v>2</v>
      </c>
      <c r="AP51" s="110">
        <v>185755.13</v>
      </c>
      <c r="AQ51" s="110">
        <v>185755.13</v>
      </c>
      <c r="AR51" s="183">
        <f t="shared" si="5"/>
        <v>1.3370409793362155E-2</v>
      </c>
    </row>
    <row r="52" spans="1:44" x14ac:dyDescent="0.2">
      <c r="A52" s="157" t="s">
        <v>56</v>
      </c>
      <c r="B52" s="165">
        <v>385090930</v>
      </c>
      <c r="C52" s="250">
        <v>3109</v>
      </c>
      <c r="D52" s="71">
        <v>474999692.35000002</v>
      </c>
      <c r="E52" s="110">
        <v>356249762.63</v>
      </c>
      <c r="F52" s="197">
        <f t="shared" si="0"/>
        <v>1.2334741105172227</v>
      </c>
      <c r="G52" s="240">
        <v>2942</v>
      </c>
      <c r="H52" s="110">
        <v>445395451.75</v>
      </c>
      <c r="I52" s="110">
        <v>334046582.58999997</v>
      </c>
      <c r="J52" s="197">
        <f t="shared" si="1"/>
        <v>1.1565981357961352</v>
      </c>
      <c r="K52" s="111">
        <v>163</v>
      </c>
      <c r="L52" s="110">
        <v>29410425.02</v>
      </c>
      <c r="M52" s="112">
        <v>22057818.359999999</v>
      </c>
      <c r="N52" s="111">
        <v>2946</v>
      </c>
      <c r="O52" s="110">
        <v>384509020.54000002</v>
      </c>
      <c r="P52" s="110">
        <v>288381759.20999998</v>
      </c>
      <c r="Q52" s="197">
        <f t="shared" si="8"/>
        <v>0.99848890375060251</v>
      </c>
      <c r="R52" s="111">
        <v>5</v>
      </c>
      <c r="S52" s="110">
        <v>273815.58</v>
      </c>
      <c r="T52" s="112">
        <v>205361.68</v>
      </c>
      <c r="U52" s="111">
        <v>11</v>
      </c>
      <c r="V52" s="110">
        <v>3994038.99</v>
      </c>
      <c r="W52" s="112">
        <v>2995529.25</v>
      </c>
      <c r="X52" s="73">
        <v>2941</v>
      </c>
      <c r="Y52" s="71">
        <v>380241165.97000003</v>
      </c>
      <c r="Z52" s="71">
        <v>285180868.27999997</v>
      </c>
      <c r="AA52" s="197">
        <f t="shared" si="2"/>
        <v>0.98740618474187392</v>
      </c>
      <c r="AB52" s="111">
        <v>30</v>
      </c>
      <c r="AC52" s="74">
        <v>62</v>
      </c>
      <c r="AD52" s="71">
        <v>96132675.180000007</v>
      </c>
      <c r="AE52" s="131">
        <v>72099506.219999999</v>
      </c>
      <c r="AF52" s="183">
        <f t="shared" si="3"/>
        <v>0.24963630065241996</v>
      </c>
      <c r="AG52" s="74">
        <v>2</v>
      </c>
      <c r="AH52" s="72">
        <v>1200000</v>
      </c>
      <c r="AI52" s="111">
        <v>2942</v>
      </c>
      <c r="AJ52" s="110">
        <v>383446176.45999998</v>
      </c>
      <c r="AK52" s="110">
        <v>287584626.04000002</v>
      </c>
      <c r="AL52" s="71">
        <v>93163217.75</v>
      </c>
      <c r="AM52" s="71">
        <v>69872413.239999995</v>
      </c>
      <c r="AN52" s="183">
        <f t="shared" si="4"/>
        <v>0.99572892163417082</v>
      </c>
      <c r="AO52" s="73">
        <v>2942</v>
      </c>
      <c r="AP52" s="110">
        <v>366236816.79000002</v>
      </c>
      <c r="AQ52" s="110">
        <v>274677606.35000002</v>
      </c>
      <c r="AR52" s="183">
        <f t="shared" si="5"/>
        <v>0.95103984087602378</v>
      </c>
    </row>
    <row r="53" spans="1:44" ht="25.8" thickBot="1" x14ac:dyDescent="0.25">
      <c r="A53" s="159" t="s">
        <v>57</v>
      </c>
      <c r="B53" s="167">
        <v>217702522</v>
      </c>
      <c r="C53" s="96">
        <v>392</v>
      </c>
      <c r="D53" s="92">
        <v>466630052.04000002</v>
      </c>
      <c r="E53" s="115">
        <v>349972538.14999998</v>
      </c>
      <c r="F53" s="197">
        <f t="shared" si="0"/>
        <v>2.1434297028492852</v>
      </c>
      <c r="G53" s="116">
        <v>231</v>
      </c>
      <c r="H53" s="115">
        <v>238290347.09</v>
      </c>
      <c r="I53" s="115">
        <v>178717759.78999999</v>
      </c>
      <c r="J53" s="197">
        <f t="shared" si="1"/>
        <v>1.0945686108771859</v>
      </c>
      <c r="K53" s="116">
        <v>155</v>
      </c>
      <c r="L53" s="115">
        <v>218303220.65000001</v>
      </c>
      <c r="M53" s="117">
        <v>163727415.15000001</v>
      </c>
      <c r="N53" s="116">
        <v>237</v>
      </c>
      <c r="O53" s="115">
        <v>222478861.84</v>
      </c>
      <c r="P53" s="115">
        <v>166859145.90000001</v>
      </c>
      <c r="Q53" s="197">
        <f t="shared" si="8"/>
        <v>1.0219397542854374</v>
      </c>
      <c r="R53" s="116">
        <v>6</v>
      </c>
      <c r="S53" s="115">
        <v>4771688.9000000004</v>
      </c>
      <c r="T53" s="117">
        <v>3578766.66</v>
      </c>
      <c r="U53" s="116">
        <v>39</v>
      </c>
      <c r="V53" s="115">
        <v>9297158.5099999998</v>
      </c>
      <c r="W53" s="117">
        <v>6972868.9100000001</v>
      </c>
      <c r="X53" s="94">
        <v>231</v>
      </c>
      <c r="Y53" s="92">
        <v>208410014.43000001</v>
      </c>
      <c r="Z53" s="92">
        <v>156307510.33000001</v>
      </c>
      <c r="AA53" s="197">
        <f t="shared" si="2"/>
        <v>0.95731557225597974</v>
      </c>
      <c r="AB53" s="116">
        <v>98</v>
      </c>
      <c r="AC53" s="95">
        <v>149</v>
      </c>
      <c r="AD53" s="92">
        <v>107852968.84</v>
      </c>
      <c r="AE53" s="131">
        <v>80889726.230000004</v>
      </c>
      <c r="AF53" s="183">
        <f t="shared" si="3"/>
        <v>0.49541442078470732</v>
      </c>
      <c r="AG53" s="95">
        <v>4</v>
      </c>
      <c r="AH53" s="97">
        <v>1791969.96</v>
      </c>
      <c r="AI53" s="116">
        <v>233</v>
      </c>
      <c r="AJ53" s="115">
        <v>205504772.12</v>
      </c>
      <c r="AK53" s="115">
        <v>154128578.36000001</v>
      </c>
      <c r="AL53" s="92">
        <v>29812411.550000001</v>
      </c>
      <c r="AM53" s="92">
        <v>22359308.579999998</v>
      </c>
      <c r="AN53" s="183">
        <f t="shared" si="4"/>
        <v>0.94397056236215771</v>
      </c>
      <c r="AO53" s="94">
        <v>231</v>
      </c>
      <c r="AP53" s="115">
        <v>199540064.87</v>
      </c>
      <c r="AQ53" s="115">
        <v>149655047.91</v>
      </c>
      <c r="AR53" s="183">
        <f t="shared" si="5"/>
        <v>0.9165721326370303</v>
      </c>
    </row>
    <row r="54" spans="1:44" s="77" customFormat="1" ht="25.8" thickBot="1" x14ac:dyDescent="0.25">
      <c r="A54" s="155" t="s">
        <v>180</v>
      </c>
      <c r="B54" s="129">
        <f>SUM(B55:B57)</f>
        <v>1120401</v>
      </c>
      <c r="C54" s="136">
        <v>10</v>
      </c>
      <c r="D54" s="229">
        <v>3660935.08</v>
      </c>
      <c r="E54" s="229">
        <v>2745701.3</v>
      </c>
      <c r="F54" s="227">
        <f t="shared" si="0"/>
        <v>3.2675221460887665</v>
      </c>
      <c r="G54" s="228">
        <v>1</v>
      </c>
      <c r="H54" s="229">
        <v>1129660.8400000001</v>
      </c>
      <c r="I54" s="229">
        <v>847245.63</v>
      </c>
      <c r="J54" s="227">
        <f t="shared" si="1"/>
        <v>1.00826475520818</v>
      </c>
      <c r="K54" s="228">
        <v>9</v>
      </c>
      <c r="L54" s="229">
        <v>2531274.2400000002</v>
      </c>
      <c r="M54" s="229">
        <v>1898455.67</v>
      </c>
      <c r="N54" s="228">
        <v>1</v>
      </c>
      <c r="O54" s="229">
        <v>1127820.8400000001</v>
      </c>
      <c r="P54" s="229">
        <v>845865.63</v>
      </c>
      <c r="Q54" s="227">
        <f t="shared" si="8"/>
        <v>1.0066224860563318</v>
      </c>
      <c r="R54" s="228">
        <v>0</v>
      </c>
      <c r="S54" s="229">
        <v>0</v>
      </c>
      <c r="T54" s="229">
        <v>0</v>
      </c>
      <c r="U54" s="228">
        <v>0</v>
      </c>
      <c r="V54" s="229">
        <v>0</v>
      </c>
      <c r="W54" s="229">
        <v>0</v>
      </c>
      <c r="X54" s="136">
        <v>1</v>
      </c>
      <c r="Y54" s="137">
        <v>1127820.8400000001</v>
      </c>
      <c r="Z54" s="137">
        <v>845865.63</v>
      </c>
      <c r="AA54" s="227">
        <f t="shared" si="2"/>
        <v>1.0066224860563318</v>
      </c>
      <c r="AB54" s="136">
        <v>1</v>
      </c>
      <c r="AC54" s="136">
        <v>2</v>
      </c>
      <c r="AD54" s="137">
        <v>1127820.8400000001</v>
      </c>
      <c r="AE54" s="137">
        <v>845865.63</v>
      </c>
      <c r="AF54" s="184">
        <f t="shared" si="3"/>
        <v>1.0066224860563318</v>
      </c>
      <c r="AG54" s="136">
        <v>0</v>
      </c>
      <c r="AH54" s="137">
        <v>0</v>
      </c>
      <c r="AI54" s="136">
        <v>1</v>
      </c>
      <c r="AJ54" s="137">
        <v>1127820.8400000001</v>
      </c>
      <c r="AK54" s="137">
        <v>845865.63</v>
      </c>
      <c r="AL54" s="137">
        <v>0</v>
      </c>
      <c r="AM54" s="137">
        <v>0</v>
      </c>
      <c r="AN54" s="184">
        <f t="shared" si="4"/>
        <v>1.0066224860563318</v>
      </c>
      <c r="AO54" s="136">
        <v>1</v>
      </c>
      <c r="AP54" s="137">
        <v>1127820.8400000001</v>
      </c>
      <c r="AQ54" s="137">
        <v>845865.63</v>
      </c>
      <c r="AR54" s="184">
        <f t="shared" si="5"/>
        <v>1.0066224860563318</v>
      </c>
    </row>
    <row r="55" spans="1:44" x14ac:dyDescent="0.2">
      <c r="A55" s="156" t="s">
        <v>59</v>
      </c>
      <c r="B55" s="164">
        <v>1120401</v>
      </c>
      <c r="C55" s="130">
        <v>4</v>
      </c>
      <c r="D55" s="131">
        <v>3030195.58</v>
      </c>
      <c r="E55" s="131">
        <v>2272646.6800000002</v>
      </c>
      <c r="F55" s="183">
        <f t="shared" si="0"/>
        <v>2.7045634375549468</v>
      </c>
      <c r="G55" s="146">
        <v>1</v>
      </c>
      <c r="H55" s="145">
        <v>1129660.8400000001</v>
      </c>
      <c r="I55" s="145">
        <v>847245.63</v>
      </c>
      <c r="J55" s="183">
        <f t="shared" si="1"/>
        <v>1.00826475520818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8"/>
        <v>1.0066224860563318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7">
        <f t="shared" si="2"/>
        <v>1.0066224860563318</v>
      </c>
      <c r="AB55" s="133">
        <v>1</v>
      </c>
      <c r="AC55" s="135">
        <v>2</v>
      </c>
      <c r="AD55" s="131">
        <v>1127820.8400000001</v>
      </c>
      <c r="AE55" s="131">
        <v>845865.63</v>
      </c>
      <c r="AF55" s="183">
        <f t="shared" si="3"/>
        <v>1.0066224860563318</v>
      </c>
      <c r="AG55" s="135">
        <v>0</v>
      </c>
      <c r="AH55" s="134">
        <v>0</v>
      </c>
      <c r="AI55" s="149">
        <v>1</v>
      </c>
      <c r="AJ55" s="131">
        <v>1127820.8400000001</v>
      </c>
      <c r="AK55" s="131">
        <v>845865.63</v>
      </c>
      <c r="AL55" s="131">
        <v>0</v>
      </c>
      <c r="AM55" s="131">
        <v>0</v>
      </c>
      <c r="AN55" s="183">
        <f t="shared" si="4"/>
        <v>1.0066224860563318</v>
      </c>
      <c r="AO55" s="133">
        <v>1</v>
      </c>
      <c r="AP55" s="131">
        <v>1127820.8400000001</v>
      </c>
      <c r="AQ55" s="131">
        <v>845865.63</v>
      </c>
      <c r="AR55" s="183">
        <f t="shared" si="5"/>
        <v>1.0066224860563318</v>
      </c>
    </row>
    <row r="56" spans="1:44" ht="37.799999999999997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83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7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5.8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83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7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2" thickBot="1" x14ac:dyDescent="0.25">
      <c r="A58" s="155" t="s">
        <v>181</v>
      </c>
      <c r="B58" s="129">
        <f>B59</f>
        <v>190665326</v>
      </c>
      <c r="C58" s="136">
        <v>222</v>
      </c>
      <c r="D58" s="137">
        <v>198969781.55000001</v>
      </c>
      <c r="E58" s="137">
        <v>149227335.49000001</v>
      </c>
      <c r="F58" s="184">
        <f t="shared" si="0"/>
        <v>1.0435551430573171</v>
      </c>
      <c r="G58" s="228">
        <v>222</v>
      </c>
      <c r="H58" s="229">
        <v>198969781.55000001</v>
      </c>
      <c r="I58" s="229">
        <v>149227335.49000001</v>
      </c>
      <c r="J58" s="184">
        <f t="shared" si="1"/>
        <v>1.0435551430573171</v>
      </c>
      <c r="K58" s="228">
        <v>6</v>
      </c>
      <c r="L58" s="229">
        <v>1549611.41</v>
      </c>
      <c r="M58" s="229">
        <v>1162208.55</v>
      </c>
      <c r="N58" s="228">
        <v>216</v>
      </c>
      <c r="O58" s="229">
        <v>195646831.44999999</v>
      </c>
      <c r="P58" s="229">
        <v>146735122.93000001</v>
      </c>
      <c r="Q58" s="227">
        <f t="shared" si="8"/>
        <v>1.0261269605465653</v>
      </c>
      <c r="R58" s="228">
        <v>0</v>
      </c>
      <c r="S58" s="229">
        <v>0</v>
      </c>
      <c r="T58" s="229">
        <v>0</v>
      </c>
      <c r="U58" s="228">
        <v>26</v>
      </c>
      <c r="V58" s="229">
        <v>2201755.34</v>
      </c>
      <c r="W58" s="229">
        <v>1651316.5</v>
      </c>
      <c r="X58" s="228">
        <v>216</v>
      </c>
      <c r="Y58" s="229">
        <v>193445076.11000001</v>
      </c>
      <c r="Z58" s="137">
        <v>145083806.43000001</v>
      </c>
      <c r="AA58" s="227">
        <f t="shared" si="2"/>
        <v>1.0145792114817982</v>
      </c>
      <c r="AB58" s="136">
        <v>217</v>
      </c>
      <c r="AC58" s="136">
        <v>302</v>
      </c>
      <c r="AD58" s="137">
        <v>188699685.50999999</v>
      </c>
      <c r="AE58" s="137">
        <v>141524763.06</v>
      </c>
      <c r="AF58" s="184">
        <f t="shared" si="3"/>
        <v>0.98969062424071796</v>
      </c>
      <c r="AG58" s="136">
        <v>0</v>
      </c>
      <c r="AH58" s="136">
        <v>0</v>
      </c>
      <c r="AI58" s="136">
        <v>216</v>
      </c>
      <c r="AJ58" s="137">
        <v>188623503.22999999</v>
      </c>
      <c r="AK58" s="137">
        <v>141467626.24000001</v>
      </c>
      <c r="AL58" s="136">
        <v>0</v>
      </c>
      <c r="AM58" s="136">
        <v>0</v>
      </c>
      <c r="AN58" s="184">
        <f t="shared" si="4"/>
        <v>0.98929106401863542</v>
      </c>
      <c r="AO58" s="136">
        <v>216</v>
      </c>
      <c r="AP58" s="137">
        <v>188623503.22999999</v>
      </c>
      <c r="AQ58" s="137">
        <v>141467626.24000001</v>
      </c>
      <c r="AR58" s="184">
        <f t="shared" si="5"/>
        <v>0.98929106401863542</v>
      </c>
    </row>
    <row r="59" spans="1:44" ht="13.2" thickBot="1" x14ac:dyDescent="0.25">
      <c r="A59" s="163" t="s">
        <v>62</v>
      </c>
      <c r="B59" s="168">
        <v>190665326</v>
      </c>
      <c r="C59" s="150">
        <v>222</v>
      </c>
      <c r="D59" s="151">
        <v>198969781.55000001</v>
      </c>
      <c r="E59" s="198">
        <v>149227335.49000001</v>
      </c>
      <c r="F59" s="197">
        <f t="shared" si="0"/>
        <v>1.0435551430573171</v>
      </c>
      <c r="G59" s="236">
        <v>222</v>
      </c>
      <c r="H59" s="198">
        <v>198969781.55000001</v>
      </c>
      <c r="I59" s="198">
        <v>149227335.49000001</v>
      </c>
      <c r="J59" s="197">
        <f t="shared" si="1"/>
        <v>1.0435551430573171</v>
      </c>
      <c r="K59" s="236">
        <v>6</v>
      </c>
      <c r="L59" s="198">
        <v>1549611.41</v>
      </c>
      <c r="M59" s="237">
        <v>1162208.55</v>
      </c>
      <c r="N59" s="236">
        <v>216</v>
      </c>
      <c r="O59" s="198">
        <v>195646831.44999999</v>
      </c>
      <c r="P59" s="198">
        <v>146735122.93000001</v>
      </c>
      <c r="Q59" s="197">
        <f t="shared" si="8"/>
        <v>1.0261269605465653</v>
      </c>
      <c r="R59" s="236">
        <v>0</v>
      </c>
      <c r="S59" s="198">
        <v>0</v>
      </c>
      <c r="T59" s="237">
        <v>0</v>
      </c>
      <c r="U59" s="236">
        <v>26</v>
      </c>
      <c r="V59" s="198">
        <v>2201755.34</v>
      </c>
      <c r="W59" s="237">
        <v>1651316.5</v>
      </c>
      <c r="X59" s="152">
        <v>216</v>
      </c>
      <c r="Y59" s="151">
        <v>193445076.11000001</v>
      </c>
      <c r="Z59" s="151">
        <v>145083806.43000001</v>
      </c>
      <c r="AA59" s="197">
        <f t="shared" si="2"/>
        <v>1.0145792114817982</v>
      </c>
      <c r="AB59" s="152">
        <v>217</v>
      </c>
      <c r="AC59" s="154">
        <v>302</v>
      </c>
      <c r="AD59" s="151">
        <v>188699685.50999999</v>
      </c>
      <c r="AE59" s="151">
        <v>141524763.06</v>
      </c>
      <c r="AF59" s="183">
        <f t="shared" si="3"/>
        <v>0.98969062424071796</v>
      </c>
      <c r="AG59" s="154">
        <v>0</v>
      </c>
      <c r="AH59" s="153">
        <v>0</v>
      </c>
      <c r="AI59" s="152">
        <v>216</v>
      </c>
      <c r="AJ59" s="198">
        <v>188623503.22999999</v>
      </c>
      <c r="AK59" s="198">
        <v>141467626.24000001</v>
      </c>
      <c r="AL59" s="151">
        <v>0</v>
      </c>
      <c r="AM59" s="151">
        <v>0</v>
      </c>
      <c r="AN59" s="183">
        <f t="shared" si="4"/>
        <v>0.98929106401863542</v>
      </c>
      <c r="AO59" s="152">
        <v>216</v>
      </c>
      <c r="AP59" s="151">
        <v>188623503.22999999</v>
      </c>
      <c r="AQ59" s="151">
        <v>141467626.24000001</v>
      </c>
      <c r="AR59" s="183">
        <f t="shared" si="5"/>
        <v>0.98929106401863542</v>
      </c>
    </row>
    <row r="60" spans="1:44" ht="18" thickBot="1" x14ac:dyDescent="0.25">
      <c r="A60" s="248" t="s">
        <v>63</v>
      </c>
      <c r="B60" s="249">
        <f>SUM(B6+B28+B40+B45+B49+B54+B58)</f>
        <v>3150009306</v>
      </c>
      <c r="C60" s="242">
        <v>19218</v>
      </c>
      <c r="D60" s="243">
        <v>5359494119.0200005</v>
      </c>
      <c r="E60" s="243">
        <v>4029496043.2600002</v>
      </c>
      <c r="F60" s="244">
        <f>D60/B60</f>
        <v>1.7014216779650366</v>
      </c>
      <c r="G60" s="245">
        <v>16855</v>
      </c>
      <c r="H60" s="246">
        <v>3676123057.6500001</v>
      </c>
      <c r="I60" s="246">
        <v>2765846270.3400002</v>
      </c>
      <c r="J60" s="244">
        <f t="shared" si="1"/>
        <v>1.1670197451950004</v>
      </c>
      <c r="K60" s="245">
        <v>3536</v>
      </c>
      <c r="L60" s="246">
        <v>1544534912.4000001</v>
      </c>
      <c r="M60" s="246">
        <v>1173057300.21</v>
      </c>
      <c r="N60" s="245">
        <v>15679</v>
      </c>
      <c r="O60" s="246">
        <v>3555624310.0900002</v>
      </c>
      <c r="P60" s="246">
        <v>2661744479.25</v>
      </c>
      <c r="Q60" s="247">
        <f>O60/B60</f>
        <v>1.1287662875526756</v>
      </c>
      <c r="R60" s="245">
        <v>633</v>
      </c>
      <c r="S60" s="246">
        <v>366806490.69</v>
      </c>
      <c r="T60" s="246">
        <v>279148010.50999999</v>
      </c>
      <c r="U60" s="245">
        <v>1012</v>
      </c>
      <c r="V60" s="246">
        <v>62962397.229999997</v>
      </c>
      <c r="W60" s="246">
        <v>48088370.409999996</v>
      </c>
      <c r="X60" s="245">
        <v>15046</v>
      </c>
      <c r="Y60" s="246">
        <v>3125855422.1700001</v>
      </c>
      <c r="Z60" s="243">
        <v>2334508098.3299999</v>
      </c>
      <c r="AA60" s="247">
        <f t="shared" si="2"/>
        <v>0.992332123024528</v>
      </c>
      <c r="AB60" s="242">
        <v>10418</v>
      </c>
      <c r="AC60" s="242">
        <v>11452</v>
      </c>
      <c r="AD60" s="243">
        <v>2419594714.5599999</v>
      </c>
      <c r="AE60" s="243">
        <v>1807718840.5</v>
      </c>
      <c r="AF60" s="244">
        <f>AD60/B60</f>
        <v>0.76812303695460893</v>
      </c>
      <c r="AG60" s="242">
        <v>174</v>
      </c>
      <c r="AH60" s="242">
        <v>35452288.409999996</v>
      </c>
      <c r="AI60" s="242">
        <v>15253</v>
      </c>
      <c r="AJ60" s="243">
        <v>3159148691.0100002</v>
      </c>
      <c r="AK60" s="243">
        <v>2362677025.4000001</v>
      </c>
      <c r="AL60" s="243">
        <v>1161362921.26</v>
      </c>
      <c r="AM60" s="243">
        <v>892947129.02999997</v>
      </c>
      <c r="AN60" s="244">
        <f>AJ60/B60</f>
        <v>1.002901383495151</v>
      </c>
      <c r="AO60" s="242">
        <v>15064</v>
      </c>
      <c r="AP60" s="243">
        <v>3025952306.1999998</v>
      </c>
      <c r="AQ60" s="243">
        <v>2259040501.54</v>
      </c>
      <c r="AR60" s="244">
        <f>AP60/B60</f>
        <v>0.9606169418091236</v>
      </c>
    </row>
    <row r="61" spans="1:44" ht="21" hidden="1" customHeight="1" x14ac:dyDescent="0.25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A61" s="197" t="e">
        <f t="shared" ref="AA45:AA62" si="12">Y61/B61</f>
        <v>#DIV/0!</v>
      </c>
      <c r="AB61" s="76"/>
      <c r="AC61" s="76"/>
      <c r="AD61" s="205"/>
      <c r="AE61" s="76"/>
      <c r="AF61" s="76"/>
      <c r="AG61" s="76"/>
      <c r="AH61" s="58"/>
      <c r="AJ61" s="199"/>
      <c r="AK61" s="199"/>
      <c r="AL61" s="199"/>
      <c r="AM61" s="199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A62" s="197" t="e">
        <f t="shared" si="12"/>
        <v>#DIV/0!</v>
      </c>
      <c r="AB62" s="76"/>
      <c r="AC62" s="76"/>
      <c r="AD62" s="206"/>
      <c r="AE62" s="207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224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3">
      <c r="A64" s="57" t="s">
        <v>225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6"/>
      <c r="AE64" s="207"/>
      <c r="AF64" s="76"/>
      <c r="AG64" s="76"/>
      <c r="AH64" s="76"/>
      <c r="AJ64" s="75"/>
      <c r="AK64" s="75"/>
      <c r="AL64" s="75"/>
      <c r="AM64" s="75"/>
      <c r="AN64" s="75"/>
      <c r="AO64" s="75"/>
      <c r="AP64" s="204"/>
      <c r="AQ64" s="81"/>
      <c r="AR64" s="75"/>
    </row>
    <row r="65" spans="1:44" ht="12.75" customHeight="1" x14ac:dyDescent="0.2">
      <c r="A65" s="57" t="s">
        <v>226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O67" s="61"/>
      <c r="P67" s="61"/>
      <c r="X67" s="81"/>
      <c r="Y67" s="83"/>
      <c r="Z67" s="83"/>
      <c r="AP67" s="76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81"/>
      <c r="AK73" s="81"/>
      <c r="AL73" s="81"/>
      <c r="AM73" s="81"/>
      <c r="AN73" s="75"/>
      <c r="AO73" s="75"/>
      <c r="AP73" s="81"/>
      <c r="AQ73" s="81"/>
      <c r="AR73" s="75"/>
    </row>
    <row r="74" spans="1:44" x14ac:dyDescent="0.2">
      <c r="B74" s="78"/>
      <c r="O74" s="61"/>
      <c r="P74" s="61"/>
      <c r="X74" s="81"/>
      <c r="Y74" s="83"/>
      <c r="Z74" s="83"/>
      <c r="AJ74" s="75"/>
      <c r="AK74" s="75"/>
      <c r="AL74" s="75"/>
      <c r="AM74" s="75"/>
      <c r="AN74" s="75"/>
      <c r="AO74" s="75"/>
      <c r="AP74" s="261"/>
      <c r="AQ74" s="81"/>
      <c r="AR74" s="75"/>
    </row>
    <row r="75" spans="1:44" x14ac:dyDescent="0.2">
      <c r="B75" s="78"/>
      <c r="X75" s="81"/>
      <c r="Y75" s="83"/>
      <c r="Z75" s="83"/>
      <c r="AD75" s="81"/>
      <c r="AE75" s="81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S76" s="81"/>
      <c r="T76" s="81"/>
      <c r="V76" s="81"/>
      <c r="W76" s="81"/>
      <c r="X76" s="81"/>
      <c r="Y76" s="83"/>
      <c r="Z76" s="83"/>
      <c r="AA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D77" s="81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25" zoomScale="90" zoomScaleNormal="90" workbookViewId="0">
      <selection activeCell="K16" sqref="K16"/>
    </sheetView>
  </sheetViews>
  <sheetFormatPr defaultColWidth="9.21875" defaultRowHeight="10.199999999999999" x14ac:dyDescent="0.2"/>
  <cols>
    <col min="1" max="2" width="9.21875" style="6"/>
    <col min="3" max="3" width="57.77734375" style="6" bestFit="1" customWidth="1"/>
    <col min="4" max="4" width="25.21875" style="6" customWidth="1"/>
    <col min="5" max="5" width="22.5546875" style="6" customWidth="1"/>
    <col min="6" max="6" width="19.21875" style="6" bestFit="1" customWidth="1"/>
    <col min="7" max="7" width="17.77734375" style="6" bestFit="1" customWidth="1"/>
    <col min="8" max="8" width="10.21875" style="6" bestFit="1" customWidth="1"/>
    <col min="9" max="10" width="17.77734375" style="6" bestFit="1" customWidth="1"/>
    <col min="11" max="11" width="13.21875" style="6" customWidth="1"/>
    <col min="12" max="13" width="17.77734375" style="6" bestFit="1" customWidth="1"/>
    <col min="14" max="14" width="10" style="6" bestFit="1" customWidth="1"/>
    <col min="15" max="15" width="14.77734375" style="6" customWidth="1"/>
    <col min="16" max="16384" width="9.21875" style="6"/>
  </cols>
  <sheetData>
    <row r="1" spans="1:15" ht="36.75" customHeight="1" thickBot="1" x14ac:dyDescent="0.25">
      <c r="A1" s="281" t="s">
        <v>64</v>
      </c>
      <c r="B1" s="281" t="s">
        <v>65</v>
      </c>
      <c r="C1" s="281"/>
      <c r="D1" s="281" t="s">
        <v>196</v>
      </c>
      <c r="E1" s="281" t="s">
        <v>66</v>
      </c>
      <c r="F1" s="290" t="s">
        <v>67</v>
      </c>
      <c r="G1" s="291"/>
      <c r="H1" s="292"/>
      <c r="I1" s="293" t="s">
        <v>197</v>
      </c>
      <c r="J1" s="294"/>
      <c r="K1" s="295"/>
      <c r="L1" s="283" t="s">
        <v>198</v>
      </c>
      <c r="M1" s="284"/>
      <c r="N1" s="285"/>
      <c r="O1" s="286" t="s">
        <v>68</v>
      </c>
    </row>
    <row r="2" spans="1:15" ht="30.75" customHeight="1" thickBot="1" x14ac:dyDescent="0.25">
      <c r="A2" s="282"/>
      <c r="B2" s="288"/>
      <c r="C2" s="282"/>
      <c r="D2" s="289"/>
      <c r="E2" s="28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87"/>
    </row>
    <row r="3" spans="1:15" x14ac:dyDescent="0.2">
      <c r="A3" s="14" t="s">
        <v>72</v>
      </c>
      <c r="B3" s="15" t="s">
        <v>73</v>
      </c>
      <c r="C3" s="1" t="s">
        <v>74</v>
      </c>
      <c r="D3" s="213">
        <v>1974320</v>
      </c>
      <c r="E3" s="213">
        <v>1480740</v>
      </c>
      <c r="F3" s="213">
        <f>'Dane -30 listopada 2024 r'!Z7</f>
        <v>6086896.6600000001</v>
      </c>
      <c r="G3" s="213">
        <f>F3/'Dane -30 listopada 2024 r'!$B$3</f>
        <v>1412273.0069605571</v>
      </c>
      <c r="H3" s="214">
        <f>G3/E3</f>
        <v>0.95376163739789366</v>
      </c>
      <c r="I3" s="213">
        <f>'Dane -30 listopada 2024 r'!AK7</f>
        <v>6344752.1299999999</v>
      </c>
      <c r="J3" s="213">
        <f>I3/'Dane -30 listopada 2024 r'!$B$3</f>
        <v>1472100.2621809745</v>
      </c>
      <c r="K3" s="214">
        <f>J3/E3</f>
        <v>0.99416525668312772</v>
      </c>
      <c r="L3" s="213">
        <f>'Dane -30 listopada 2024 r'!AQ7</f>
        <v>6043384.6699999999</v>
      </c>
      <c r="M3" s="213">
        <f>L3/'Dane -30 listopada 2024 r'!$B$3</f>
        <v>1402177.4176334108</v>
      </c>
      <c r="N3" s="214">
        <f>M3/E3</f>
        <v>0.94694370222551616</v>
      </c>
      <c r="O3" s="215">
        <f>'Dane -30 listopada 2024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6">
        <v>3554000</v>
      </c>
      <c r="E4" s="216">
        <v>2665500</v>
      </c>
      <c r="F4" s="216">
        <f>'Dane -30 listopada 2024 r'!Z8</f>
        <v>11603543.529999999</v>
      </c>
      <c r="G4" s="216">
        <f>F4/'Dane -30 listopada 2024 r'!$B$3</f>
        <v>2692237.4779582368</v>
      </c>
      <c r="H4" s="217">
        <f t="shared" ref="H4:H56" si="0">G4/E4</f>
        <v>1.0100309427718015</v>
      </c>
      <c r="I4" s="216">
        <f>'Dane -30 listopada 2024 r'!AK8</f>
        <v>12064724.140000001</v>
      </c>
      <c r="J4" s="216">
        <f>I4/'Dane -30 listopada 2024 r'!$B$3</f>
        <v>2799239.9396751742</v>
      </c>
      <c r="K4" s="217">
        <f>J4/E4</f>
        <v>1.0501744286907426</v>
      </c>
      <c r="L4" s="216">
        <f>'Dane -30 listopada 2024 r'!AQ8</f>
        <v>11578767.880000001</v>
      </c>
      <c r="M4" s="216">
        <f>L4/'Dane -30 listopada 2024 r'!$B$3</f>
        <v>2686489.0672853831</v>
      </c>
      <c r="N4" s="217">
        <f t="shared" ref="N4:N56" si="1">M4/E4</f>
        <v>1.0078743452580692</v>
      </c>
      <c r="O4" s="218">
        <f>'Dane -30 listopada 2024 r'!X8</f>
        <v>268</v>
      </c>
    </row>
    <row r="5" spans="1:15" x14ac:dyDescent="0.2">
      <c r="A5" s="17" t="s">
        <v>72</v>
      </c>
      <c r="B5" s="18" t="s">
        <v>77</v>
      </c>
      <c r="C5" s="2" t="s">
        <v>78</v>
      </c>
      <c r="D5" s="216">
        <v>2350000</v>
      </c>
      <c r="E5" s="216">
        <v>1762500</v>
      </c>
      <c r="F5" s="216">
        <f>'Dane -30 listopada 2024 r'!Z9</f>
        <v>4434259.2</v>
      </c>
      <c r="G5" s="216">
        <f>F5/'Dane -30 listopada 2024 r'!$B$3</f>
        <v>1028830.440835267</v>
      </c>
      <c r="H5" s="217">
        <f t="shared" si="0"/>
        <v>0.58373358345263371</v>
      </c>
      <c r="I5" s="216">
        <f>'Dane -30 listopada 2024 r'!AK9</f>
        <v>4431583.7300000004</v>
      </c>
      <c r="J5" s="216">
        <f>I5/'Dane -30 listopada 2024 r'!$B$3</f>
        <v>1028209.682134571</v>
      </c>
      <c r="K5" s="217">
        <f>J5/E5</f>
        <v>0.58338137993450834</v>
      </c>
      <c r="L5" s="216">
        <f>'Dane -30 listopada 2024 r'!AQ9</f>
        <v>4272807.62</v>
      </c>
      <c r="M5" s="216">
        <f>L5/'Dane -30 listopada 2024 r'!$B$3</f>
        <v>991370.6774941996</v>
      </c>
      <c r="N5" s="217">
        <f t="shared" si="1"/>
        <v>0.56247981701798555</v>
      </c>
      <c r="O5" s="218">
        <f>'Dane -30 listopada 2024 r'!X9</f>
        <v>3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132094793.35000001</v>
      </c>
      <c r="G6" s="40">
        <f t="shared" si="2"/>
        <v>30648443.932714619</v>
      </c>
      <c r="H6" s="41">
        <f t="shared" si="0"/>
        <v>1.0673619300803998</v>
      </c>
      <c r="I6" s="40">
        <f t="shared" si="2"/>
        <v>134964479.39000002</v>
      </c>
      <c r="J6" s="40">
        <f t="shared" si="2"/>
        <v>31314264.359628774</v>
      </c>
      <c r="K6" s="41">
        <f>J6/E6</f>
        <v>1.0905497753595355</v>
      </c>
      <c r="L6" s="40">
        <f t="shared" si="2"/>
        <v>131247601.35000001</v>
      </c>
      <c r="M6" s="40">
        <f t="shared" si="2"/>
        <v>30451879.66357309</v>
      </c>
      <c r="N6" s="41">
        <f t="shared" si="1"/>
        <v>1.0605163878350463</v>
      </c>
      <c r="O6" s="42">
        <f>SUM(O7:O9)</f>
        <v>57</v>
      </c>
    </row>
    <row r="7" spans="1:15" x14ac:dyDescent="0.2">
      <c r="A7" s="17" t="s">
        <v>72</v>
      </c>
      <c r="B7" s="18" t="s">
        <v>81</v>
      </c>
      <c r="C7" s="2" t="s">
        <v>82</v>
      </c>
      <c r="D7" s="216">
        <v>18450000</v>
      </c>
      <c r="E7" s="216">
        <v>13837500</v>
      </c>
      <c r="F7" s="216">
        <f>'Dane -30 listopada 2024 r'!Z11</f>
        <v>62279533.090000004</v>
      </c>
      <c r="G7" s="216">
        <f>F7/'Dane -30 listopada 2024 r'!$B$3</f>
        <v>14450007.677494202</v>
      </c>
      <c r="H7" s="217">
        <f t="shared" si="0"/>
        <v>1.0442643308035557</v>
      </c>
      <c r="I7" s="216">
        <f>'Dane -30 listopada 2024 r'!AK11</f>
        <v>63866630.43</v>
      </c>
      <c r="J7" s="216">
        <f>I7/'Dane -30 listopada 2024 r'!$B$3</f>
        <v>14818243.719257541</v>
      </c>
      <c r="K7" s="217">
        <f>J7/E7</f>
        <v>1.0708757882028936</v>
      </c>
      <c r="L7" s="216">
        <f>'Dane -30 listopada 2024 r'!AQ11</f>
        <v>61790621.850000001</v>
      </c>
      <c r="M7" s="216">
        <f>L7/'Dane -30 listopada 2024 r'!$B$3</f>
        <v>14336571.194895593</v>
      </c>
      <c r="N7" s="217">
        <f t="shared" si="1"/>
        <v>1.0360665723501783</v>
      </c>
      <c r="O7" s="218">
        <f>'Dane -30 listopada 2024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6">
        <v>19515600</v>
      </c>
      <c r="E8" s="216">
        <v>14636700</v>
      </c>
      <c r="F8" s="216">
        <f>'Dane -30 listopada 2024 r'!Z12</f>
        <v>68819637.760000005</v>
      </c>
      <c r="G8" s="216">
        <f>F8/'Dane -30 listopada 2024 r'!$B$3</f>
        <v>15967433.354988402</v>
      </c>
      <c r="H8" s="217">
        <f t="shared" si="0"/>
        <v>1.0909175808063567</v>
      </c>
      <c r="I8" s="216">
        <f>'Dane -30 listopada 2024 r'!AK12</f>
        <v>70102226.5</v>
      </c>
      <c r="J8" s="216">
        <f>I8/'Dane -30 listopada 2024 r'!$B$3</f>
        <v>16265017.749419956</v>
      </c>
      <c r="K8" s="217">
        <f t="shared" ref="K8:K56" si="3">J8/E8</f>
        <v>1.1112489665990255</v>
      </c>
      <c r="L8" s="216">
        <f>'Dane -30 listopada 2024 r'!AQ12</f>
        <v>68461357.040000007</v>
      </c>
      <c r="M8" s="216">
        <f>L8/'Dane -30 listopada 2024 r'!$B$3</f>
        <v>15884305.577726221</v>
      </c>
      <c r="N8" s="217">
        <f t="shared" si="1"/>
        <v>1.0852381737499723</v>
      </c>
      <c r="O8" s="218">
        <f>'Dane -30 listopada 2024 r'!X12</f>
        <v>24</v>
      </c>
    </row>
    <row r="9" spans="1:15" x14ac:dyDescent="0.2">
      <c r="A9" s="17" t="s">
        <v>72</v>
      </c>
      <c r="B9" s="18" t="s">
        <v>84</v>
      </c>
      <c r="C9" s="2" t="s">
        <v>85</v>
      </c>
      <c r="D9" s="216">
        <v>320000</v>
      </c>
      <c r="E9" s="216">
        <v>240000</v>
      </c>
      <c r="F9" s="216">
        <f>'Dane -30 listopada 2024 r'!Z13</f>
        <v>995622.5</v>
      </c>
      <c r="G9" s="216">
        <f>F9/'Dane -30 listopada 2024 r'!$B$3</f>
        <v>231002.90023201858</v>
      </c>
      <c r="H9" s="217">
        <f t="shared" si="0"/>
        <v>0.9625120843000774</v>
      </c>
      <c r="I9" s="216">
        <f>'Dane -30 listopada 2024 r'!AK13</f>
        <v>995622.46</v>
      </c>
      <c r="J9" s="216">
        <f>I9/'Dane -30 listopada 2024 r'!$B$3</f>
        <v>231002.89095127612</v>
      </c>
      <c r="K9" s="217">
        <f t="shared" si="3"/>
        <v>0.96251204563031711</v>
      </c>
      <c r="L9" s="216">
        <f>'Dane -30 listopada 2024 r'!AQ13</f>
        <v>995622.46</v>
      </c>
      <c r="M9" s="216">
        <f>L9/'Dane -30 listopada 2024 r'!$B$3</f>
        <v>231002.89095127612</v>
      </c>
      <c r="N9" s="217">
        <f t="shared" si="1"/>
        <v>0.96251204563031711</v>
      </c>
      <c r="O9" s="218">
        <f>'Dane -30 listopada 2024 r'!X13</f>
        <v>19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6">
        <v>5620000</v>
      </c>
      <c r="E10" s="216">
        <v>4215000</v>
      </c>
      <c r="F10" s="216">
        <f>'Dane -30 listopada 2024 r'!Z14</f>
        <v>17271269.879999999</v>
      </c>
      <c r="G10" s="216">
        <f>F10/'Dane -30 listopada 2024 r'!$B$3</f>
        <v>4007255.1925754063</v>
      </c>
      <c r="H10" s="217">
        <f t="shared" si="0"/>
        <v>0.95071297569997781</v>
      </c>
      <c r="I10" s="216">
        <f>'Dane -30 listopada 2024 r'!AK14</f>
        <v>17334327.649999999</v>
      </c>
      <c r="J10" s="216">
        <f>I10/'Dane -30 listopada 2024 r'!$B$3</f>
        <v>4021885.7656612531</v>
      </c>
      <c r="K10" s="217">
        <f t="shared" si="3"/>
        <v>0.95418404879270535</v>
      </c>
      <c r="L10" s="216">
        <f>'Dane -30 listopada 2024 r'!AQ14</f>
        <v>14665830.57</v>
      </c>
      <c r="M10" s="216">
        <f>L10/'Dane -30 listopada 2024 r'!$B$3</f>
        <v>3402744.9118329468</v>
      </c>
      <c r="N10" s="217">
        <f t="shared" si="1"/>
        <v>0.80729416650840968</v>
      </c>
      <c r="O10" s="218">
        <f>'Dane -30 listopada 2024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6">
        <v>12247576</v>
      </c>
      <c r="E11" s="216">
        <v>6123788</v>
      </c>
      <c r="F11" s="216">
        <f>'Dane -30 listopada 2024 r'!Z15</f>
        <v>27490381</v>
      </c>
      <c r="G11" s="216">
        <f>F11/'Dane -30 listopada 2024 r'!$B$3</f>
        <v>6378278.6542923441</v>
      </c>
      <c r="H11" s="217">
        <f t="shared" si="0"/>
        <v>1.0415577179177895</v>
      </c>
      <c r="I11" s="216">
        <f>'Dane -30 listopada 2024 r'!AK15</f>
        <v>26835697.870000001</v>
      </c>
      <c r="J11" s="216">
        <f>I11/'Dane -30 listopada 2024 r'!$B$3</f>
        <v>6226380.0162412999</v>
      </c>
      <c r="K11" s="217">
        <f t="shared" si="3"/>
        <v>1.0167530319862967</v>
      </c>
      <c r="L11" s="216">
        <f>'Dane -30 listopada 2024 r'!AQ15</f>
        <v>26835697.870000001</v>
      </c>
      <c r="M11" s="216">
        <f>L11/'Dane -30 listopada 2024 r'!$B$3</f>
        <v>6226380.0162412999</v>
      </c>
      <c r="N11" s="217">
        <f t="shared" si="1"/>
        <v>1.0167530319862967</v>
      </c>
      <c r="O11" s="218">
        <f>'Dane -30 listopada 2024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6">
        <v>820000</v>
      </c>
      <c r="E12" s="216">
        <v>615000</v>
      </c>
      <c r="F12" s="216">
        <f>'Dane -30 listopada 2024 r'!Z16</f>
        <v>3900000</v>
      </c>
      <c r="G12" s="216">
        <f>F12/'Dane -30 listopada 2024 r'!$B$3</f>
        <v>904872.38979118341</v>
      </c>
      <c r="H12" s="217">
        <f t="shared" si="0"/>
        <v>1.4713372191726559</v>
      </c>
      <c r="I12" s="216">
        <f>'Dane -30 listopada 2024 r'!AK16</f>
        <v>3412756.94</v>
      </c>
      <c r="J12" s="216">
        <f>I12/'Dane -30 listopada 2024 r'!$B$3</f>
        <v>791822.95591647341</v>
      </c>
      <c r="K12" s="217">
        <f t="shared" si="3"/>
        <v>1.2875170014902007</v>
      </c>
      <c r="L12" s="216">
        <f>'Dane -30 listopada 2024 r'!AQ16</f>
        <v>3412756.94</v>
      </c>
      <c r="M12" s="216">
        <f>L12/'Dane -30 listopada 2024 r'!$B$3</f>
        <v>791822.95591647341</v>
      </c>
      <c r="N12" s="217">
        <f t="shared" si="1"/>
        <v>1.2875170014902007</v>
      </c>
      <c r="O12" s="218">
        <f>'Dane -30 listopada 2024 r'!X16</f>
        <v>4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6">
        <v>11538008</v>
      </c>
      <c r="E13" s="216">
        <v>8653506</v>
      </c>
      <c r="F13" s="216">
        <f>'Dane -30 listopada 2024 r'!Z17</f>
        <v>30656325.440000001</v>
      </c>
      <c r="G13" s="216">
        <f>F13/'Dane -30 listopada 2024 r'!$B$3</f>
        <v>7112836.529002321</v>
      </c>
      <c r="H13" s="217">
        <f t="shared" si="0"/>
        <v>0.82196008519579478</v>
      </c>
      <c r="I13" s="216">
        <f>'Dane -30 listopada 2024 r'!AK17</f>
        <v>33477001.629999999</v>
      </c>
      <c r="J13" s="216">
        <f>I13/'Dane -30 listopada 2024 r'!$B$3</f>
        <v>7767285.7610208821</v>
      </c>
      <c r="K13" s="217">
        <f t="shared" si="3"/>
        <v>0.89758830247773358</v>
      </c>
      <c r="L13" s="216">
        <f>'Dane -30 listopada 2024 r'!AQ17</f>
        <v>30056811.91</v>
      </c>
      <c r="M13" s="216">
        <f>L13/'Dane -30 listopada 2024 r'!$B$3</f>
        <v>6973738.2621809747</v>
      </c>
      <c r="N13" s="217">
        <f t="shared" si="1"/>
        <v>0.80588587587285143</v>
      </c>
      <c r="O13" s="218">
        <f>'Dane -30 listopada 2024 r'!X17</f>
        <v>197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6">
        <v>9927340</v>
      </c>
      <c r="E14" s="216">
        <v>7445505</v>
      </c>
      <c r="F14" s="216">
        <f>'Dane -30 listopada 2024 r'!Z18</f>
        <v>20596455.239999998</v>
      </c>
      <c r="G14" s="216">
        <f>F14/'Dane -30 listopada 2024 r'!$B$3</f>
        <v>4778759.9164733179</v>
      </c>
      <c r="H14" s="217">
        <f t="shared" si="0"/>
        <v>0.64183153680956739</v>
      </c>
      <c r="I14" s="216">
        <f>'Dane -30 listopada 2024 r'!AK18</f>
        <v>22276927.460000001</v>
      </c>
      <c r="J14" s="216">
        <f>I14/'Dane -30 listopada 2024 r'!$B$3</f>
        <v>5168660.6635730863</v>
      </c>
      <c r="K14" s="217">
        <f t="shared" si="3"/>
        <v>0.69419880365040199</v>
      </c>
      <c r="L14" s="216">
        <f>'Dane -30 listopada 2024 r'!AQ18</f>
        <v>20534261.440000001</v>
      </c>
      <c r="M14" s="216">
        <f>L14/'Dane -30 listopada 2024 r'!$B$3</f>
        <v>4764329.8004640378</v>
      </c>
      <c r="N14" s="217">
        <f t="shared" si="1"/>
        <v>0.63989343912387919</v>
      </c>
      <c r="O14" s="218">
        <f>'Dane -30 listopada 2024 r'!X18</f>
        <v>276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76170738</v>
      </c>
      <c r="E15" s="40">
        <v>47264829</v>
      </c>
      <c r="F15" s="40">
        <f>'Dane -30 listopada 2024 r'!Z19</f>
        <v>226833190</v>
      </c>
      <c r="G15" s="40">
        <f>F15/'Dane -30 listopada 2024 r'!$B$3</f>
        <v>52629510.440835275</v>
      </c>
      <c r="H15" s="41">
        <f t="shared" si="0"/>
        <v>1.1135026097488954</v>
      </c>
      <c r="I15" s="40">
        <f>'Dane -30 listopada 2024 r'!AK19</f>
        <v>209451175</v>
      </c>
      <c r="J15" s="40">
        <f>I15/'Dane -30 listopada 2024 r'!$B$3</f>
        <v>48596560.324825987</v>
      </c>
      <c r="K15" s="41">
        <f t="shared" si="3"/>
        <v>1.0281759471683689</v>
      </c>
      <c r="L15" s="40">
        <f>'Dane -30 listopada 2024 r'!AQ19</f>
        <v>209451175</v>
      </c>
      <c r="M15" s="40">
        <f>L15/'Dane -30 listopada 2024 r'!$B$3</f>
        <v>48596560.324825987</v>
      </c>
      <c r="N15" s="41">
        <f t="shared" si="1"/>
        <v>1.0281759471683689</v>
      </c>
      <c r="O15" s="42">
        <f>'Dane -30 listopada 2024 r'!X19</f>
        <v>4320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6">
        <v>39452898</v>
      </c>
      <c r="E16" s="216">
        <v>19726449</v>
      </c>
      <c r="F16" s="216">
        <f>'Dane -30 listopada 2024 r'!Z20</f>
        <v>85440190</v>
      </c>
      <c r="G16" s="216">
        <f>F16/'Dane -30 listopada 2024 r'!$B$3</f>
        <v>19823709.976798147</v>
      </c>
      <c r="H16" s="217">
        <f t="shared" si="0"/>
        <v>1.0049304858060437</v>
      </c>
      <c r="I16" s="216">
        <f>'Dane -30 listopada 2024 r'!AK20</f>
        <v>85440175</v>
      </c>
      <c r="J16" s="216">
        <f>I16/'Dane -30 listopada 2024 r'!$B$3</f>
        <v>19823706.496519722</v>
      </c>
      <c r="K16" s="217">
        <f t="shared" si="3"/>
        <v>1.0049303093790334</v>
      </c>
      <c r="L16" s="216">
        <f>'Dane -30 listopada 2024 r'!AQ20</f>
        <v>85440175</v>
      </c>
      <c r="M16" s="216">
        <f>L16/'Dane -30 listopada 2024 r'!$B$3</f>
        <v>19823706.496519722</v>
      </c>
      <c r="N16" s="217">
        <f t="shared" si="1"/>
        <v>1.0049303093790334</v>
      </c>
      <c r="O16" s="218">
        <f>'Dane -30 listopada 2024 r'!X20</f>
        <v>3114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6">
        <v>36717840</v>
      </c>
      <c r="E17" s="216">
        <v>27538380</v>
      </c>
      <c r="F17" s="216">
        <f>'Dane -30 listopada 2024 r'!Z21</f>
        <v>141393000</v>
      </c>
      <c r="G17" s="216">
        <f>F17/'Dane -30 listopada 2024 r'!$B$3</f>
        <v>32805800.464037128</v>
      </c>
      <c r="H17" s="217">
        <f t="shared" si="0"/>
        <v>1.1912756111302527</v>
      </c>
      <c r="I17" s="216">
        <f>'Dane -30 listopada 2024 r'!AK21</f>
        <v>124011000</v>
      </c>
      <c r="J17" s="216">
        <f>I17/'Dane -30 listopada 2024 r'!$B$3</f>
        <v>28772853.828306269</v>
      </c>
      <c r="K17" s="217">
        <f t="shared" si="3"/>
        <v>1.0448273946508935</v>
      </c>
      <c r="L17" s="216">
        <f>'Dane -30 listopada 2024 r'!AQ21</f>
        <v>124011000</v>
      </c>
      <c r="M17" s="216">
        <f>L17/'Dane -30 listopada 2024 r'!$B$3</f>
        <v>28772853.828306269</v>
      </c>
      <c r="N17" s="217">
        <f t="shared" si="1"/>
        <v>1.0448273946508935</v>
      </c>
      <c r="O17" s="218">
        <f>'Dane -30 listopada 2024 r'!X21</f>
        <v>1206</v>
      </c>
    </row>
    <row r="18" spans="1:15" ht="20.399999999999999" x14ac:dyDescent="0.2">
      <c r="A18" s="17" t="s">
        <v>72</v>
      </c>
      <c r="B18" s="18" t="s">
        <v>98</v>
      </c>
      <c r="C18" s="2" t="s">
        <v>99</v>
      </c>
      <c r="D18" s="216">
        <v>23080000</v>
      </c>
      <c r="E18" s="216">
        <v>17310000</v>
      </c>
      <c r="F18" s="216">
        <f>'Dane -30 listopada 2024 r'!Z22</f>
        <v>73936594.319999993</v>
      </c>
      <c r="G18" s="216">
        <f>F18/'Dane -30 listopada 2024 r'!$B$3</f>
        <v>17154662.255220417</v>
      </c>
      <c r="H18" s="217">
        <f t="shared" si="0"/>
        <v>0.99102612681804836</v>
      </c>
      <c r="I18" s="216">
        <f>'Dane -30 listopada 2024 r'!AK22</f>
        <v>78784474.5</v>
      </c>
      <c r="J18" s="216">
        <f>I18/'Dane -30 listopada 2024 r'!$B$3</f>
        <v>18279460.440835267</v>
      </c>
      <c r="K18" s="217">
        <f t="shared" si="3"/>
        <v>1.0560058024745966</v>
      </c>
      <c r="L18" s="216">
        <f>'Dane -30 listopada 2024 r'!AQ22</f>
        <v>74492188.480000004</v>
      </c>
      <c r="M18" s="216">
        <f>L18/'Dane -30 listopada 2024 r'!$B$3</f>
        <v>17283570.412993044</v>
      </c>
      <c r="N18" s="217">
        <f t="shared" si="1"/>
        <v>0.99847316077371717</v>
      </c>
      <c r="O18" s="218">
        <f>'Dane -30 listopada 2024 r'!X22</f>
        <v>433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6">
        <v>30890000</v>
      </c>
      <c r="E19" s="216">
        <v>23167500</v>
      </c>
      <c r="F19" s="216">
        <f>'Dane -30 listopada 2024 r'!Z23</f>
        <v>105283600.89</v>
      </c>
      <c r="G19" s="216">
        <f>F19/'Dane -30 listopada 2024 r'!$B$3</f>
        <v>24427749.626450118</v>
      </c>
      <c r="H19" s="217">
        <f t="shared" si="0"/>
        <v>1.0543973077133968</v>
      </c>
      <c r="I19" s="216">
        <f>'Dane -30 listopada 2024 r'!AK23</f>
        <v>107030277.42</v>
      </c>
      <c r="J19" s="216">
        <f>I19/'Dane -30 listopada 2024 r'!$B$3</f>
        <v>24833011.002320189</v>
      </c>
      <c r="K19" s="217">
        <f t="shared" si="3"/>
        <v>1.0718899752808972</v>
      </c>
      <c r="L19" s="216">
        <f>'Dane -30 listopada 2024 r'!AQ23</f>
        <v>104564143.7</v>
      </c>
      <c r="M19" s="216">
        <f>L19/'Dane -30 listopada 2024 r'!$B$3</f>
        <v>24260822.204176337</v>
      </c>
      <c r="N19" s="217">
        <f t="shared" si="1"/>
        <v>1.0471920666526962</v>
      </c>
      <c r="O19" s="218">
        <f>'Dane -30 listopada 2024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6">
        <v>9106668</v>
      </c>
      <c r="E20" s="216">
        <v>6830001</v>
      </c>
      <c r="F20" s="216">
        <f>'Dane -30 listopada 2024 r'!Z24</f>
        <v>31339641.449999999</v>
      </c>
      <c r="G20" s="216">
        <f>F20/'Dane -30 listopada 2024 r'!$B$3</f>
        <v>7271378.5266821347</v>
      </c>
      <c r="H20" s="217">
        <f t="shared" si="0"/>
        <v>1.0646233472999689</v>
      </c>
      <c r="I20" s="216">
        <f>'Dane -30 listopada 2024 r'!AK24</f>
        <v>33210764.07</v>
      </c>
      <c r="J20" s="216">
        <f>I20/'Dane -30 listopada 2024 r'!$B$3</f>
        <v>7705513.7053364273</v>
      </c>
      <c r="K20" s="217">
        <f t="shared" si="3"/>
        <v>1.1281863216910843</v>
      </c>
      <c r="L20" s="216">
        <f>'Dane -30 listopada 2024 r'!AQ24</f>
        <v>31249758.879999999</v>
      </c>
      <c r="M20" s="216">
        <f>L20/'Dane -30 listopada 2024 r'!$B$3</f>
        <v>7250524.1020881673</v>
      </c>
      <c r="N20" s="217">
        <f t="shared" si="1"/>
        <v>1.0615699912910945</v>
      </c>
      <c r="O20" s="218">
        <f>'Dane -30 listopada 2024 r'!X24</f>
        <v>11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6">
        <v>0</v>
      </c>
      <c r="E21" s="216">
        <v>0</v>
      </c>
      <c r="F21" s="216">
        <f>'Dane -30 listopada 2024 r'!Z25</f>
        <v>0</v>
      </c>
      <c r="G21" s="216">
        <f>F21/'Dane -30 listopada 2024 r'!$B$3</f>
        <v>0</v>
      </c>
      <c r="H21" s="217">
        <v>0</v>
      </c>
      <c r="I21" s="216">
        <f>'Dane -30 listopada 2024 r'!AK25</f>
        <v>0</v>
      </c>
      <c r="J21" s="216">
        <f>I21/'Dane -30 listopada 2024 r'!$B$3</f>
        <v>0</v>
      </c>
      <c r="K21" s="217">
        <v>0</v>
      </c>
      <c r="L21" s="216">
        <f>'Dane -30 listopada 2024 r'!AQ25</f>
        <v>0</v>
      </c>
      <c r="M21" s="216">
        <f>L21/'Dane -30 listopada 2024 r'!$B$3</f>
        <v>0</v>
      </c>
      <c r="N21" s="217">
        <v>0</v>
      </c>
      <c r="O21" s="218">
        <f>'Dane -30 listopada 2024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6">
        <v>2350000</v>
      </c>
      <c r="E22" s="216">
        <v>1762500</v>
      </c>
      <c r="F22" s="216">
        <f>'Dane -30 listopada 2024 r'!Z26</f>
        <v>5939658.21</v>
      </c>
      <c r="G22" s="219">
        <f>F22/'Dane -30 listopada 2024 r'!$B$3</f>
        <v>1378110.9535962879</v>
      </c>
      <c r="H22" s="217">
        <f t="shared" si="0"/>
        <v>0.78190692402626261</v>
      </c>
      <c r="I22" s="216">
        <f>'Dane -30 listopada 2024 r'!AK26</f>
        <v>6029619.7400000002</v>
      </c>
      <c r="J22" s="219">
        <f>I22/'Dane -30 listopada 2024 r'!$B$3</f>
        <v>1398983.6983758702</v>
      </c>
      <c r="K22" s="217">
        <f t="shared" si="3"/>
        <v>0.79374961609978456</v>
      </c>
      <c r="L22" s="216">
        <f>'Dane -30 listopada 2024 r'!AQ26</f>
        <v>5925941.1600000001</v>
      </c>
      <c r="M22" s="219">
        <f>L22/'Dane -30 listopada 2024 r'!$B$3</f>
        <v>1374928.343387471</v>
      </c>
      <c r="N22" s="217">
        <f t="shared" si="1"/>
        <v>0.7801011877375722</v>
      </c>
      <c r="O22" s="220">
        <f>'Dane -30 listopada 2024 r'!X26</f>
        <v>53</v>
      </c>
    </row>
    <row r="23" spans="1:15" ht="10.8" thickBot="1" x14ac:dyDescent="0.25">
      <c r="A23" s="21" t="s">
        <v>72</v>
      </c>
      <c r="B23" s="22" t="s">
        <v>108</v>
      </c>
      <c r="C23" s="3" t="s">
        <v>109</v>
      </c>
      <c r="D23" s="221">
        <v>1424000</v>
      </c>
      <c r="E23" s="221">
        <v>1068000</v>
      </c>
      <c r="F23" s="216">
        <f>'Dane -30 listopada 2024 r'!Z27</f>
        <v>5434738.1799999997</v>
      </c>
      <c r="G23" s="216">
        <f>F23/'Dane -30 listopada 2024 r'!$B$3</f>
        <v>1260960.1345707658</v>
      </c>
      <c r="H23" s="222">
        <f t="shared" si="0"/>
        <v>1.1806742833059605</v>
      </c>
      <c r="I23" s="216">
        <f>'Dane -30 listopada 2024 r'!AK27</f>
        <v>5423583.3099999996</v>
      </c>
      <c r="J23" s="216">
        <f>I23/'Dane -30 listopada 2024 r'!$B$3</f>
        <v>1258371.9976798145</v>
      </c>
      <c r="K23" s="222">
        <f t="shared" si="3"/>
        <v>1.1782509341571297</v>
      </c>
      <c r="L23" s="216">
        <f>'Dane -30 listopada 2024 r'!AQ27</f>
        <v>4972263.1900000004</v>
      </c>
      <c r="M23" s="216">
        <f>L23/'Dane -30 listopada 2024 r'!$B$3</f>
        <v>1153657.3526682137</v>
      </c>
      <c r="N23" s="222">
        <f t="shared" si="1"/>
        <v>1.0802035137342825</v>
      </c>
      <c r="O23" s="218">
        <f>'Dane -30 listopada 2024 r'!X27</f>
        <v>18</v>
      </c>
    </row>
    <row r="24" spans="1:15" ht="31.2" thickBot="1" x14ac:dyDescent="0.25">
      <c r="A24" s="280" t="s">
        <v>72</v>
      </c>
      <c r="B24" s="280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702901347.3499999</v>
      </c>
      <c r="G24" s="44">
        <f t="shared" si="4"/>
        <v>163086159.47795829</v>
      </c>
      <c r="H24" s="45">
        <f>G24/E24</f>
        <v>1.0251925228090171</v>
      </c>
      <c r="I24" s="44">
        <f t="shared" si="4"/>
        <v>701072144.9799999</v>
      </c>
      <c r="J24" s="44">
        <f t="shared" si="4"/>
        <v>162661750.57540607</v>
      </c>
      <c r="K24" s="45">
        <f t="shared" si="3"/>
        <v>1.0225246027666119</v>
      </c>
      <c r="L24" s="44">
        <f t="shared" si="4"/>
        <v>679303390.66000009</v>
      </c>
      <c r="M24" s="44">
        <f t="shared" si="4"/>
        <v>157610995.51276106</v>
      </c>
      <c r="N24" s="45">
        <f t="shared" si="1"/>
        <v>0.9907745367810108</v>
      </c>
      <c r="O24" s="46">
        <f t="shared" si="4"/>
        <v>5822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3">
        <v>16364000</v>
      </c>
      <c r="E25" s="223">
        <v>12273000</v>
      </c>
      <c r="F25" s="223">
        <f>'Dane -30 listopada 2024 r'!Z29</f>
        <v>49880926.399999999</v>
      </c>
      <c r="G25" s="223">
        <f>F25/'Dane -30 listopada 2024 r'!$B$3</f>
        <v>11573300.788863109</v>
      </c>
      <c r="H25" s="224">
        <f t="shared" si="0"/>
        <v>0.94298873860206223</v>
      </c>
      <c r="I25" s="223">
        <f>'Dane -30 listopada 2024 r'!AK29</f>
        <v>52341863.229999997</v>
      </c>
      <c r="J25" s="223">
        <f>I25/'Dane -30 listopada 2024 r'!$B$3</f>
        <v>12144283.812064966</v>
      </c>
      <c r="K25" s="224">
        <f t="shared" si="3"/>
        <v>0.98951224737757404</v>
      </c>
      <c r="L25" s="223">
        <f>'Dane -30 listopada 2024 r'!AQ29</f>
        <v>49375887.43</v>
      </c>
      <c r="M25" s="223">
        <f>L25/'Dane -30 listopada 2024 r'!$B$3</f>
        <v>11456122.373549884</v>
      </c>
      <c r="N25" s="224">
        <f t="shared" si="1"/>
        <v>0.93344107989488179</v>
      </c>
      <c r="O25" s="225">
        <f>'Dane -30 listopada 2024 r'!X29</f>
        <v>13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6">
        <v>2000000</v>
      </c>
      <c r="E26" s="216">
        <v>1500000</v>
      </c>
      <c r="F26" s="223">
        <f>'Dane -30 listopada 2024 r'!Z30</f>
        <v>6172392.4800000004</v>
      </c>
      <c r="G26" s="223">
        <f>F26/'Dane -30 listopada 2024 r'!$B$3</f>
        <v>1432109.6241299307</v>
      </c>
      <c r="H26" s="217">
        <f t="shared" si="0"/>
        <v>0.95473974941995388</v>
      </c>
      <c r="I26" s="223">
        <f>'Dane -30 listopada 2024 r'!AK30</f>
        <v>6516239</v>
      </c>
      <c r="J26" s="223">
        <f>I26/'Dane -30 listopada 2024 r'!$B$3</f>
        <v>1511888.3990719258</v>
      </c>
      <c r="K26" s="217">
        <f t="shared" si="3"/>
        <v>1.0079255993812839</v>
      </c>
      <c r="L26" s="223">
        <f>'Dane -30 listopada 2024 r'!AQ30</f>
        <v>6116036.2000000002</v>
      </c>
      <c r="M26" s="223">
        <f>L26/'Dane -30 listopada 2024 r'!$B$3</f>
        <v>1419033.9211136892</v>
      </c>
      <c r="N26" s="217">
        <f t="shared" si="1"/>
        <v>0.9460226140757928</v>
      </c>
      <c r="O26" s="225">
        <f>'Dane -30 listopada 2024 r'!X30</f>
        <v>11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283691079.86000001</v>
      </c>
      <c r="G27" s="40">
        <f t="shared" ref="G27:O27" si="5">SUM(G28:G30)</f>
        <v>65821596.255220413</v>
      </c>
      <c r="H27" s="41">
        <f t="shared" si="0"/>
        <v>0.85582679816097151</v>
      </c>
      <c r="I27" s="40">
        <f t="shared" si="5"/>
        <v>300457352.80000001</v>
      </c>
      <c r="J27" s="40">
        <f t="shared" si="5"/>
        <v>69711682.784222752</v>
      </c>
      <c r="K27" s="41">
        <f t="shared" si="3"/>
        <v>0.90640655447341667</v>
      </c>
      <c r="L27" s="40">
        <f t="shared" si="5"/>
        <v>272834081.44999999</v>
      </c>
      <c r="M27" s="40">
        <f t="shared" si="5"/>
        <v>63302571.102088176</v>
      </c>
      <c r="N27" s="41">
        <f t="shared" si="1"/>
        <v>0.82307388188509001</v>
      </c>
      <c r="O27" s="42">
        <f t="shared" si="5"/>
        <v>870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6">
        <v>65711480</v>
      </c>
      <c r="E28" s="216">
        <v>49283610</v>
      </c>
      <c r="F28" s="216">
        <f>'Dane -30 listopada 2024 r'!Z32</f>
        <v>200875439.69</v>
      </c>
      <c r="G28" s="216">
        <f>F28/'Dane -30 listopada 2024 r'!$B$3</f>
        <v>46606830.554524362</v>
      </c>
      <c r="H28" s="217">
        <f t="shared" si="0"/>
        <v>0.94568621402783526</v>
      </c>
      <c r="I28" s="216">
        <f>'Dane -30 listopada 2024 r'!AK32</f>
        <v>210425516.75999999</v>
      </c>
      <c r="J28" s="216">
        <f>I28/'Dane -30 listopada 2024 r'!$B$3</f>
        <v>48822625.698375873</v>
      </c>
      <c r="K28" s="217">
        <f t="shared" si="3"/>
        <v>0.99064629596687159</v>
      </c>
      <c r="L28" s="216">
        <f>'Dane -30 listopada 2024 r'!AQ32</f>
        <v>196641518.22999999</v>
      </c>
      <c r="M28" s="216">
        <f>L28/'Dane -30 listopada 2024 r'!$B$3</f>
        <v>45624482.187935039</v>
      </c>
      <c r="N28" s="217">
        <f t="shared" si="1"/>
        <v>0.92575365700554479</v>
      </c>
      <c r="O28" s="218">
        <f>'Dane -30 listopada 2024 r'!X32</f>
        <v>643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6">
        <v>6382000</v>
      </c>
      <c r="E29" s="216">
        <v>4786500</v>
      </c>
      <c r="F29" s="216">
        <f>'Dane -30 listopada 2024 r'!Z33</f>
        <v>18523449.350000001</v>
      </c>
      <c r="G29" s="216">
        <f>F29/'Dane -30 listopada 2024 r'!$B$3</f>
        <v>4297784.0719257547</v>
      </c>
      <c r="H29" s="217">
        <f t="shared" si="0"/>
        <v>0.8978970170115439</v>
      </c>
      <c r="I29" s="216">
        <f>'Dane -30 listopada 2024 r'!AK33</f>
        <v>19738771.780000001</v>
      </c>
      <c r="J29" s="216">
        <f>I29/'Dane -30 listopada 2024 r'!$B$3</f>
        <v>4579761.4338747105</v>
      </c>
      <c r="K29" s="217">
        <f t="shared" si="3"/>
        <v>0.95680798785641086</v>
      </c>
      <c r="L29" s="216">
        <f>'Dane -30 listopada 2024 r'!AQ33</f>
        <v>18136237.559999999</v>
      </c>
      <c r="M29" s="216">
        <f>L29/'Dane -30 listopada 2024 r'!$B$3</f>
        <v>4207943.7494199537</v>
      </c>
      <c r="N29" s="217">
        <f t="shared" si="1"/>
        <v>0.87912749387233968</v>
      </c>
      <c r="O29" s="218">
        <f>'Dane -30 listopada 2024 r'!X33</f>
        <v>178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6">
        <v>30453120</v>
      </c>
      <c r="E30" s="216">
        <v>22839840</v>
      </c>
      <c r="F30" s="216">
        <f>'Dane -30 listopada 2024 r'!Z34</f>
        <v>64292190.82</v>
      </c>
      <c r="G30" s="216">
        <f>F30/'Dane -30 listopada 2024 r'!$B$3</f>
        <v>14916981.628770303</v>
      </c>
      <c r="H30" s="217">
        <f t="shared" si="0"/>
        <v>0.65311235230939901</v>
      </c>
      <c r="I30" s="216">
        <f>'Dane -30 listopada 2024 r'!AK34</f>
        <v>70293064.260000005</v>
      </c>
      <c r="J30" s="216">
        <f>I30/'Dane -30 listopada 2024 r'!$B$3</f>
        <v>16309295.65197216</v>
      </c>
      <c r="K30" s="217">
        <f t="shared" si="3"/>
        <v>0.71407223745753734</v>
      </c>
      <c r="L30" s="216">
        <f>'Dane -30 listopada 2024 r'!AQ34</f>
        <v>58056325.659999996</v>
      </c>
      <c r="M30" s="216">
        <f>L30/'Dane -30 listopada 2024 r'!$B$3</f>
        <v>13470145.164733179</v>
      </c>
      <c r="N30" s="217">
        <f t="shared" si="1"/>
        <v>0.58976530329166832</v>
      </c>
      <c r="O30" s="218">
        <f>'Dane -30 listopada 2024 r'!X34</f>
        <v>49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6">
        <v>0</v>
      </c>
      <c r="E31" s="216">
        <v>0</v>
      </c>
      <c r="F31" s="216">
        <f>'Dane -30 listopada 2024 r'!Z35</f>
        <v>0</v>
      </c>
      <c r="G31" s="216">
        <f>F31/'Dane -30 listopada 2024 r'!$B$3</f>
        <v>0</v>
      </c>
      <c r="H31" s="217">
        <v>0</v>
      </c>
      <c r="I31" s="216">
        <f>'Dane -30 listopada 2024 r'!AK35</f>
        <v>0</v>
      </c>
      <c r="J31" s="216">
        <f>I31/'Dane -30 listopada 2024 r'!$B$3</f>
        <v>0</v>
      </c>
      <c r="K31" s="217">
        <v>0</v>
      </c>
      <c r="L31" s="216">
        <f>'Dane -30 listopada 2024 r'!AQ35</f>
        <v>0</v>
      </c>
      <c r="M31" s="216">
        <f>L31/'Dane -30 listopada 2024 r'!$B$3</f>
        <v>0</v>
      </c>
      <c r="N31" s="217">
        <v>0</v>
      </c>
      <c r="O31" s="218">
        <f>'Dane -30 listopada 2024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6">
        <v>46274168</v>
      </c>
      <c r="E32" s="216">
        <v>34705626</v>
      </c>
      <c r="F32" s="216">
        <f>'Dane -30 listopada 2024 r'!Z36</f>
        <v>156182705.86000001</v>
      </c>
      <c r="G32" s="216">
        <f>F32/'Dane -30 listopada 2024 r'!$B$3</f>
        <v>36237286.742459401</v>
      </c>
      <c r="H32" s="217">
        <f t="shared" si="0"/>
        <v>1.0441329236493069</v>
      </c>
      <c r="I32" s="216">
        <f>'Dane -30 listopada 2024 r'!AK36</f>
        <v>157646523.12</v>
      </c>
      <c r="J32" s="216">
        <f>I32/'Dane -30 listopada 2024 r'!$B$3</f>
        <v>36576919.517401397</v>
      </c>
      <c r="K32" s="217">
        <f t="shared" si="3"/>
        <v>1.0539190250422625</v>
      </c>
      <c r="L32" s="216">
        <f>'Dane -30 listopada 2024 r'!AQ36</f>
        <v>157646523.12</v>
      </c>
      <c r="M32" s="216">
        <f>L32/'Dane -30 listopada 2024 r'!$B$3</f>
        <v>36576919.517401397</v>
      </c>
      <c r="N32" s="217">
        <f t="shared" si="1"/>
        <v>1.0539190250422625</v>
      </c>
      <c r="O32" s="218">
        <f>'Dane -30 listopada 2024 r'!X36</f>
        <v>895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6">
        <v>1880000</v>
      </c>
      <c r="E33" s="216">
        <v>1410000</v>
      </c>
      <c r="F33" s="216">
        <f>'Dane -30 listopada 2024 r'!Z37</f>
        <v>6099353.1500000004</v>
      </c>
      <c r="G33" s="216">
        <f>F33/'Dane -30 listopada 2024 r'!$B$3</f>
        <v>1415163.1438515084</v>
      </c>
      <c r="H33" s="217">
        <f t="shared" si="0"/>
        <v>1.0036618041500061</v>
      </c>
      <c r="I33" s="216">
        <f>'Dane -30 listopada 2024 r'!AK37</f>
        <v>6095675.9500000002</v>
      </c>
      <c r="J33" s="216">
        <f>I33/'Dane -30 listopada 2024 r'!$B$3</f>
        <v>1414309.965197216</v>
      </c>
      <c r="K33" s="217">
        <f t="shared" si="3"/>
        <v>1.003056712905827</v>
      </c>
      <c r="L33" s="216">
        <f>'Dane -30 listopada 2024 r'!AQ37</f>
        <v>5949891.71</v>
      </c>
      <c r="M33" s="216">
        <f>L33/'Dane -30 listopada 2024 r'!$B$3</f>
        <v>1380485.3155452437</v>
      </c>
      <c r="N33" s="217">
        <f t="shared" si="1"/>
        <v>0.97906759967747781</v>
      </c>
      <c r="O33" s="218">
        <f>'Dane -30 listopada 2024 r'!X37</f>
        <v>13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6">
        <v>0</v>
      </c>
      <c r="E34" s="216">
        <v>0</v>
      </c>
      <c r="F34" s="216">
        <f>'Dane -30 listopada 2024 r'!Z38</f>
        <v>0</v>
      </c>
      <c r="G34" s="216">
        <f>F34/'Dane -30 listopada 2024 r'!$B$3</f>
        <v>0</v>
      </c>
      <c r="H34" s="222">
        <v>0</v>
      </c>
      <c r="I34" s="216">
        <f>'Dane -30 listopada 2024 r'!AK38</f>
        <v>0</v>
      </c>
      <c r="J34" s="216">
        <f>I34/'Dane -30 listopada 2024 r'!$B$3</f>
        <v>0</v>
      </c>
      <c r="K34" s="222">
        <v>0</v>
      </c>
      <c r="L34" s="216">
        <f>'Dane -30 listopada 2024 r'!AQ38</f>
        <v>0</v>
      </c>
      <c r="M34" s="216">
        <f>L34/'Dane -30 listopada 2024 r'!$B$3</f>
        <v>0</v>
      </c>
      <c r="N34" s="222">
        <v>0</v>
      </c>
      <c r="O34" s="218">
        <f>'Dane -30 listopada 2024 r'!X38</f>
        <v>0</v>
      </c>
    </row>
    <row r="35" spans="1:15" ht="10.8" thickBot="1" x14ac:dyDescent="0.25">
      <c r="A35" s="203" t="s">
        <v>110</v>
      </c>
      <c r="B35" s="22" t="s">
        <v>219</v>
      </c>
      <c r="C35" s="3" t="s">
        <v>220</v>
      </c>
      <c r="D35" s="226">
        <v>12819400</v>
      </c>
      <c r="E35" s="226">
        <v>9614550</v>
      </c>
      <c r="F35" s="216">
        <f>'Dane -30 listopada 2024 r'!Z39</f>
        <v>43612218.659999996</v>
      </c>
      <c r="G35" s="216">
        <f>F35/'Dane -30 listopada 2024 r'!$B$3</f>
        <v>10118844.236658933</v>
      </c>
      <c r="H35" s="222">
        <f t="shared" si="0"/>
        <v>1.0524511533726417</v>
      </c>
      <c r="I35" s="216">
        <f>'Dane -30 listopada 2024 r'!AK39</f>
        <v>43620904.719999999</v>
      </c>
      <c r="J35" s="216">
        <f>I35/'Dane -30 listopada 2024 r'!$B$3</f>
        <v>10120859.563805105</v>
      </c>
      <c r="K35" s="222">
        <f t="shared" si="3"/>
        <v>1.0526607655901841</v>
      </c>
      <c r="L35" s="216">
        <f>'Dane -30 listopada 2024 r'!AQ39</f>
        <v>43620904.719999999</v>
      </c>
      <c r="M35" s="216">
        <f>L35/'Dane -30 listopada 2024 r'!$B$3</f>
        <v>10120859.563805105</v>
      </c>
      <c r="N35" s="222">
        <f t="shared" si="1"/>
        <v>1.0526607655901841</v>
      </c>
      <c r="O35" s="218">
        <f>'Dane -30 listopada 2024 r'!X39</f>
        <v>711</v>
      </c>
    </row>
    <row r="36" spans="1:15" ht="31.2" thickBot="1" x14ac:dyDescent="0.25">
      <c r="A36" s="280" t="s">
        <v>110</v>
      </c>
      <c r="B36" s="280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545638676.40999997</v>
      </c>
      <c r="G36" s="44">
        <f t="shared" si="6"/>
        <v>126598300.79118329</v>
      </c>
      <c r="H36" s="45">
        <f t="shared" si="0"/>
        <v>0.92805072725320648</v>
      </c>
      <c r="I36" s="44">
        <f>SUM(I31:I34)+SUM(I25:I27)+I35</f>
        <v>566678558.82000005</v>
      </c>
      <c r="J36" s="44">
        <f>SUM(J31:J34)+SUM(J25:J27)+J35</f>
        <v>131479944.04176337</v>
      </c>
      <c r="K36" s="45">
        <f t="shared" si="3"/>
        <v>0.96383645692397202</v>
      </c>
      <c r="L36" s="44">
        <f>SUM(L31:L34)+SUM(L25:L27)+L35</f>
        <v>535543324.63</v>
      </c>
      <c r="M36" s="44">
        <f>SUM(M31:M34)+SUM(M25:M27)+M35</f>
        <v>124255991.79350349</v>
      </c>
      <c r="N36" s="45">
        <f t="shared" si="1"/>
        <v>0.91088002626304077</v>
      </c>
      <c r="O36" s="46">
        <f>SUM(O31:O34)+SUM(O25:O27)+O35</f>
        <v>2513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67872421.939999998</v>
      </c>
      <c r="G37" s="34">
        <f t="shared" si="7"/>
        <v>15747661.703016244</v>
      </c>
      <c r="H37" s="35">
        <f t="shared" si="0"/>
        <v>0.97249641654520969</v>
      </c>
      <c r="I37" s="34">
        <f t="shared" si="7"/>
        <v>60088138.299999997</v>
      </c>
      <c r="J37" s="34">
        <f t="shared" si="7"/>
        <v>13941563.410672855</v>
      </c>
      <c r="K37" s="35">
        <f t="shared" si="3"/>
        <v>0.86096086603894306</v>
      </c>
      <c r="L37" s="34">
        <f t="shared" si="7"/>
        <v>60088138.299999997</v>
      </c>
      <c r="M37" s="34">
        <f t="shared" si="7"/>
        <v>13941563.410672855</v>
      </c>
      <c r="N37" s="35">
        <f t="shared" si="1"/>
        <v>0.86096086603894306</v>
      </c>
      <c r="O37" s="36">
        <f t="shared" si="7"/>
        <v>64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-30 listopada 2024 r'!Z42</f>
        <v>35457302.07</v>
      </c>
      <c r="G38" s="19">
        <f>F38/'Dane -30 listopada 2024 r'!$B$3</f>
        <v>8226752.2204176346</v>
      </c>
      <c r="H38" s="16">
        <f t="shared" si="0"/>
        <v>1.0041159644743929</v>
      </c>
      <c r="I38" s="19">
        <f>'Dane -30 listopada 2024 r'!AK42</f>
        <v>34466847.600000001</v>
      </c>
      <c r="J38" s="19">
        <f>I38/'Dane -30 listopada 2024 r'!$B$3</f>
        <v>7996948.3990719272</v>
      </c>
      <c r="K38" s="16">
        <f t="shared" si="3"/>
        <v>0.97606726681971467</v>
      </c>
      <c r="L38" s="19">
        <f>'Dane -30 listopada 2024 r'!AQ42</f>
        <v>34466847.600000001</v>
      </c>
      <c r="M38" s="19">
        <f>L38/'Dane -30 listopada 2024 r'!$B$3</f>
        <v>7996948.3990719272</v>
      </c>
      <c r="N38" s="16">
        <f t="shared" si="1"/>
        <v>0.97606726681971467</v>
      </c>
      <c r="O38" s="20">
        <f>'Dane -30 listopada 2024 r'!X42</f>
        <v>60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-30 listopada 2024 r'!Z43</f>
        <v>32415119.870000001</v>
      </c>
      <c r="G39" s="19">
        <f>F39/'Dane -30 listopada 2024 r'!$B$3</f>
        <v>7520909.4825986084</v>
      </c>
      <c r="H39" s="16">
        <f t="shared" si="0"/>
        <v>0.9401139203533061</v>
      </c>
      <c r="I39" s="19">
        <f>'Dane -30 listopada 2024 r'!AK43</f>
        <v>25621290.699999999</v>
      </c>
      <c r="J39" s="19">
        <f>I39/'Dane -30 listopada 2024 r'!$B$3</f>
        <v>5944615.0116009284</v>
      </c>
      <c r="K39" s="16">
        <f t="shared" si="3"/>
        <v>0.74307706221938163</v>
      </c>
      <c r="L39" s="19">
        <f>'Dane -30 listopada 2024 r'!AQ43</f>
        <v>25621290.699999999</v>
      </c>
      <c r="M39" s="19">
        <f>L39/'Dane -30 listopada 2024 r'!$B$3</f>
        <v>5944615.0116009284</v>
      </c>
      <c r="N39" s="16">
        <f t="shared" si="1"/>
        <v>0.74307706221938163</v>
      </c>
      <c r="O39" s="20">
        <f>'Dane -30 listopada 2024 r'!X43</f>
        <v>4</v>
      </c>
    </row>
    <row r="40" spans="1:15" ht="10.8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-30 listopada 2024 r'!Z44</f>
        <v>32664050.289999999</v>
      </c>
      <c r="G40" s="19">
        <f>F40/'Dane -30 listopada 2024 r'!$B$3</f>
        <v>7578665.9605568452</v>
      </c>
      <c r="H40" s="24">
        <f t="shared" si="0"/>
        <v>1.0194173959842203</v>
      </c>
      <c r="I40" s="19">
        <f>'Dane -30 listopada 2024 r'!AK44</f>
        <v>33083207.84</v>
      </c>
      <c r="J40" s="19">
        <f>I40/'Dane -30 listopada 2024 r'!$B$3</f>
        <v>7675918.2923433883</v>
      </c>
      <c r="K40" s="24">
        <f t="shared" si="3"/>
        <v>1.0324989487719021</v>
      </c>
      <c r="L40" s="19">
        <f>'Dane -30 listopada 2024 r'!AQ44</f>
        <v>32437439.649999999</v>
      </c>
      <c r="M40" s="19">
        <f>L40/'Dane -30 listopada 2024 r'!$B$3</f>
        <v>7526088.0858468683</v>
      </c>
      <c r="N40" s="24">
        <f t="shared" si="1"/>
        <v>1.0123450694821441</v>
      </c>
      <c r="O40" s="20">
        <f>'Dane -30 listopada 2024 r'!X44</f>
        <v>4</v>
      </c>
    </row>
    <row r="41" spans="1:15" ht="10.8" thickBot="1" x14ac:dyDescent="0.25">
      <c r="A41" s="280" t="s">
        <v>131</v>
      </c>
      <c r="B41" s="28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100536472.22999999</v>
      </c>
      <c r="G41" s="44">
        <f t="shared" si="8"/>
        <v>23326327.66357309</v>
      </c>
      <c r="H41" s="45">
        <f t="shared" si="0"/>
        <v>0.98726004073387574</v>
      </c>
      <c r="I41" s="44">
        <f t="shared" si="8"/>
        <v>93171346.140000001</v>
      </c>
      <c r="J41" s="44">
        <f t="shared" si="8"/>
        <v>21617481.703016244</v>
      </c>
      <c r="K41" s="45">
        <f t="shared" si="3"/>
        <v>0.91493509713540933</v>
      </c>
      <c r="L41" s="44">
        <f t="shared" si="8"/>
        <v>92525577.949999988</v>
      </c>
      <c r="M41" s="44">
        <f t="shared" si="8"/>
        <v>21467651.496519722</v>
      </c>
      <c r="N41" s="45">
        <f t="shared" si="1"/>
        <v>0.90859370564411512</v>
      </c>
      <c r="O41" s="46">
        <f t="shared" si="8"/>
        <v>68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-30 listopada 2024 r'!Z46</f>
        <v>84839.35</v>
      </c>
      <c r="G42" s="223">
        <f>F42/'Dane -30 listopada 2024 r'!$B$3</f>
        <v>19684.303944315547</v>
      </c>
      <c r="H42" s="224">
        <f t="shared" si="0"/>
        <v>0.9263201856148493</v>
      </c>
      <c r="I42" s="223">
        <f>'Dane -30 listopada 2024 r'!AK46</f>
        <v>84839.35</v>
      </c>
      <c r="J42" s="223">
        <f>I42/'Dane -30 listopada 2024 r'!$B$3</f>
        <v>19684.303944315547</v>
      </c>
      <c r="K42" s="224">
        <f t="shared" si="3"/>
        <v>0.9263201856148493</v>
      </c>
      <c r="L42" s="223">
        <f>'Dane -30 listopada 2024 r'!AQ46</f>
        <v>84839.35</v>
      </c>
      <c r="M42" s="223">
        <f>L42/'Dane -30 listopada 2024 r'!$B$3</f>
        <v>19684.303944315547</v>
      </c>
      <c r="N42" s="224">
        <f t="shared" si="1"/>
        <v>0.9263201856148493</v>
      </c>
      <c r="O42" s="225">
        <f>'Dane -30 listopada 2024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-30 listopada 2024 r'!Z47</f>
        <v>337556743.52999997</v>
      </c>
      <c r="G43" s="223">
        <f>F43/'Dane -30 listopada 2024 r'!$B$3</f>
        <v>78319430.053364277</v>
      </c>
      <c r="H43" s="217">
        <f t="shared" si="0"/>
        <v>1.0141170609249925</v>
      </c>
      <c r="I43" s="223">
        <f>'Dane -30 listopada 2024 r'!AK47</f>
        <v>358573047.94999999</v>
      </c>
      <c r="J43" s="223">
        <f>I43/'Dane -30 listopada 2024 r'!$B$3</f>
        <v>83195602.77262181</v>
      </c>
      <c r="K43" s="217">
        <f t="shared" si="3"/>
        <v>1.0772560539340927</v>
      </c>
      <c r="L43" s="223">
        <f>'Dane -30 listopada 2024 r'!AQ47</f>
        <v>327626147.76999998</v>
      </c>
      <c r="M43" s="223">
        <f>L43/'Dane -30 listopada 2024 r'!$B$3</f>
        <v>76015347.510440841</v>
      </c>
      <c r="N43" s="217">
        <f t="shared" si="1"/>
        <v>0.98428270928369477</v>
      </c>
      <c r="O43" s="225">
        <f>'Dane -30 listopada 2024 r'!X47</f>
        <v>3079</v>
      </c>
    </row>
    <row r="44" spans="1:15" ht="10.8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-30 listopada 2024 r'!Z48</f>
        <v>10007746.460000001</v>
      </c>
      <c r="G44" s="223">
        <f>F44/'Dane -30 listopada 2024 r'!$B$3</f>
        <v>2321982.9373549889</v>
      </c>
      <c r="H44" s="222">
        <f t="shared" si="0"/>
        <v>0.94791682820085077</v>
      </c>
      <c r="I44" s="223">
        <f>'Dane -30 listopada 2024 r'!AK48</f>
        <v>10454163.76</v>
      </c>
      <c r="J44" s="223">
        <f>I44/'Dane -30 listopada 2024 r'!$B$3</f>
        <v>2425560.03712297</v>
      </c>
      <c r="K44" s="222">
        <f t="shared" si="3"/>
        <v>0.99020072026000139</v>
      </c>
      <c r="L44" s="223">
        <f>'Dane -30 listopada 2024 r'!AQ48</f>
        <v>9987388.2400000002</v>
      </c>
      <c r="M44" s="223">
        <f>L44/'Dane -30 listopada 2024 r'!$B$3</f>
        <v>2317259.4524361952</v>
      </c>
      <c r="N44" s="222">
        <f t="shared" si="1"/>
        <v>0.94598853201475663</v>
      </c>
      <c r="O44" s="225">
        <f>'Dane -30 listopada 2024 r'!X48</f>
        <v>112</v>
      </c>
    </row>
    <row r="45" spans="1:15" ht="10.8" thickBot="1" x14ac:dyDescent="0.25">
      <c r="A45" s="280" t="s">
        <v>138</v>
      </c>
      <c r="B45" s="28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347649329.33999997</v>
      </c>
      <c r="G45" s="44">
        <f t="shared" si="9"/>
        <v>80661097.294663578</v>
      </c>
      <c r="H45" s="45">
        <f t="shared" si="0"/>
        <v>1.0120590006895682</v>
      </c>
      <c r="I45" s="44">
        <f t="shared" si="9"/>
        <v>369112051.06</v>
      </c>
      <c r="J45" s="44">
        <f t="shared" si="9"/>
        <v>85640847.113689095</v>
      </c>
      <c r="K45" s="45">
        <f t="shared" si="3"/>
        <v>1.0745401817614806</v>
      </c>
      <c r="L45" s="44">
        <f t="shared" si="9"/>
        <v>337698375.36000001</v>
      </c>
      <c r="M45" s="44">
        <f>SUM(M42:M44)</f>
        <v>78352291.266821355</v>
      </c>
      <c r="N45" s="45">
        <f t="shared" si="1"/>
        <v>0.98309029086916955</v>
      </c>
      <c r="O45" s="46">
        <f t="shared" si="9"/>
        <v>3196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-30 listopada 2024 r'!Z50</f>
        <v>50178467.200000003</v>
      </c>
      <c r="G46" s="223">
        <f>F46/'Dane -30 listopada 2024 r'!$B$3</f>
        <v>11642335.777262183</v>
      </c>
      <c r="H46" s="224">
        <f t="shared" si="0"/>
        <v>0.93487506803482623</v>
      </c>
      <c r="I46" s="223">
        <f>'Dane -30 listopada 2024 r'!AK50</f>
        <v>48430473</v>
      </c>
      <c r="J46" s="223">
        <f>I46/'Dane -30 listopada 2024 r'!$B$3</f>
        <v>11236768.6774942</v>
      </c>
      <c r="K46" s="224">
        <f t="shared" si="3"/>
        <v>0.90230818650502354</v>
      </c>
      <c r="L46" s="223">
        <f>'Dane -30 listopada 2024 r'!AQ50</f>
        <v>47137931.68</v>
      </c>
      <c r="M46" s="223">
        <f>L46/'Dane -30 listopada 2024 r'!$B$3</f>
        <v>10936875.099767983</v>
      </c>
      <c r="N46" s="224">
        <f t="shared" si="1"/>
        <v>0.87822684799668382</v>
      </c>
      <c r="O46" s="225">
        <f>'Dane -30 listopada 2024 r'!X50</f>
        <v>56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-30 listopada 2024 r'!Z51</f>
        <v>185755.13</v>
      </c>
      <c r="G47" s="223">
        <f>F47/'Dane -30 listopada 2024 r'!$B$3</f>
        <v>43098.638051044087</v>
      </c>
      <c r="H47" s="217">
        <f t="shared" si="0"/>
        <v>1.7177602110737291E-2</v>
      </c>
      <c r="I47" s="223">
        <f>'Dane -30 listopada 2024 r'!AK51</f>
        <v>185755.13</v>
      </c>
      <c r="J47" s="223">
        <f>I47/'Dane -30 listopada 2024 r'!$B$3</f>
        <v>43098.638051044087</v>
      </c>
      <c r="K47" s="217">
        <f t="shared" si="3"/>
        <v>1.7177602110737291E-2</v>
      </c>
      <c r="L47" s="223">
        <f>'Dane -30 listopada 2024 r'!AQ51</f>
        <v>185755.13</v>
      </c>
      <c r="M47" s="223">
        <f>L47/'Dane -30 listopada 2024 r'!$B$3</f>
        <v>43098.638051044087</v>
      </c>
      <c r="N47" s="217">
        <f t="shared" si="1"/>
        <v>1.7177602110737291E-2</v>
      </c>
      <c r="O47" s="225">
        <f>'Dane -30 listopada 2024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-30 listopada 2024 r'!Z52</f>
        <v>285180868.27999997</v>
      </c>
      <c r="G48" s="223">
        <f>F48/'Dane -30 listopada 2024 r'!$B$3</f>
        <v>66167254.821345709</v>
      </c>
      <c r="H48" s="217">
        <f t="shared" si="0"/>
        <v>1.500360646185128</v>
      </c>
      <c r="I48" s="223">
        <f>'Dane -30 listopada 2024 r'!AK52</f>
        <v>287584626.04000002</v>
      </c>
      <c r="J48" s="223">
        <f>I48/'Dane -30 listopada 2024 r'!$B$3</f>
        <v>66724971.238979131</v>
      </c>
      <c r="K48" s="217">
        <f t="shared" si="3"/>
        <v>1.5130070188812277</v>
      </c>
      <c r="L48" s="223">
        <f>'Dane -30 listopada 2024 r'!AQ52</f>
        <v>274677606.35000002</v>
      </c>
      <c r="M48" s="223">
        <f>L48/'Dane -30 listopada 2024 r'!$B$3</f>
        <v>63730303.097447805</v>
      </c>
      <c r="N48" s="217">
        <f t="shared" si="1"/>
        <v>1.4451020976317446</v>
      </c>
      <c r="O48" s="225">
        <f>'Dane -30 listopada 2024 r'!X52</f>
        <v>2941</v>
      </c>
    </row>
    <row r="49" spans="1:15" ht="10.8" thickBot="1" x14ac:dyDescent="0.25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-30 listopada 2024 r'!Z53</f>
        <v>156307510.33000001</v>
      </c>
      <c r="G49" s="223">
        <f>F49/'Dane -30 listopada 2024 r'!$B$3</f>
        <v>36266243.696055688</v>
      </c>
      <c r="H49" s="222">
        <f t="shared" si="0"/>
        <v>0.87877685280723983</v>
      </c>
      <c r="I49" s="223">
        <f>'Dane -30 listopada 2024 r'!AK53</f>
        <v>154128578.36000001</v>
      </c>
      <c r="J49" s="223">
        <f>I49/'Dane -30 listopada 2024 r'!$B$3</f>
        <v>35760691.034802794</v>
      </c>
      <c r="K49" s="222">
        <f t="shared" si="3"/>
        <v>0.86652667381689519</v>
      </c>
      <c r="L49" s="223">
        <f>'Dane -30 listopada 2024 r'!AQ53</f>
        <v>149655047.91</v>
      </c>
      <c r="M49" s="223">
        <f>L49/'Dane -30 listopada 2024 r'!$B$3</f>
        <v>34722748.935034804</v>
      </c>
      <c r="N49" s="222">
        <f t="shared" si="1"/>
        <v>0.84137602685509094</v>
      </c>
      <c r="O49" s="225">
        <f>'Dane -30 listopada 2024 r'!X53</f>
        <v>231</v>
      </c>
    </row>
    <row r="50" spans="1:15" ht="10.8" thickBot="1" x14ac:dyDescent="0.25">
      <c r="A50" s="280" t="s">
        <v>145</v>
      </c>
      <c r="B50" s="280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491852600.93999994</v>
      </c>
      <c r="G50" s="44">
        <f t="shared" si="10"/>
        <v>114118932.93271461</v>
      </c>
      <c r="H50" s="45">
        <f t="shared" si="0"/>
        <v>1.1374101249495836</v>
      </c>
      <c r="I50" s="44">
        <f t="shared" si="10"/>
        <v>490329432.53000003</v>
      </c>
      <c r="J50" s="44">
        <f t="shared" si="10"/>
        <v>113765529.58932717</v>
      </c>
      <c r="K50" s="45">
        <f t="shared" si="3"/>
        <v>1.1338877949502582</v>
      </c>
      <c r="L50" s="44">
        <f t="shared" si="10"/>
        <v>471656341.07000005</v>
      </c>
      <c r="M50" s="44">
        <f t="shared" si="10"/>
        <v>109433025.77030164</v>
      </c>
      <c r="N50" s="45">
        <f t="shared" si="1"/>
        <v>1.0907062335431965</v>
      </c>
      <c r="O50" s="46">
        <f t="shared" si="10"/>
        <v>3230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-30 listopada 2024 r'!Z55</f>
        <v>845865.63</v>
      </c>
      <c r="G51" s="27">
        <f>F51/'Dane -30 listopada 2024 r'!$B$3</f>
        <v>196256.5266821346</v>
      </c>
      <c r="H51" s="28">
        <f t="shared" si="0"/>
        <v>1.0064643719980646</v>
      </c>
      <c r="I51" s="27">
        <f>'Dane -30 listopada 2024 r'!AK55</f>
        <v>845865.63</v>
      </c>
      <c r="J51" s="27">
        <f>I51/'Dane -30 listopada 2024 r'!$B$3</f>
        <v>196256.5266821346</v>
      </c>
      <c r="K51" s="28">
        <f t="shared" si="3"/>
        <v>1.0064643719980646</v>
      </c>
      <c r="L51" s="27">
        <f>'Dane -30 listopada 2024 r'!AQ55</f>
        <v>845865.63</v>
      </c>
      <c r="M51" s="27">
        <f>L51/'Dane -30 listopada 2024 r'!$B$3</f>
        <v>196256.5266821346</v>
      </c>
      <c r="N51" s="28">
        <f t="shared" si="1"/>
        <v>1.0064643719980646</v>
      </c>
      <c r="O51" s="29">
        <f>'Dane -30 listopada 2024 r'!X55</f>
        <v>1</v>
      </c>
    </row>
    <row r="52" spans="1:15" ht="20.399999999999999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-30 listopada 2024 r'!Z56</f>
        <v>0</v>
      </c>
      <c r="G52" s="27">
        <f>F52/'Dane -30 listopada 2024 r'!$B$3</f>
        <v>0</v>
      </c>
      <c r="H52" s="16">
        <v>0</v>
      </c>
      <c r="I52" s="27">
        <f>'Dane -30 listopada 2024 r'!AK56</f>
        <v>0</v>
      </c>
      <c r="J52" s="27">
        <f>I52/'Dane -30 listopada 2024 r'!$B$3</f>
        <v>0</v>
      </c>
      <c r="K52" s="16">
        <v>0</v>
      </c>
      <c r="L52" s="27">
        <f>'Dane -30 listopada 2024 r'!AQ56</f>
        <v>0</v>
      </c>
      <c r="M52" s="27">
        <f>L52/'Dane -30 listopada 2024 r'!$B$3</f>
        <v>0</v>
      </c>
      <c r="N52" s="16">
        <v>0</v>
      </c>
      <c r="O52" s="29">
        <f>'Dane -30 listopada 2024 r'!X56</f>
        <v>0</v>
      </c>
    </row>
    <row r="53" spans="1:15" ht="10.8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-30 listopada 2024 r'!Z57</f>
        <v>0</v>
      </c>
      <c r="G53" s="27">
        <f>F53/'Dane -30 listopada 2024 r'!$B$3</f>
        <v>0</v>
      </c>
      <c r="H53" s="24">
        <v>0</v>
      </c>
      <c r="I53" s="27">
        <f>'Dane -30 listopada 2024 r'!AK57</f>
        <v>0</v>
      </c>
      <c r="J53" s="27">
        <f>I53/'Dane -30 listopada 2024 r'!$B$3</f>
        <v>0</v>
      </c>
      <c r="K53" s="24">
        <v>0</v>
      </c>
      <c r="L53" s="27">
        <f>'Dane -30 listopada 2024 r'!AQ57</f>
        <v>0</v>
      </c>
      <c r="M53" s="27">
        <f>L53/'Dane -30 listopada 2024 r'!$B$3</f>
        <v>0</v>
      </c>
      <c r="N53" s="24">
        <v>0</v>
      </c>
      <c r="O53" s="29">
        <f>'Dane -30 listopada 2024 r'!X57</f>
        <v>0</v>
      </c>
    </row>
    <row r="54" spans="1:15" ht="10.8" thickBot="1" x14ac:dyDescent="0.25">
      <c r="A54" s="280" t="s">
        <v>154</v>
      </c>
      <c r="B54" s="28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196256.5266821346</v>
      </c>
      <c r="H54" s="45">
        <f t="shared" si="0"/>
        <v>1.0064643719980646</v>
      </c>
      <c r="I54" s="44">
        <f t="shared" si="11"/>
        <v>845865.63</v>
      </c>
      <c r="J54" s="44">
        <f t="shared" si="11"/>
        <v>196256.5266821346</v>
      </c>
      <c r="K54" s="45">
        <f t="shared" si="3"/>
        <v>1.0064643719980646</v>
      </c>
      <c r="L54" s="44">
        <f t="shared" si="11"/>
        <v>845865.63</v>
      </c>
      <c r="M54" s="44">
        <f t="shared" si="11"/>
        <v>196256.5266821346</v>
      </c>
      <c r="N54" s="45">
        <f t="shared" si="1"/>
        <v>1.0064643719980646</v>
      </c>
      <c r="O54" s="46">
        <f t="shared" si="11"/>
        <v>1</v>
      </c>
    </row>
    <row r="55" spans="1:15" ht="19.5" customHeight="1" thickBot="1" x14ac:dyDescent="0.25">
      <c r="A55" s="280" t="s">
        <v>163</v>
      </c>
      <c r="B55" s="280"/>
      <c r="C55" s="43" t="s">
        <v>161</v>
      </c>
      <c r="D55" s="44">
        <v>42497556</v>
      </c>
      <c r="E55" s="44">
        <v>31873167</v>
      </c>
      <c r="F55" s="44">
        <f>'Dane -30 listopada 2024 r'!Z59</f>
        <v>145083806.43000001</v>
      </c>
      <c r="G55" s="44">
        <f>F55/'Dane -30 listopada 2024 r'!$B$3</f>
        <v>33662136.062645018</v>
      </c>
      <c r="H55" s="45">
        <f t="shared" si="0"/>
        <v>1.0561277472880251</v>
      </c>
      <c r="I55" s="44">
        <f>'Dane -30 listopada 2024 r'!AK59-'Dane -30 listopada 2024 r'!AM59</f>
        <v>141467626.24000001</v>
      </c>
      <c r="J55" s="44">
        <f>I55/'Dane -30 listopada 2024 r'!B3</f>
        <v>32823115.136890955</v>
      </c>
      <c r="K55" s="45">
        <f t="shared" si="3"/>
        <v>1.0298040083964972</v>
      </c>
      <c r="L55" s="44">
        <f>'Dane -30 listopada 2024 r'!AQ59</f>
        <v>141467626.24000001</v>
      </c>
      <c r="M55" s="44">
        <f>L55/'Dane -30 listopada 2024 r'!$B$3</f>
        <v>32823115.136890955</v>
      </c>
      <c r="N55" s="45">
        <f t="shared" si="1"/>
        <v>1.0298040083964972</v>
      </c>
      <c r="O55" s="46">
        <f>'Dane -30 listopada 2024 r'!X59</f>
        <v>216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08">
        <f>D55+D54+D50+D45+D41+D36+D24</f>
        <v>710509513</v>
      </c>
      <c r="E56" s="208">
        <f t="shared" ref="E56:O56" si="12">E55+E54+E50+E45+E41+E36+E24</f>
        <v>531219456</v>
      </c>
      <c r="F56" s="208">
        <f t="shared" si="12"/>
        <v>2334508098.3299999</v>
      </c>
      <c r="G56" s="208">
        <f t="shared" si="12"/>
        <v>541649210.74942005</v>
      </c>
      <c r="H56" s="209">
        <f t="shared" si="0"/>
        <v>1.0196336083545481</v>
      </c>
      <c r="I56" s="208">
        <f t="shared" si="12"/>
        <v>2362677025.4000001</v>
      </c>
      <c r="J56" s="208">
        <f t="shared" si="12"/>
        <v>548184924.68677509</v>
      </c>
      <c r="K56" s="209">
        <f t="shared" si="3"/>
        <v>1.0319368360762282</v>
      </c>
      <c r="L56" s="208">
        <f t="shared" si="12"/>
        <v>2259040501.54</v>
      </c>
      <c r="M56" s="208">
        <f t="shared" si="12"/>
        <v>524139327.50348037</v>
      </c>
      <c r="N56" s="209">
        <f t="shared" si="1"/>
        <v>0.98667193300894529</v>
      </c>
      <c r="O56" s="210">
        <f t="shared" si="12"/>
        <v>15046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A13" zoomScaleNormal="100" workbookViewId="0">
      <selection activeCell="K22" sqref="K22:M25"/>
    </sheetView>
  </sheetViews>
  <sheetFormatPr defaultRowHeight="14.4" x14ac:dyDescent="0.3"/>
  <cols>
    <col min="1" max="1" width="31" style="87" customWidth="1"/>
    <col min="2" max="2" width="10" customWidth="1"/>
    <col min="3" max="3" width="9" customWidth="1"/>
    <col min="4" max="4" width="27" customWidth="1"/>
    <col min="5" max="5" width="9.21875" customWidth="1"/>
    <col min="6" max="6" width="20.21875" customWidth="1"/>
    <col min="7" max="7" width="12.21875" customWidth="1"/>
    <col min="8" max="8" width="20.77734375" customWidth="1"/>
    <col min="9" max="9" width="12.21875" customWidth="1"/>
    <col min="10" max="10" width="19.77734375" customWidth="1"/>
    <col min="11" max="11" width="24.21875" customWidth="1"/>
    <col min="12" max="12" width="21.5546875" customWidth="1"/>
    <col min="13" max="13" width="18.77734375" style="170" customWidth="1"/>
  </cols>
  <sheetData>
    <row r="1" spans="1:13" ht="63" customHeight="1" thickTop="1" x14ac:dyDescent="0.3">
      <c r="A1" s="314" t="s">
        <v>182</v>
      </c>
      <c r="B1" s="317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326" t="s">
        <v>211</v>
      </c>
      <c r="L1" s="329" t="s">
        <v>209</v>
      </c>
      <c r="M1" s="332" t="s">
        <v>210</v>
      </c>
    </row>
    <row r="2" spans="1:13" ht="15.6" x14ac:dyDescent="0.3">
      <c r="A2" s="315"/>
      <c r="B2" s="318"/>
      <c r="C2" s="190"/>
      <c r="D2" s="190"/>
      <c r="E2" s="190"/>
      <c r="F2" s="190"/>
      <c r="G2" s="190"/>
      <c r="H2" s="190"/>
      <c r="I2" s="190"/>
      <c r="J2" s="190"/>
      <c r="K2" s="327"/>
      <c r="L2" s="330"/>
      <c r="M2" s="333"/>
    </row>
    <row r="3" spans="1:13" ht="16.2" thickBot="1" x14ac:dyDescent="0.35">
      <c r="A3" s="316"/>
      <c r="B3" s="319"/>
      <c r="C3" s="191"/>
      <c r="D3" s="191"/>
      <c r="E3" s="191"/>
      <c r="F3" s="191"/>
      <c r="G3" s="191"/>
      <c r="H3" s="191"/>
      <c r="I3" s="191"/>
      <c r="J3" s="191"/>
      <c r="K3" s="328"/>
      <c r="L3" s="331"/>
      <c r="M3" s="334"/>
    </row>
    <row r="4" spans="1:13" ht="18.600000000000001" thickTop="1" thickBot="1" x14ac:dyDescent="0.35">
      <c r="A4" s="310" t="s">
        <v>184</v>
      </c>
      <c r="B4" s="311"/>
      <c r="C4" s="311"/>
      <c r="D4" s="311"/>
      <c r="E4" s="311"/>
      <c r="F4" s="311"/>
      <c r="G4" s="311"/>
      <c r="H4" s="311"/>
      <c r="I4" s="311"/>
      <c r="J4" s="311"/>
      <c r="K4" s="170"/>
      <c r="L4" s="170"/>
      <c r="M4" s="193"/>
    </row>
    <row r="5" spans="1:13" ht="32.4" thickTop="1" thickBot="1" x14ac:dyDescent="0.35">
      <c r="A5" s="88" t="s">
        <v>185</v>
      </c>
      <c r="B5" s="99" t="s">
        <v>96</v>
      </c>
      <c r="C5" s="99">
        <f>'Dane -30 listopada 2024 r'!C19</f>
        <v>4442</v>
      </c>
      <c r="D5" s="100">
        <f>'Dane -30 listopada 2024 r'!D19/'Dane -30 listopada 2024 r'!$B$3</f>
        <v>85992946.867749423</v>
      </c>
      <c r="E5" s="99">
        <f>'Dane -30 listopada 2024 r'!X19</f>
        <v>4320</v>
      </c>
      <c r="F5" s="100">
        <f>'Dane -30 listopada 2024 r'!Y19/'Dane -30 listopada 2024 r'!$B$3</f>
        <v>83388487.238979131</v>
      </c>
      <c r="G5" s="99">
        <f>'Dane -30 listopada 2024 r'!AB19</f>
        <v>4339</v>
      </c>
      <c r="H5" s="100">
        <f>'Dane -30 listopada 2024 r'!AD19/'Dane -30 listopada 2024 r'!$B$3</f>
        <v>78272601.508120656</v>
      </c>
      <c r="I5" s="99">
        <f>'Dane -30 listopada 2024 r'!AO19</f>
        <v>4321</v>
      </c>
      <c r="J5" s="100">
        <f>'Dane -30 listopada 2024 r'!AP19/'Dane -30 listopada 2024 r'!$B$3</f>
        <v>78011218.097447798</v>
      </c>
      <c r="K5" s="101">
        <v>4448</v>
      </c>
      <c r="L5" s="101">
        <f>G5</f>
        <v>4339</v>
      </c>
      <c r="M5" s="176">
        <f>L5/K5</f>
        <v>0.97549460431654678</v>
      </c>
    </row>
    <row r="6" spans="1:13" ht="43.5" customHeight="1" thickTop="1" thickBot="1" x14ac:dyDescent="0.35">
      <c r="A6" s="312" t="s">
        <v>186</v>
      </c>
      <c r="B6" s="99" t="s">
        <v>86</v>
      </c>
      <c r="C6" s="99">
        <f>'Dane -30 listopada 2024 r'!C14</f>
        <v>13</v>
      </c>
      <c r="D6" s="100">
        <f>'Dane -30 listopada 2024 r'!D14/'Dane -30 listopada 2024 r'!$B$3</f>
        <v>7024804.1183294673</v>
      </c>
      <c r="E6" s="99">
        <f>'Dane -30 listopada 2024 r'!X14</f>
        <v>11</v>
      </c>
      <c r="F6" s="100">
        <f>'Dane -30 listopada 2024 r'!Y14/'Dane -30 listopada 2024 r'!$B$3</f>
        <v>5343006.9350348031</v>
      </c>
      <c r="G6" s="99">
        <f>'Dane -30 listopada 2024 r'!AB14</f>
        <v>11</v>
      </c>
      <c r="H6" s="100">
        <f>'Dane -30 listopada 2024 r'!AD14/'Dane -30 listopada 2024 r'!$B$3</f>
        <v>5288594.719257541</v>
      </c>
      <c r="I6" s="99">
        <f>'Dane -30 listopada 2024 r'!AO14</f>
        <v>10</v>
      </c>
      <c r="J6" s="100">
        <f>'Dane -30 listopada 2024 r'!AP14/'Dane -30 listopada 2024 r'!$B$3</f>
        <v>4536993.2343387473</v>
      </c>
      <c r="K6" s="320">
        <v>123</v>
      </c>
      <c r="L6" s="322">
        <f>G6+G7+G8</f>
        <v>468</v>
      </c>
      <c r="M6" s="325">
        <f>L6/K6</f>
        <v>3.8048780487804876</v>
      </c>
    </row>
    <row r="7" spans="1:13" ht="39.75" customHeight="1" thickTop="1" thickBot="1" x14ac:dyDescent="0.35">
      <c r="A7" s="313"/>
      <c r="B7" s="99" t="s">
        <v>98</v>
      </c>
      <c r="C7" s="99">
        <f>'Dane -30 listopada 2024 r'!C22</f>
        <v>868</v>
      </c>
      <c r="D7" s="100">
        <f>'Dane -30 listopada 2024 r'!D22/'Dane -30 listopada 2024 r'!$B$3</f>
        <v>53754373.292343386</v>
      </c>
      <c r="E7" s="99">
        <f>'Dane -30 listopada 2024 r'!X22</f>
        <v>433</v>
      </c>
      <c r="F7" s="100">
        <f>'Dane -30 listopada 2024 r'!Y22/'Dane -30 listopada 2024 r'!$B$3</f>
        <v>22872883.148491882</v>
      </c>
      <c r="G7" s="99">
        <f>'Dane -30 listopada 2024 r'!AB22</f>
        <v>440</v>
      </c>
      <c r="H7" s="100">
        <f>'Dane -30 listopada 2024 r'!AD22/'Dane -30 listopada 2024 r'!$B$3</f>
        <v>23599215.519721579</v>
      </c>
      <c r="I7" s="99">
        <f>'Dane -30 listopada 2024 r'!AO22</f>
        <v>437</v>
      </c>
      <c r="J7" s="100">
        <f>'Dane -30 listopada 2024 r'!AP22/'Dane -30 listopada 2024 r'!$B$3</f>
        <v>23044760.733178657</v>
      </c>
      <c r="K7" s="321"/>
      <c r="L7" s="323"/>
      <c r="M7" s="325"/>
    </row>
    <row r="8" spans="1:13" ht="51" customHeight="1" thickTop="1" thickBot="1" x14ac:dyDescent="0.35">
      <c r="A8" s="313"/>
      <c r="B8" s="99" t="s">
        <v>100</v>
      </c>
      <c r="C8" s="99">
        <f>'Dane -30 listopada 2024 r'!C23</f>
        <v>42</v>
      </c>
      <c r="D8" s="100">
        <f>'Dane -30 listopada 2024 r'!D23/'Dane -30 listopada 2024 r'!$B$3</f>
        <v>121227759.14385152</v>
      </c>
      <c r="E8" s="99">
        <f>'Dane -30 listopada 2024 r'!X23</f>
        <v>16</v>
      </c>
      <c r="F8" s="100">
        <f>'Dane -30 listopada 2024 r'!Y23/'Dane -30 listopada 2024 r'!$B$3</f>
        <v>32570332.84918794</v>
      </c>
      <c r="G8" s="99">
        <f>'Dane -30 listopada 2024 r'!AB23</f>
        <v>17</v>
      </c>
      <c r="H8" s="100">
        <f>'Dane -30 listopada 2024 r'!AD23/'Dane -30 listopada 2024 r'!$B$3</f>
        <v>32997934.046403717</v>
      </c>
      <c r="I8" s="99">
        <f>'Dane -30 listopada 2024 r'!AO23</f>
        <v>16</v>
      </c>
      <c r="J8" s="100">
        <f>'Dane -30 listopada 2024 r'!AP23/'Dane -30 listopada 2024 r'!$B$3</f>
        <v>32347762.974477958</v>
      </c>
      <c r="K8" s="321"/>
      <c r="L8" s="324"/>
      <c r="M8" s="325"/>
    </row>
    <row r="9" spans="1:13" ht="16.8" thickTop="1" thickBot="1" x14ac:dyDescent="0.35">
      <c r="A9" s="304" t="s">
        <v>187</v>
      </c>
      <c r="B9" s="305"/>
      <c r="C9" s="188"/>
      <c r="D9" s="188"/>
      <c r="E9" s="188"/>
      <c r="F9" s="188"/>
      <c r="G9" s="188"/>
      <c r="H9" s="188"/>
      <c r="I9" s="188"/>
      <c r="J9" s="188"/>
      <c r="K9" s="171">
        <v>228008290</v>
      </c>
      <c r="L9" s="171">
        <f>'Dane -30 listopada 2024 r'!AP6/'Dane -30 listopada 2024 r'!$B$3</f>
        <v>227514719.16241303</v>
      </c>
      <c r="M9" s="176">
        <f>L9/K9</f>
        <v>0.99783529433255713</v>
      </c>
    </row>
    <row r="10" spans="1:13" ht="18.600000000000001" thickTop="1" thickBot="1" x14ac:dyDescent="0.35">
      <c r="A10" s="300" t="s">
        <v>206</v>
      </c>
      <c r="B10" s="301"/>
      <c r="C10" s="301"/>
      <c r="D10" s="301"/>
      <c r="E10" s="301"/>
      <c r="F10" s="301"/>
      <c r="G10" s="301"/>
      <c r="H10" s="301"/>
      <c r="I10" s="301"/>
      <c r="J10" s="301"/>
      <c r="K10" s="170"/>
      <c r="L10" s="170"/>
      <c r="M10" s="193"/>
    </row>
    <row r="11" spans="1:13" ht="15.6" thickTop="1" thickBot="1" x14ac:dyDescent="0.35">
      <c r="A11" s="302" t="s">
        <v>188</v>
      </c>
      <c r="B11" s="99" t="s">
        <v>117</v>
      </c>
      <c r="C11" s="99">
        <f>'Dane -30 listopada 2024 r'!C32</f>
        <v>1076</v>
      </c>
      <c r="D11" s="100">
        <f>'Dane -30 listopada 2024 r'!D32/'Dane -30 listopada 2024 r'!$B$3</f>
        <v>138670775.85614851</v>
      </c>
      <c r="E11" s="99">
        <f>'Dane -30 listopada 2024 r'!X32</f>
        <v>643</v>
      </c>
      <c r="F11" s="100">
        <f>'Dane -30 listopada 2024 r'!Y32/'Dane -30 listopada 2024 r'!$B$3</f>
        <v>62142441.220417641</v>
      </c>
      <c r="G11" s="99">
        <f>'Dane -30 listopada 2024 r'!AB32</f>
        <v>660</v>
      </c>
      <c r="H11" s="100">
        <f>'Dane -30 listopada 2024 r'!AD32/'Dane -30 listopada 2024 r'!$B$3</f>
        <v>64131334.22737819</v>
      </c>
      <c r="I11" s="99">
        <f>'Dane -30 listopada 2024 r'!AO32</f>
        <v>649</v>
      </c>
      <c r="J11" s="100">
        <f>'Dane -30 listopada 2024 r'!AP32/'Dane -30 listopada 2024 r'!$B$3</f>
        <v>60833617.883990727</v>
      </c>
      <c r="K11" s="320">
        <v>680</v>
      </c>
      <c r="L11" s="322">
        <f>G11+G12+G13</f>
        <v>893</v>
      </c>
      <c r="M11" s="325">
        <f>L11/K11</f>
        <v>1.3132352941176471</v>
      </c>
    </row>
    <row r="12" spans="1:13" ht="15.6" thickTop="1" thickBot="1" x14ac:dyDescent="0.35">
      <c r="A12" s="303"/>
      <c r="B12" s="99" t="s">
        <v>119</v>
      </c>
      <c r="C12" s="99">
        <f>'Dane -30 listopada 2024 r'!C33</f>
        <v>293</v>
      </c>
      <c r="D12" s="100">
        <f>'Dane -30 listopada 2024 r'!D33/'Dane -30 listopada 2024 r'!$B$3</f>
        <v>14089772.45011601</v>
      </c>
      <c r="E12" s="99">
        <f>'Dane -30 listopada 2024 r'!X33</f>
        <v>178</v>
      </c>
      <c r="F12" s="100">
        <f>'Dane -30 listopada 2024 r'!Y33/'Dane -30 listopada 2024 r'!$B$3</f>
        <v>5730378.8375870073</v>
      </c>
      <c r="G12" s="99">
        <f>'Dane -30 listopada 2024 r'!AB33</f>
        <v>182</v>
      </c>
      <c r="H12" s="100">
        <f>'Dane -30 listopada 2024 r'!AD33/'Dane -30 listopada 2024 r'!$B$3</f>
        <v>5657356.6890951274</v>
      </c>
      <c r="I12" s="99">
        <f>'Dane -30 listopada 2024 r'!AO33</f>
        <v>178</v>
      </c>
      <c r="J12" s="100">
        <f>'Dane -30 listopada 2024 r'!AP33/'Dane -30 listopada 2024 r'!$B$3</f>
        <v>5610591.7285382841</v>
      </c>
      <c r="K12" s="321"/>
      <c r="L12" s="323"/>
      <c r="M12" s="325"/>
    </row>
    <row r="13" spans="1:13" ht="15.6" thickTop="1" thickBot="1" x14ac:dyDescent="0.35">
      <c r="A13" s="303"/>
      <c r="B13" s="102" t="s">
        <v>121</v>
      </c>
      <c r="C13" s="99">
        <f>'Dane -30 listopada 2024 r'!C34</f>
        <v>124</v>
      </c>
      <c r="D13" s="100">
        <f>'Dane -30 listopada 2024 r'!D34/'Dane -30 listopada 2024 r'!$B$3</f>
        <v>74719484.909512758</v>
      </c>
      <c r="E13" s="99">
        <f>'Dane -30 listopada 2024 r'!X34</f>
        <v>49</v>
      </c>
      <c r="F13" s="100">
        <f>'Dane -30 listopada 2024 r'!Y34/'Dane -30 listopada 2024 r'!$B$3</f>
        <v>19889308.877030164</v>
      </c>
      <c r="G13" s="99">
        <f>'Dane -30 listopada 2024 r'!AB34</f>
        <v>51</v>
      </c>
      <c r="H13" s="100">
        <f>'Dane -30 listopada 2024 r'!AD34/'Dane -30 listopada 2024 r'!$B$3</f>
        <v>18304523.457076568</v>
      </c>
      <c r="I13" s="99">
        <f>'Dane -30 listopada 2024 r'!AO34</f>
        <v>49</v>
      </c>
      <c r="J13" s="100">
        <f>'Dane -30 listopada 2024 r'!AP34/'Dane -30 listopada 2024 r'!$B$3</f>
        <v>17960193.621809747</v>
      </c>
      <c r="K13" s="321"/>
      <c r="L13" s="324"/>
      <c r="M13" s="325"/>
    </row>
    <row r="14" spans="1:13" ht="16.8" thickTop="1" thickBot="1" x14ac:dyDescent="0.35">
      <c r="A14" s="304" t="s">
        <v>187</v>
      </c>
      <c r="B14" s="305"/>
      <c r="C14" s="188"/>
      <c r="D14" s="188"/>
      <c r="E14" s="188"/>
      <c r="F14" s="188"/>
      <c r="G14" s="188"/>
      <c r="H14" s="188"/>
      <c r="I14" s="188"/>
      <c r="J14" s="188"/>
      <c r="K14" s="105">
        <v>176015424</v>
      </c>
      <c r="L14" s="171">
        <f>'Dane -30 listopada 2024 r'!AP28/'Dane -30 listopada 2024 r'!$B$3</f>
        <v>165675633.19489563</v>
      </c>
      <c r="M14" s="176">
        <f>L14/K14</f>
        <v>0.94125633668840081</v>
      </c>
    </row>
    <row r="15" spans="1:13" ht="18.600000000000001" thickTop="1" thickBot="1" x14ac:dyDescent="0.35">
      <c r="A15" s="306" t="s">
        <v>189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170"/>
      <c r="L15" s="170"/>
      <c r="M15" s="193"/>
    </row>
    <row r="16" spans="1:13" ht="63.6" thickTop="1" thickBot="1" x14ac:dyDescent="0.35">
      <c r="A16" s="89" t="s">
        <v>190</v>
      </c>
      <c r="B16" s="169" t="s">
        <v>133</v>
      </c>
      <c r="C16" s="99">
        <f>'Dane -30 listopada 2024 r'!C42</f>
        <v>65</v>
      </c>
      <c r="D16" s="100">
        <f>'Dane -30 listopada 2024 r'!D42/'Dane -30 listopada 2024 r'!$B$3</f>
        <v>9849915.8631090485</v>
      </c>
      <c r="E16" s="99">
        <f>'Dane -30 listopada 2024 r'!X42</f>
        <v>60</v>
      </c>
      <c r="F16" s="100">
        <f>'Dane -30 listopada 2024 r'!Y42/'Dane -30 listopada 2024 r'!$B$3</f>
        <v>9140835.8097447809</v>
      </c>
      <c r="G16" s="99">
        <f>'Dane -30 listopada 2024 r'!AB42</f>
        <v>61</v>
      </c>
      <c r="H16" s="100">
        <f>'Dane -30 listopada 2024 r'!AD42/'Dane -30 listopada 2024 r'!$B$3</f>
        <v>8933077.5777262188</v>
      </c>
      <c r="I16" s="99">
        <f>'Dane -30 listopada 2024 r'!AO42</f>
        <v>60</v>
      </c>
      <c r="J16" s="100">
        <f>'Dane -30 listopada 2024 r'!AP42/'Dane -30 listopada 2024 r'!$B$3</f>
        <v>8885498.2691415325</v>
      </c>
      <c r="K16" s="186">
        <v>20</v>
      </c>
      <c r="L16" s="101">
        <f>G16</f>
        <v>61</v>
      </c>
      <c r="M16" s="176">
        <f>L16/K16</f>
        <v>3.05</v>
      </c>
    </row>
    <row r="17" spans="1:13" ht="16.8" thickTop="1" thickBot="1" x14ac:dyDescent="0.35">
      <c r="A17" s="304" t="s">
        <v>187</v>
      </c>
      <c r="B17" s="305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-30 listopada 2024 r'!AP40/'Dane -30 listopada 2024 r'!$B$3</f>
        <v>26785415.54756381</v>
      </c>
      <c r="M17" s="176">
        <f>L17/K17</f>
        <v>0.89809128964088847</v>
      </c>
    </row>
    <row r="18" spans="1:13" ht="18.600000000000001" thickTop="1" thickBot="1" x14ac:dyDescent="0.35">
      <c r="A18" s="308" t="s">
        <v>191</v>
      </c>
      <c r="B18" s="309"/>
      <c r="C18" s="309"/>
      <c r="D18" s="309"/>
      <c r="E18" s="309"/>
      <c r="F18" s="309"/>
      <c r="G18" s="309"/>
      <c r="H18" s="309"/>
      <c r="I18" s="309"/>
      <c r="J18" s="309"/>
      <c r="K18" s="170"/>
      <c r="L18" s="170"/>
      <c r="M18" s="193"/>
    </row>
    <row r="19" spans="1:13" ht="32.4" thickTop="1" thickBot="1" x14ac:dyDescent="0.35">
      <c r="A19" s="172" t="s">
        <v>164</v>
      </c>
      <c r="B19" s="173" t="s">
        <v>141</v>
      </c>
      <c r="C19" s="174">
        <f>'Dane -30 listopada 2024 r'!C47</f>
        <v>4760</v>
      </c>
      <c r="D19" s="175">
        <f>'Dane -30 listopada 2024 r'!D47/'Dane -30 listopada 2024 r'!$B$3</f>
        <v>149657732.81438515</v>
      </c>
      <c r="E19" s="174">
        <f>'Dane -30 listopada 2024 r'!X47</f>
        <v>3079</v>
      </c>
      <c r="F19" s="175">
        <f>'Dane -30 listopada 2024 r'!Y47/'Dane -30 listopada 2024 r'!$B$3</f>
        <v>92140572.401392117</v>
      </c>
      <c r="G19" s="174">
        <f>'Dane -30 listopada 2024 r'!AB47</f>
        <v>3139</v>
      </c>
      <c r="H19" s="175">
        <f>'Dane -30 listopada 2024 r'!AD47/'Dane -30 listopada 2024 r'!$B$3</f>
        <v>93137270.524361953</v>
      </c>
      <c r="I19" s="174">
        <f>'Dane -30 listopada 2024 r'!AO47</f>
        <v>3064</v>
      </c>
      <c r="J19" s="175">
        <f>'Dane -30 listopada 2024 r'!AP47/'Dane -30 listopada 2024 r'!$B$3</f>
        <v>89429821.406032488</v>
      </c>
      <c r="K19" s="187">
        <v>36</v>
      </c>
      <c r="L19" s="194">
        <v>36</v>
      </c>
      <c r="M19" s="177">
        <f>L19/K19</f>
        <v>1</v>
      </c>
    </row>
    <row r="20" spans="1:13" ht="16.8" thickTop="1" thickBot="1" x14ac:dyDescent="0.35">
      <c r="A20" s="304" t="s">
        <v>187</v>
      </c>
      <c r="B20" s="305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-30 listopada 2024 r'!AP45/'Dane -30 listopada 2024 r'!$B$3</f>
        <v>92179167.016241297</v>
      </c>
      <c r="M20" s="176">
        <f>L20/K20</f>
        <v>0.98309029961426098</v>
      </c>
    </row>
    <row r="21" spans="1:13" ht="18.600000000000001" thickTop="1" thickBot="1" x14ac:dyDescent="0.35">
      <c r="A21" s="306" t="s">
        <v>192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170"/>
      <c r="L21" s="170"/>
      <c r="M21" s="193"/>
    </row>
    <row r="22" spans="1:13" ht="94.8" thickTop="1" thickBot="1" x14ac:dyDescent="0.35">
      <c r="A22" s="90" t="s">
        <v>165</v>
      </c>
      <c r="B22" s="103" t="s">
        <v>146</v>
      </c>
      <c r="C22" s="99">
        <f>'Dane -30 listopada 2024 r'!C50</f>
        <v>60</v>
      </c>
      <c r="D22" s="100">
        <f>'Dane -30 listopada 2024 r'!D50/'Dane -30 listopada 2024 r'!$B$3</f>
        <v>28678478.777262185</v>
      </c>
      <c r="E22" s="99">
        <f>'Dane -30 listopada 2024 r'!X50</f>
        <v>56</v>
      </c>
      <c r="F22" s="100">
        <f>'Dane -30 listopada 2024 r'!Y50/'Dane -30 listopada 2024 r'!$B$3</f>
        <v>15523114.417633412</v>
      </c>
      <c r="G22" s="99">
        <f>'Dane -30 listopada 2024 r'!AB50</f>
        <v>57</v>
      </c>
      <c r="H22" s="100">
        <f>'Dane -30 listopada 2024 r'!AD50/'Dane -30 listopada 2024 r'!$B$3</f>
        <v>15376196.380510442</v>
      </c>
      <c r="I22" s="99">
        <f>'Dane -30 listopada 2024 r'!AO50</f>
        <v>55</v>
      </c>
      <c r="J22" s="100">
        <f>'Dane -30 listopada 2024 r'!AP50/'Dane -30 listopada 2024 r'!$B$3</f>
        <v>14582500.192575406</v>
      </c>
      <c r="K22" s="186">
        <v>13</v>
      </c>
      <c r="L22" s="101">
        <v>13</v>
      </c>
      <c r="M22" s="176">
        <f>L22/K22</f>
        <v>1</v>
      </c>
    </row>
    <row r="23" spans="1:13" ht="63.6" thickTop="1" thickBot="1" x14ac:dyDescent="0.35">
      <c r="A23" s="258" t="s">
        <v>230</v>
      </c>
      <c r="B23" s="259" t="s">
        <v>231</v>
      </c>
      <c r="C23" s="260">
        <f>'Dane -30 listopada 2024 r'!C52</f>
        <v>3109</v>
      </c>
      <c r="D23" s="260">
        <f>'Dane -30 listopada 2024 r'!D52</f>
        <v>474999692.35000002</v>
      </c>
      <c r="E23" s="99">
        <f>'Dane -30 listopada 2024 r'!X52</f>
        <v>2941</v>
      </c>
      <c r="F23" s="100">
        <f>'Dane -30 listopada 2024 r'!Y52/'Dane -30 listopada 2024 r'!$B$3</f>
        <v>88223008.34570767</v>
      </c>
      <c r="G23" s="99">
        <f>'Dane -30 listopada 2024 r'!AB52</f>
        <v>30</v>
      </c>
      <c r="H23" s="100">
        <f>'Dane -30 listopada 2024 r'!AD52/'Dane -30 listopada 2024 r'!$B$3</f>
        <v>22304565.00696056</v>
      </c>
      <c r="I23" s="99">
        <f>'Dane -30 listopada 2024 r'!AO52</f>
        <v>2942</v>
      </c>
      <c r="J23" s="100">
        <f>'Dane -30 listopada 2024 r'!AP52/'Dane -30 listopada 2024 r'!$B$3</f>
        <v>84973739.394431561</v>
      </c>
      <c r="K23" s="257">
        <v>2160</v>
      </c>
      <c r="L23" s="101">
        <f>'Dane -30 listopada 2024 r'!AO52</f>
        <v>2942</v>
      </c>
      <c r="M23" s="176">
        <f>L23/K23</f>
        <v>1.3620370370370369</v>
      </c>
    </row>
    <row r="24" spans="1:13" ht="32.4" thickTop="1" thickBot="1" x14ac:dyDescent="0.35">
      <c r="A24" s="91" t="s">
        <v>193</v>
      </c>
      <c r="B24" s="104" t="s">
        <v>152</v>
      </c>
      <c r="C24" s="99">
        <f>'Dane -30 listopada 2024 r'!C53</f>
        <v>392</v>
      </c>
      <c r="D24" s="100">
        <f>'Dane -30 listopada 2024 r'!D53/'Dane -30 listopada 2024 r'!$B$3</f>
        <v>108266833.41995361</v>
      </c>
      <c r="E24" s="99">
        <f>'Dane -30 listopada 2024 r'!X53</f>
        <v>231</v>
      </c>
      <c r="F24" s="100">
        <f>'Dane -30 listopada 2024 r'!Y53/'Dane -30 listopada 2024 r'!$B$3</f>
        <v>48354991.747099772</v>
      </c>
      <c r="G24" s="99">
        <f>'Dane -30 listopada 2024 r'!AB53</f>
        <v>98</v>
      </c>
      <c r="H24" s="100">
        <f>'Dane -30 listopada 2024 r'!AD53/'Dane -30 listopada 2024 r'!$B$3</f>
        <v>25023890.682134572</v>
      </c>
      <c r="I24" s="99">
        <f>'Dane -30 listopada 2024 r'!AO53</f>
        <v>231</v>
      </c>
      <c r="J24" s="100">
        <f>'Dane -30 listopada 2024 r'!AP53/'Dane -30 listopada 2024 r'!$B$3</f>
        <v>46296998.809744783</v>
      </c>
      <c r="K24" s="186">
        <v>220</v>
      </c>
      <c r="L24" s="101">
        <f>'Dane -30 listopada 2024 r'!AO53</f>
        <v>231</v>
      </c>
      <c r="M24" s="176">
        <f>L24/K24</f>
        <v>1.05</v>
      </c>
    </row>
    <row r="25" spans="1:13" ht="16.8" thickTop="1" thickBot="1" x14ac:dyDescent="0.35">
      <c r="A25" s="304" t="s">
        <v>187</v>
      </c>
      <c r="B25" s="305"/>
      <c r="C25" s="188"/>
      <c r="D25" s="188"/>
      <c r="E25" s="188"/>
      <c r="F25" s="188"/>
      <c r="G25" s="188"/>
      <c r="H25" s="188"/>
      <c r="I25" s="188"/>
      <c r="J25" s="188"/>
      <c r="K25" s="171">
        <v>140138722</v>
      </c>
      <c r="L25" s="171">
        <f>'Dane -30 listopada 2024 r'!AP49/'Dane -30 listopada 2024 r'!$B$3</f>
        <v>145896337.03480279</v>
      </c>
      <c r="M25" s="176">
        <f>L25/K25</f>
        <v>1.0410851116139248</v>
      </c>
    </row>
    <row r="26" spans="1:13" ht="18.600000000000001" thickTop="1" thickBot="1" x14ac:dyDescent="0.35">
      <c r="A26" s="296" t="s">
        <v>194</v>
      </c>
      <c r="B26" s="297"/>
      <c r="C26" s="297"/>
      <c r="D26" s="297"/>
      <c r="E26" s="297"/>
      <c r="F26" s="297"/>
      <c r="G26" s="297"/>
      <c r="H26" s="297"/>
      <c r="I26" s="297"/>
      <c r="J26" s="297"/>
      <c r="K26" s="170"/>
      <c r="L26" s="170"/>
      <c r="M26" s="193"/>
    </row>
    <row r="27" spans="1:13" ht="32.4" thickTop="1" thickBot="1" x14ac:dyDescent="0.35">
      <c r="A27" s="89" t="s">
        <v>195</v>
      </c>
      <c r="B27" s="169" t="s">
        <v>155</v>
      </c>
      <c r="C27" s="99">
        <f>'Dane -30 listopada 2024 r'!C54</f>
        <v>10</v>
      </c>
      <c r="D27" s="100">
        <f>'Dane -30 listopada 2024 r'!D54/'Dane -30 listopada 2024 r'!$B$3</f>
        <v>849404.89095127617</v>
      </c>
      <c r="E27" s="99">
        <f>'Dane -30 listopada 2024 r'!X54</f>
        <v>1</v>
      </c>
      <c r="F27" s="100">
        <f>'Dane -30 listopada 2024 r'!Y54/'Dane -30 listopada 2024 r'!$B$3</f>
        <v>261675.36890951279</v>
      </c>
      <c r="G27" s="99">
        <f>'Dane -30 listopada 2024 r'!AB54</f>
        <v>1</v>
      </c>
      <c r="H27" s="100">
        <f>'Dane -30 listopada 2024 r'!AD54/'Dane -30 listopada 2024 r'!$B$3</f>
        <v>261675.36890951279</v>
      </c>
      <c r="I27" s="99">
        <f>'Dane -30 listopada 2024 r'!AO54</f>
        <v>1</v>
      </c>
      <c r="J27" s="100">
        <f>'Dane -30 listopada 2024 r'!AP54/'Dane -30 listopada 2024 r'!$B$3</f>
        <v>261675.36890951279</v>
      </c>
      <c r="K27" s="186">
        <v>1</v>
      </c>
      <c r="L27" s="101">
        <v>1</v>
      </c>
      <c r="M27" s="176">
        <f>L27/K27</f>
        <v>1</v>
      </c>
    </row>
    <row r="28" spans="1:13" ht="16.8" thickTop="1" thickBot="1" x14ac:dyDescent="0.35">
      <c r="A28" s="298" t="s">
        <v>187</v>
      </c>
      <c r="B28" s="299"/>
      <c r="C28" s="185"/>
      <c r="D28" s="185"/>
      <c r="E28" s="185"/>
      <c r="F28" s="185"/>
      <c r="G28" s="185"/>
      <c r="H28" s="185"/>
      <c r="I28" s="185"/>
      <c r="J28" s="185"/>
      <c r="K28" s="106">
        <v>259996</v>
      </c>
      <c r="L28" s="195">
        <f>'Dane -30 listopada 2024 r'!AP54/'Dane -30 listopada 2024 r'!$B$3</f>
        <v>261675.36890951279</v>
      </c>
      <c r="M28" s="192">
        <f>L28/K28</f>
        <v>1.006459210562904</v>
      </c>
    </row>
    <row r="29" spans="1:13" ht="15" thickTop="1" x14ac:dyDescent="0.3">
      <c r="A29"/>
    </row>
    <row r="30" spans="1:13" x14ac:dyDescent="0.3">
      <c r="A30"/>
    </row>
    <row r="31" spans="1:13" x14ac:dyDescent="0.3">
      <c r="A31"/>
    </row>
    <row r="32" spans="1:13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6:J26"/>
    <mergeCell ref="A28:B28"/>
    <mergeCell ref="A10:J10"/>
    <mergeCell ref="A11:A13"/>
    <mergeCell ref="A14:B14"/>
    <mergeCell ref="A15:J15"/>
    <mergeCell ref="A25:B25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-30 listopada 2024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2025-01-07T09:49:36Z</dcterms:modified>
</cp:coreProperties>
</file>