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rudnik\Desktop\Nowy folder\"/>
    </mc:Choice>
  </mc:AlternateContent>
  <bookViews>
    <workbookView xWindow="0" yWindow="0" windowWidth="28800" windowHeight="12300" firstSheet="3" activeTab="3"/>
  </bookViews>
  <sheets>
    <sheet name="14 - mazowieckie" sheetId="7" state="hidden" r:id="rId1"/>
    <sheet name="pow podst" sheetId="3" state="hidden" r:id="rId2"/>
    <sheet name="gm podst" sheetId="5" state="hidden" r:id="rId3"/>
    <sheet name="pow rez" sheetId="4" r:id="rId4"/>
    <sheet name="gm rez" sheetId="6" state="hidden" r:id="rId5"/>
  </sheets>
  <definedNames>
    <definedName name="_xlnm._FilterDatabase" localSheetId="1" hidden="1">'pow podst'!$A$1:$Y$76</definedName>
    <definedName name="_xlnm._FilterDatabase" localSheetId="3" hidden="1">'pow rez'!$A$1:$AA$7</definedName>
    <definedName name="_xlnm.Print_Area" localSheetId="0">'14 - mazowieckie'!$A$1:$O$36</definedName>
    <definedName name="_xlnm.Print_Area" localSheetId="2">'gm podst'!$A$1:$X$143</definedName>
    <definedName name="_xlnm.Print_Area" localSheetId="4">'gm rez'!$A$1:$X$22</definedName>
    <definedName name="_xlnm.Print_Area" localSheetId="1">'pow podst'!$A$1:$W$81</definedName>
    <definedName name="_xlnm.Print_Area" localSheetId="3">'pow rez'!$A$1:$W$11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B12" i="7" l="1"/>
  <c r="B14" i="7" l="1"/>
  <c r="Q73" i="3" l="1"/>
  <c r="O74" i="3"/>
  <c r="P74" i="3"/>
  <c r="Q74" i="3"/>
  <c r="O75" i="3"/>
  <c r="P75" i="3"/>
  <c r="Q75" i="3"/>
  <c r="Q76" i="3"/>
  <c r="N76" i="3"/>
  <c r="N75" i="3"/>
  <c r="J76" i="3"/>
  <c r="J75" i="3"/>
  <c r="R134" i="5"/>
  <c r="S134" i="5"/>
  <c r="T134" i="5"/>
  <c r="U134" i="5"/>
  <c r="V134" i="5"/>
  <c r="W134" i="5"/>
  <c r="X134" i="5"/>
  <c r="R135" i="5"/>
  <c r="S135" i="5"/>
  <c r="T135" i="5"/>
  <c r="U135" i="5"/>
  <c r="V135" i="5"/>
  <c r="W135" i="5"/>
  <c r="X135" i="5"/>
  <c r="R136" i="5"/>
  <c r="S136" i="5"/>
  <c r="T136" i="5"/>
  <c r="U136" i="5"/>
  <c r="V136" i="5"/>
  <c r="W136" i="5"/>
  <c r="X136" i="5"/>
  <c r="R137" i="5"/>
  <c r="S137" i="5"/>
  <c r="T137" i="5"/>
  <c r="U137" i="5"/>
  <c r="V137" i="5"/>
  <c r="W137" i="5"/>
  <c r="X137" i="5"/>
  <c r="Q137" i="5"/>
  <c r="Q136" i="5"/>
  <c r="P136" i="5"/>
  <c r="O137" i="5"/>
  <c r="O136" i="5"/>
  <c r="O135" i="5"/>
  <c r="O134" i="5"/>
  <c r="H19" i="7"/>
  <c r="I19" i="7"/>
  <c r="J19" i="7"/>
  <c r="K19" i="7"/>
  <c r="L19" i="7"/>
  <c r="M19" i="7"/>
  <c r="N19" i="7"/>
  <c r="O19" i="7"/>
  <c r="F19" i="7"/>
  <c r="G18" i="7"/>
  <c r="H18" i="7"/>
  <c r="I18" i="7"/>
  <c r="J18" i="7"/>
  <c r="K18" i="7"/>
  <c r="L18" i="7"/>
  <c r="M18" i="7"/>
  <c r="N18" i="7"/>
  <c r="O18" i="7"/>
  <c r="F18" i="7"/>
  <c r="C19" i="7"/>
  <c r="B17" i="7"/>
  <c r="B19" i="7"/>
  <c r="B18" i="7"/>
  <c r="C18" i="7"/>
  <c r="H16" i="7"/>
  <c r="I16" i="7"/>
  <c r="J16" i="7"/>
  <c r="K16" i="7"/>
  <c r="L16" i="7"/>
  <c r="M16" i="7"/>
  <c r="N16" i="7"/>
  <c r="O16" i="7"/>
  <c r="G17" i="7"/>
  <c r="H17" i="7"/>
  <c r="I17" i="7"/>
  <c r="J17" i="7"/>
  <c r="K17" i="7"/>
  <c r="L17" i="7"/>
  <c r="M17" i="7"/>
  <c r="N17" i="7"/>
  <c r="O17" i="7"/>
  <c r="F16" i="7"/>
  <c r="C16" i="7"/>
  <c r="C12" i="7"/>
  <c r="E13" i="7"/>
  <c r="C13" i="7"/>
  <c r="B13" i="7"/>
  <c r="I12" i="7"/>
  <c r="J12" i="7"/>
  <c r="K12" i="7"/>
  <c r="L12" i="7"/>
  <c r="M12" i="7"/>
  <c r="N12" i="7"/>
  <c r="O12" i="7"/>
  <c r="F12" i="7"/>
  <c r="G13" i="7"/>
  <c r="H13" i="7"/>
  <c r="I13" i="7"/>
  <c r="J13" i="7"/>
  <c r="K13" i="7"/>
  <c r="L13" i="7"/>
  <c r="M13" i="7"/>
  <c r="N13" i="7"/>
  <c r="O13" i="7"/>
  <c r="F13" i="7"/>
  <c r="G14" i="7"/>
  <c r="H14" i="7"/>
  <c r="I14" i="7"/>
  <c r="J14" i="7"/>
  <c r="K14" i="7"/>
  <c r="L14" i="7"/>
  <c r="M14" i="7"/>
  <c r="N14" i="7"/>
  <c r="O14" i="7"/>
  <c r="F14" i="7"/>
  <c r="O15" i="7"/>
  <c r="N15" i="7"/>
  <c r="M15" i="7"/>
  <c r="L15" i="7"/>
  <c r="K15" i="7"/>
  <c r="J15" i="7"/>
  <c r="I15" i="7"/>
  <c r="F15" i="7"/>
  <c r="C15" i="7"/>
  <c r="B15" i="7"/>
  <c r="F17" i="7"/>
  <c r="E17" i="7"/>
  <c r="C17" i="7"/>
  <c r="Q135" i="5" l="1"/>
  <c r="P135" i="5"/>
  <c r="L135" i="5"/>
  <c r="K135" i="5"/>
  <c r="I135" i="5"/>
  <c r="Q134" i="5"/>
  <c r="K134" i="5"/>
  <c r="I134" i="5"/>
  <c r="N73" i="3"/>
  <c r="J73" i="3"/>
  <c r="H73" i="3"/>
  <c r="N74" i="3"/>
  <c r="K74" i="3"/>
  <c r="H74" i="3"/>
  <c r="J74" i="3"/>
  <c r="O21" i="7" l="1"/>
  <c r="M21" i="7"/>
  <c r="C14" i="7"/>
  <c r="M34" i="7" l="1"/>
  <c r="O34" i="7"/>
  <c r="F21" i="7"/>
  <c r="I21" i="7"/>
  <c r="J21" i="7"/>
  <c r="N21" i="7"/>
  <c r="H21" i="7"/>
  <c r="L21" i="7"/>
  <c r="E21" i="7"/>
  <c r="G21" i="7"/>
  <c r="K21" i="7"/>
  <c r="L15" i="6"/>
  <c r="L14" i="6"/>
  <c r="L13" i="6"/>
  <c r="L12" i="6"/>
  <c r="L11" i="6"/>
  <c r="L10" i="6"/>
  <c r="L9" i="6"/>
  <c r="L8" i="6"/>
  <c r="L7" i="6"/>
  <c r="L6" i="6"/>
  <c r="L5" i="6"/>
  <c r="L4" i="6"/>
  <c r="L3" i="6"/>
  <c r="P137" i="5" l="1"/>
  <c r="G19" i="7"/>
  <c r="G16" i="7"/>
  <c r="P134" i="5"/>
  <c r="E34" i="7"/>
  <c r="F34" i="7"/>
  <c r="N34" i="7"/>
  <c r="J34" i="7"/>
  <c r="I34" i="7"/>
  <c r="K34" i="7"/>
  <c r="G34" i="7"/>
  <c r="L34" i="7"/>
  <c r="H34" i="7"/>
  <c r="E18" i="7"/>
  <c r="K76" i="3"/>
  <c r="E15" i="7"/>
  <c r="E12" i="7"/>
  <c r="K73" i="3"/>
  <c r="K75" i="3"/>
  <c r="B16" i="7"/>
  <c r="E16" i="7"/>
  <c r="L134" i="5"/>
  <c r="E19" i="7"/>
  <c r="E14" i="7"/>
  <c r="M5" i="6"/>
  <c r="M9" i="6" l="1"/>
  <c r="M14" i="6"/>
  <c r="M13" i="6"/>
  <c r="M11" i="6"/>
  <c r="M7" i="6"/>
  <c r="M4" i="6"/>
  <c r="M15" i="6"/>
  <c r="M12" i="6"/>
  <c r="M8" i="6"/>
  <c r="M10" i="6"/>
  <c r="M6" i="6"/>
  <c r="M3" i="6"/>
  <c r="M135" i="5" l="1"/>
  <c r="D17" i="7"/>
  <c r="D18" i="7"/>
  <c r="Q18" i="6"/>
  <c r="P18" i="6"/>
  <c r="O18" i="6"/>
  <c r="M18" i="6"/>
  <c r="L18" i="6"/>
  <c r="K18" i="6"/>
  <c r="I18" i="6"/>
  <c r="Q17" i="6"/>
  <c r="P17" i="6"/>
  <c r="O17" i="6"/>
  <c r="K17" i="6"/>
  <c r="I17" i="6"/>
  <c r="Q16" i="6"/>
  <c r="P16" i="6"/>
  <c r="O16" i="6"/>
  <c r="K16" i="6"/>
  <c r="I16" i="6"/>
  <c r="B27" i="7"/>
  <c r="P7" i="4"/>
  <c r="O7" i="4"/>
  <c r="N7" i="4"/>
  <c r="L7" i="4"/>
  <c r="K7" i="4"/>
  <c r="J7" i="4"/>
  <c r="H7" i="4"/>
  <c r="P6" i="4"/>
  <c r="O6" i="4"/>
  <c r="N6" i="4"/>
  <c r="J6" i="4"/>
  <c r="H6" i="4"/>
  <c r="P5" i="4"/>
  <c r="O5" i="4"/>
  <c r="N5" i="4"/>
  <c r="J5" i="4"/>
  <c r="H5" i="4"/>
  <c r="K5" i="4"/>
  <c r="K137" i="5"/>
  <c r="I137" i="5"/>
  <c r="M136" i="5"/>
  <c r="L136" i="5"/>
  <c r="K136" i="5"/>
  <c r="I136" i="5"/>
  <c r="L137" i="5"/>
  <c r="H76" i="3"/>
  <c r="H75" i="3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O28" i="7"/>
  <c r="N28" i="7"/>
  <c r="M28" i="7"/>
  <c r="L28" i="7"/>
  <c r="K28" i="7"/>
  <c r="J28" i="7"/>
  <c r="I28" i="7"/>
  <c r="H28" i="7"/>
  <c r="G28" i="7"/>
  <c r="F28" i="7"/>
  <c r="C28" i="7"/>
  <c r="B28" i="7"/>
  <c r="O27" i="7"/>
  <c r="N27" i="7"/>
  <c r="M27" i="7"/>
  <c r="L27" i="7"/>
  <c r="K27" i="7"/>
  <c r="J27" i="7"/>
  <c r="I27" i="7"/>
  <c r="H27" i="7"/>
  <c r="G27" i="7"/>
  <c r="F27" i="7"/>
  <c r="C27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O25" i="7"/>
  <c r="N25" i="7"/>
  <c r="M25" i="7"/>
  <c r="L25" i="7"/>
  <c r="K25" i="7"/>
  <c r="J25" i="7"/>
  <c r="I25" i="7"/>
  <c r="H25" i="7"/>
  <c r="G25" i="7"/>
  <c r="F25" i="7"/>
  <c r="C25" i="7"/>
  <c r="B25" i="7"/>
  <c r="O24" i="7"/>
  <c r="N24" i="7"/>
  <c r="M24" i="7"/>
  <c r="L24" i="7"/>
  <c r="K24" i="7"/>
  <c r="J24" i="7"/>
  <c r="I24" i="7"/>
  <c r="H24" i="7"/>
  <c r="G24" i="7"/>
  <c r="F24" i="7"/>
  <c r="C24" i="7"/>
  <c r="B23" i="7"/>
  <c r="B22" i="7"/>
  <c r="B21" i="7"/>
  <c r="O23" i="7"/>
  <c r="N23" i="7"/>
  <c r="L23" i="7"/>
  <c r="K23" i="7"/>
  <c r="O22" i="7"/>
  <c r="B34" i="7" l="1"/>
  <c r="J30" i="7"/>
  <c r="N30" i="7"/>
  <c r="M30" i="7"/>
  <c r="G22" i="7"/>
  <c r="M20" i="7"/>
  <c r="L20" i="7"/>
  <c r="J23" i="7"/>
  <c r="N22" i="7"/>
  <c r="B32" i="7"/>
  <c r="B36" i="7" s="1"/>
  <c r="E24" i="7"/>
  <c r="B24" i="7"/>
  <c r="E25" i="7"/>
  <c r="K6" i="4"/>
  <c r="F30" i="7"/>
  <c r="O31" i="7"/>
  <c r="O35" i="7" s="1"/>
  <c r="I30" i="7"/>
  <c r="K31" i="7"/>
  <c r="I32" i="7"/>
  <c r="L31" i="7"/>
  <c r="J32" i="7"/>
  <c r="N32" i="7"/>
  <c r="N36" i="7" s="1"/>
  <c r="G31" i="7"/>
  <c r="H31" i="7"/>
  <c r="F32" i="7"/>
  <c r="E27" i="7"/>
  <c r="M17" i="6"/>
  <c r="E28" i="7"/>
  <c r="L16" i="6"/>
  <c r="L17" i="6"/>
  <c r="C31" i="7"/>
  <c r="E32" i="7"/>
  <c r="B31" i="7"/>
  <c r="B35" i="7" s="1"/>
  <c r="F31" i="7"/>
  <c r="J31" i="7"/>
  <c r="N31" i="7"/>
  <c r="M32" i="7"/>
  <c r="I31" i="7"/>
  <c r="M31" i="7"/>
  <c r="C30" i="7"/>
  <c r="G30" i="7"/>
  <c r="K30" i="7"/>
  <c r="O30" i="7"/>
  <c r="C32" i="7"/>
  <c r="G32" i="7"/>
  <c r="K32" i="7"/>
  <c r="K36" i="7" s="1"/>
  <c r="O32" i="7"/>
  <c r="O36" i="7" s="1"/>
  <c r="H30" i="7"/>
  <c r="L30" i="7"/>
  <c r="D32" i="7"/>
  <c r="H32" i="7"/>
  <c r="L32" i="7"/>
  <c r="L36" i="7" s="1"/>
  <c r="J22" i="7"/>
  <c r="J20" i="7"/>
  <c r="N20" i="7"/>
  <c r="K22" i="7"/>
  <c r="K20" i="7"/>
  <c r="O20" i="7"/>
  <c r="F22" i="7"/>
  <c r="F23" i="7"/>
  <c r="F20" i="7"/>
  <c r="I20" i="7"/>
  <c r="H22" i="7"/>
  <c r="L22" i="7"/>
  <c r="I22" i="7"/>
  <c r="M22" i="7"/>
  <c r="I23" i="7"/>
  <c r="M23" i="7"/>
  <c r="C20" i="7"/>
  <c r="C21" i="7"/>
  <c r="C34" i="7" s="1"/>
  <c r="C22" i="7"/>
  <c r="C23" i="7"/>
  <c r="F36" i="7" l="1"/>
  <c r="C35" i="7"/>
  <c r="I36" i="7"/>
  <c r="M36" i="7"/>
  <c r="F35" i="7"/>
  <c r="C36" i="7"/>
  <c r="J33" i="7"/>
  <c r="B30" i="7"/>
  <c r="J36" i="7"/>
  <c r="L75" i="3"/>
  <c r="G35" i="7"/>
  <c r="H35" i="7"/>
  <c r="K35" i="7"/>
  <c r="N35" i="7"/>
  <c r="M35" i="7"/>
  <c r="J35" i="7"/>
  <c r="L35" i="7"/>
  <c r="I35" i="7"/>
  <c r="D12" i="7"/>
  <c r="D13" i="7"/>
  <c r="L74" i="3"/>
  <c r="L73" i="3"/>
  <c r="D16" i="7"/>
  <c r="M134" i="5"/>
  <c r="D15" i="7"/>
  <c r="L76" i="3"/>
  <c r="N33" i="7"/>
  <c r="M33" i="7"/>
  <c r="E30" i="7"/>
  <c r="D19" i="7"/>
  <c r="D14" i="7"/>
  <c r="L33" i="7"/>
  <c r="F33" i="7"/>
  <c r="E31" i="7"/>
  <c r="K33" i="7"/>
  <c r="I33" i="7"/>
  <c r="L6" i="4"/>
  <c r="D25" i="7"/>
  <c r="D27" i="7"/>
  <c r="M16" i="6"/>
  <c r="D28" i="7"/>
  <c r="L5" i="4"/>
  <c r="D24" i="7"/>
  <c r="O33" i="7"/>
  <c r="B20" i="7"/>
  <c r="M137" i="5"/>
  <c r="E23" i="7"/>
  <c r="E36" i="7" s="1"/>
  <c r="E22" i="7"/>
  <c r="E20" i="7"/>
  <c r="C33" i="7"/>
  <c r="E35" i="7" l="1"/>
  <c r="B33" i="7"/>
  <c r="D21" i="7"/>
  <c r="D31" i="7"/>
  <c r="D30" i="7"/>
  <c r="D20" i="7"/>
  <c r="D23" i="7"/>
  <c r="D36" i="7" s="1"/>
  <c r="D22" i="7"/>
  <c r="E33" i="7"/>
  <c r="D35" i="7" l="1"/>
  <c r="D34" i="7"/>
  <c r="D33" i="7"/>
  <c r="P73" i="3" l="1"/>
  <c r="P76" i="3"/>
  <c r="O76" i="3"/>
  <c r="H15" i="7"/>
  <c r="H23" i="7" s="1"/>
  <c r="H36" i="7" s="1"/>
  <c r="H12" i="7"/>
  <c r="H20" i="7" s="1"/>
  <c r="H33" i="7" s="1"/>
  <c r="G12" i="7"/>
  <c r="G20" i="7" s="1"/>
  <c r="G33" i="7" s="1"/>
  <c r="O73" i="3"/>
  <c r="G15" i="7"/>
  <c r="G23" i="7" s="1"/>
  <c r="G36" i="7" s="1"/>
</calcChain>
</file>

<file path=xl/sharedStrings.xml><?xml version="1.0" encoding="utf-8"?>
<sst xmlns="http://schemas.openxmlformats.org/spreadsheetml/2006/main" count="1812" uniqueCount="799">
  <si>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</si>
  <si>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</si>
  <si>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</si>
  <si>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</si>
  <si>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</si>
  <si>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</si>
  <si>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</si>
  <si>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</si>
  <si>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</si>
  <si>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</si>
  <si>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</si>
  <si>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</si>
  <si>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</si>
  <si>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</si>
  <si>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</si>
  <si>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</si>
  <si>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</si>
  <si>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Lista zadań rekomendowanych do dofinansowania w ramach Funduszu Dróg Samorządowych</t>
  </si>
  <si>
    <t>Wartość zadań ogółem</t>
  </si>
  <si>
    <t>Deklarowana kwota środków własnych</t>
  </si>
  <si>
    <t>Kwota dofinasowania ogółem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</si>
  <si>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</si>
  <si>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</si>
  <si>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</si>
  <si>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</si>
  <si>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</si>
  <si>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</si>
  <si>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TERC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</si>
  <si>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</si>
  <si>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</si>
  <si>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</si>
  <si>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</si>
  <si>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</si>
  <si>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</si>
  <si>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</si>
  <si>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</si>
  <si>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</si>
  <si>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</si>
  <si>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</si>
  <si>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</si>
  <si>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Powiat Radomski</t>
  </si>
  <si>
    <t>Powiat Wołomiński</t>
  </si>
  <si>
    <t>Powiat Mławski</t>
  </si>
  <si>
    <t>Powiat Węgrowski</t>
  </si>
  <si>
    <t>Powiat Wyszkowski</t>
  </si>
  <si>
    <t>Powiat Garwoliński</t>
  </si>
  <si>
    <t>Powiat Sochaczewski</t>
  </si>
  <si>
    <t>Powiat Siedlecki</t>
  </si>
  <si>
    <t>Powiat Grodziski</t>
  </si>
  <si>
    <t>Powiat Ostrowski</t>
  </si>
  <si>
    <t>Powiat Lipski</t>
  </si>
  <si>
    <t>Powiat Otwocki</t>
  </si>
  <si>
    <t>Powiat Płoński</t>
  </si>
  <si>
    <t>Powiat Przasnyski</t>
  </si>
  <si>
    <t>Powiat Przysuski</t>
  </si>
  <si>
    <t>Powiat Sokołowski</t>
  </si>
  <si>
    <t>Powiat Sierpecki</t>
  </si>
  <si>
    <t>Powiat Legionowski</t>
  </si>
  <si>
    <t>Powiat Białobrzeski</t>
  </si>
  <si>
    <t>Powiat Miński</t>
  </si>
  <si>
    <t>Powiat Żyrardowski</t>
  </si>
  <si>
    <t>W</t>
  </si>
  <si>
    <t>N</t>
  </si>
  <si>
    <t>1425</t>
  </si>
  <si>
    <t>1434</t>
  </si>
  <si>
    <t>1413</t>
  </si>
  <si>
    <t>1433</t>
  </si>
  <si>
    <t>1435</t>
  </si>
  <si>
    <t>1403</t>
  </si>
  <si>
    <t>1428</t>
  </si>
  <si>
    <t>1426</t>
  </si>
  <si>
    <t>1405</t>
  </si>
  <si>
    <t>1416</t>
  </si>
  <si>
    <t>1409</t>
  </si>
  <si>
    <t>1417</t>
  </si>
  <si>
    <t>1420</t>
  </si>
  <si>
    <t>1422</t>
  </si>
  <si>
    <t>1423</t>
  </si>
  <si>
    <t>1429</t>
  </si>
  <si>
    <t>1427</t>
  </si>
  <si>
    <t>1408</t>
  </si>
  <si>
    <t>1401</t>
  </si>
  <si>
    <t>1412</t>
  </si>
  <si>
    <t>1438</t>
  </si>
  <si>
    <t>Rozbudowa drogi powiatowej nr 3509W Gulin - Wsola - Wojciechów</t>
  </si>
  <si>
    <t>Rozbudowa DP 4338W od skrzyżowania ulic Słonecznej z Królewską w m. Kowalicha do skrzyżowania ulic Marianowskich w m. Marianów, gm. Dąbrówka</t>
  </si>
  <si>
    <t>Rozbudowa ulic Żeromskiego, Polnej i Wieniawskiego w Węgrowie</t>
  </si>
  <si>
    <t>Budowa drogi powiatowej nr 3336W Wieniawa - Przytyk - Jelińsk</t>
  </si>
  <si>
    <t>Budowa drogi powiatowej Nr 4414W na odcinku Wyszków-Rybno-Kręgi-Somianka - Etap V - Poprawa bezpieczeństwa komunikacyjnego</t>
  </si>
  <si>
    <t>Przebudowa drogi powiatowej nr 1329W Górzno - do drogi nr 17 w km 0+484 - 1+414</t>
  </si>
  <si>
    <t>Rozbudowa w granicach nowego pasa drogowego drogi powiatowej nr 3834W odcinek Szymanów - Skrzelew od km 0+000 do km 2+220 i 3837W od km 7+200 do km 7+800 wraz z przebudową istniejących skrzyżowań z drogami podrzędnymi</t>
  </si>
  <si>
    <t>Rozbudowa drogi powiatowej 4351W na odcinku od miejscowości Zabraniec, gmina Poświętne do granicy powiatu wołomińskiego</t>
  </si>
  <si>
    <t>Przebudowa drogi powiatowej nr 1330W Garwolin - Oziemkówka - Miastków Kościelny - Zwola Poduchowna - Żelechów - Dudki - Trojanów w km 37+502 - 41+552</t>
  </si>
  <si>
    <t>Budowa mostu wraz z dojazdami w ciągu drogi powiatowej nr 3936W droga krajowa nr 62 - Mogielnica - Szczeglacin w miejscowości Mogielnica</t>
  </si>
  <si>
    <t>Przebudowa ciągów dróg powiatowych nr 2644W, 4401W i 2645W wraz z rozbiórką i budową mostów w m. Wąsewo i Wąsewo-Kolonia</t>
  </si>
  <si>
    <t>Przebudowy drogi powiatowej nr 1919W Jawor Solecki-Sienno na odcinku od Janowa do Sienna w km 2+000 - 6+900 dł. 4900 mb</t>
  </si>
  <si>
    <t xml:space="preserve">Przebudowa drogi powiatowej Nr 2724W Karczew - Janów </t>
  </si>
  <si>
    <t>Przebudowa drogi powiatowej nr 3073W Kroczewo - Wojny - Wilamy</t>
  </si>
  <si>
    <t>Poprawa bezpieczeństwa ruchu drogowego, przywrócenie standardów technicznych dróg powiatowych Powiatu Przasnyskiego w ramach remontów, w tym: DP 3234W Stara Wieś - Chorzele - Krasnosielc, nr DP 2361W Brzozowo Maje - Dzierzgowo - Rzęgnowo - Grójec - Klewki, nr DP 3229W Sierakowo - do drogi DW 544</t>
  </si>
  <si>
    <t>Rozbudowa drogi powiatowej nr 3542W Wierzbica - Modrzejowice</t>
  </si>
  <si>
    <t>Rozbudowa drogi powiatowej nr 3311W Rusinów - Brogowa - Janików od km 0+585 do km 1+085 i od km 4+380 do km 5+380 oraz od km 7+160 do km 8+168</t>
  </si>
  <si>
    <t>Przebudowa drogi powiatowej nr 3929W na odcinku Sokołów Podlaski - Włodki, m. Sokołów Podlaski, gm. Sokołów Podlaski, gm. Bielany, gm. Repki</t>
  </si>
  <si>
    <t>Przebudowa drogi powiatowej nr 1928W Dziurków - Słuszczyn - Walentynów na odcinku od skrzyżowania z drogą wojewódzką nr 747 w miejscowości Dziurków do skrzyżowania z drogą powiatową nr 1929W</t>
  </si>
  <si>
    <t>Przebudowa drogi powiatowej nr 3724W Żochowo - Gójsk na terenie gminy Sierpc</t>
  </si>
  <si>
    <t>Przebudowa drogi powiatowej nr 1807W w Gminie Serock na odcinku od skrzyżowania z drogą powiatową nr 1805W do skrzyżowania z drogą krajową nr 62 wraz z przebudową tego skrzyżowania w zakresie budowy przejścia dla pieszych</t>
  </si>
  <si>
    <t>Przebudowa drogi powiatowej nr 1112W Wojciechów-Młodynie Dolne na odcinku od km 5+150 do km 6+400 Etap I</t>
  </si>
  <si>
    <t>Przebudowa dróg powiatowych: nr 4249W Wierzbno - Grębków - Kopcie km 13+571,45 - 14+285,00 oraz przebudowa drogi powiatowej nr 3675W Józefin (granica powiatu) Chojeczno Sybilaki - Kopcie km 9+665,00 - 9+906,00 o łącznej długości 954,55 mb</t>
  </si>
  <si>
    <t>Przebudowa drogi powiatowej nr 2202W Stary Konik - Chobot odc. od km 3+727 do km 4+412</t>
  </si>
  <si>
    <t>Przebudowa drogi powiatowej nr 3838W Iłów - Budy Iłowskie - Młodzieszyn - Mistrzewice ul. Wyzwolenia w Iłowie</t>
  </si>
  <si>
    <t>Remont drogi powiatowej nr 3654W Kaczory - Łupiny - Domanice</t>
  </si>
  <si>
    <t>Remont drogi powiatowej 4730W na odcinkach:
1) ul. Jana Skrowaczewskiego - na odcinku od ul. 1 Maja do ul. Marii Nietrzebki,
2) ul. rtm. Witolda Pileckiego - na odcinku od ul. kpt. Stanisława Pałaca do ul. Józefa Mireckiego,
3) ul. Józefa Mireckiego - na odcinku od ul. rtm. Witolda Pileckiego do rowu 51 (przy Szkole Podstawowej nr 6 w Żyrardowie)</t>
  </si>
  <si>
    <t>B</t>
  </si>
  <si>
    <t>P</t>
  </si>
  <si>
    <t>R</t>
  </si>
  <si>
    <t>03.2020 - 09.2021</t>
  </si>
  <si>
    <t>05.2020 - 07.2021</t>
  </si>
  <si>
    <t>03.2020 - 12.2021</t>
  </si>
  <si>
    <t>05.2020 - 09.2021</t>
  </si>
  <si>
    <t>03.2020 - 11.2020</t>
  </si>
  <si>
    <t>04.2020 - 09.2020</t>
  </si>
  <si>
    <t>04.2020 - 10.2020</t>
  </si>
  <si>
    <t>04.2020 - 11.2020</t>
  </si>
  <si>
    <t>07.2020 - 07.2022</t>
  </si>
  <si>
    <t>05.2020 - 09.2020</t>
  </si>
  <si>
    <t>03.2020 - 10.2020</t>
  </si>
  <si>
    <t>05.2020 - 10.2020</t>
  </si>
  <si>
    <t>06.2020 - 09.2020</t>
  </si>
  <si>
    <t>05.2020 - 11.2020</t>
  </si>
  <si>
    <t>04.2020 - 11.2021</t>
  </si>
  <si>
    <t>01.2020 - 09.2020</t>
  </si>
  <si>
    <t>05.2020 - 07.2020</t>
  </si>
  <si>
    <t>03.2020 - 12.2020</t>
  </si>
  <si>
    <t>Gmina miejska Ostrów Mazowiecka</t>
  </si>
  <si>
    <t>Gmina miejsko-wiejska Tarczyn</t>
  </si>
  <si>
    <t>Gmina miejska Pruszków</t>
  </si>
  <si>
    <t>Gmina wiejska Zakrzew</t>
  </si>
  <si>
    <t>Gmina Miejska Kobyłka</t>
  </si>
  <si>
    <t>Gmina miejska Mława</t>
  </si>
  <si>
    <t>Gmina miejsko-wiejska Radzymin</t>
  </si>
  <si>
    <t>Gmina miejska Ząbki</t>
  </si>
  <si>
    <t>Gmina miejska Sochaczew</t>
  </si>
  <si>
    <t>Gmina miejska Sokołów Podlaski</t>
  </si>
  <si>
    <t>Gmina wiejska Jaktorów</t>
  </si>
  <si>
    <t>Gmina miejsko-wiejska Łochów</t>
  </si>
  <si>
    <t>Gmina miejska Otwock</t>
  </si>
  <si>
    <t>Gmina miejska Sulejówek</t>
  </si>
  <si>
    <t>Gmina miejsko-wiejska Wyszków</t>
  </si>
  <si>
    <t>Gmina wiejska Liw</t>
  </si>
  <si>
    <t>Gmina wiejska Brańszczyk</t>
  </si>
  <si>
    <t>Gmina wiejska Bulkowo</t>
  </si>
  <si>
    <t>Gmina wiejska Olszewo-Borki</t>
  </si>
  <si>
    <t>Gmina miejsko-wiejska Wyśmierzyce</t>
  </si>
  <si>
    <t>Gmina miejsko-wiejska Żuromin</t>
  </si>
  <si>
    <t>Gmina wiejska Raciąż</t>
  </si>
  <si>
    <t>Gmina miejsko-wiejska Grodzisk Mazowiecki</t>
  </si>
  <si>
    <t>Gmina wiejska Głowaczów</t>
  </si>
  <si>
    <t>Gmina wiejska Repki</t>
  </si>
  <si>
    <t>Gmina wiejska Trojanów</t>
  </si>
  <si>
    <t>Gmina wiejska Iłów</t>
  </si>
  <si>
    <t>Gmina wiejska Wiśniew</t>
  </si>
  <si>
    <t>Gmina wiejska Wierzbno</t>
  </si>
  <si>
    <t>Gmina wiejska Rybno</t>
  </si>
  <si>
    <t>Gmina wiejska Sterdyń</t>
  </si>
  <si>
    <t>Gmina wiejska Czerwińsk Nad Wisłą</t>
  </si>
  <si>
    <t>Gmina wiejska Szczutowo</t>
  </si>
  <si>
    <t>Gmina wiejska Stromiec</t>
  </si>
  <si>
    <t>Gmina wiejska Miedzna</t>
  </si>
  <si>
    <t>Gmina wiejska Czarnia</t>
  </si>
  <si>
    <t>Gmina wiejska Huszlew</t>
  </si>
  <si>
    <t>Gmina wiejska Łaskarzew</t>
  </si>
  <si>
    <t>Gmina wiejska Pniewy</t>
  </si>
  <si>
    <t>Gmina wiejska Raszyn</t>
  </si>
  <si>
    <t>Gmina wiejska Zbuczyn</t>
  </si>
  <si>
    <t>Gmina wiejska Błędów</t>
  </si>
  <si>
    <t>Gmina wiejska Odrzywół</t>
  </si>
  <si>
    <t>Gmina miejsko-wiejska Nowe Miasto N. Pilicą</t>
  </si>
  <si>
    <t>Gmina wiejska Krzynowłoga Mała</t>
  </si>
  <si>
    <t>Gmina wiejska Stara Biała</t>
  </si>
  <si>
    <t>Gmina wiejska Łyse</t>
  </si>
  <si>
    <t>Gmina miejsko-wiejska Kozienice</t>
  </si>
  <si>
    <t>Gmina wiejska Stara Błotnica</t>
  </si>
  <si>
    <t>Gmina wiejska Garwolin</t>
  </si>
  <si>
    <t>Gmina wiejska Maciejowice</t>
  </si>
  <si>
    <t>Gmina wiejska Bielany</t>
  </si>
  <si>
    <t>Gmina wiejska Winnica</t>
  </si>
  <si>
    <t>Gmina wiejska Gzy</t>
  </si>
  <si>
    <t>Gmina wiejska Świercze</t>
  </si>
  <si>
    <t>Gmina wiejska Latowicz</t>
  </si>
  <si>
    <t>Gmina wiejska Dzierzgowo</t>
  </si>
  <si>
    <t>Gmina miejsko-wiejska Żelechów</t>
  </si>
  <si>
    <t>Gmina wiejska Skórzec</t>
  </si>
  <si>
    <t>Gmina wiejska Borowie</t>
  </si>
  <si>
    <t>Gmina wiejska Paprotnia</t>
  </si>
  <si>
    <t>Gmina miejsko-wiejska Chorzele</t>
  </si>
  <si>
    <t>Gmina miejsko-wiejska Brwinów</t>
  </si>
  <si>
    <t>1433011</t>
  </si>
  <si>
    <t>1416011</t>
  </si>
  <si>
    <t>1418063</t>
  </si>
  <si>
    <t>1421021</t>
  </si>
  <si>
    <t>1425132</t>
  </si>
  <si>
    <t>1434011</t>
  </si>
  <si>
    <t>1413011</t>
  </si>
  <si>
    <t>1434093</t>
  </si>
  <si>
    <t>1434031</t>
  </si>
  <si>
    <t>1428011</t>
  </si>
  <si>
    <t>1429011</t>
  </si>
  <si>
    <t>1405052</t>
  </si>
  <si>
    <t>1433053</t>
  </si>
  <si>
    <t>1417021</t>
  </si>
  <si>
    <t>1412151</t>
  </si>
  <si>
    <t>1435053</t>
  </si>
  <si>
    <t>1433042</t>
  </si>
  <si>
    <t>1435012</t>
  </si>
  <si>
    <t>1419042</t>
  </si>
  <si>
    <t>1415092</t>
  </si>
  <si>
    <t>1401063</t>
  </si>
  <si>
    <t>1437063</t>
  </si>
  <si>
    <t>1420102</t>
  </si>
  <si>
    <t>1405043</t>
  </si>
  <si>
    <t>1407022</t>
  </si>
  <si>
    <t>1429062</t>
  </si>
  <si>
    <t>1403122</t>
  </si>
  <si>
    <t>1428032</t>
  </si>
  <si>
    <t>1426112</t>
  </si>
  <si>
    <t>1433092</t>
  </si>
  <si>
    <t>1428062</t>
  </si>
  <si>
    <t>1429092</t>
  </si>
  <si>
    <t>1420042</t>
  </si>
  <si>
    <t>1427062</t>
  </si>
  <si>
    <t>1401052</t>
  </si>
  <si>
    <t>1433062</t>
  </si>
  <si>
    <t>1415022</t>
  </si>
  <si>
    <t>1410012</t>
  </si>
  <si>
    <t>1403062</t>
  </si>
  <si>
    <t>1406092</t>
  </si>
  <si>
    <t>1421062</t>
  </si>
  <si>
    <t>1426132</t>
  </si>
  <si>
    <t>1406022</t>
  </si>
  <si>
    <t>1423042</t>
  </si>
  <si>
    <t>1406083</t>
  </si>
  <si>
    <t>1422062</t>
  </si>
  <si>
    <t>1419132</t>
  </si>
  <si>
    <t>1415072</t>
  </si>
  <si>
    <t>1407053</t>
  </si>
  <si>
    <t>1401042</t>
  </si>
  <si>
    <t>1403042</t>
  </si>
  <si>
    <t>1403072</t>
  </si>
  <si>
    <t>1429022</t>
  </si>
  <si>
    <t>1424062</t>
  </si>
  <si>
    <t>1424012</t>
  </si>
  <si>
    <t>1424052</t>
  </si>
  <si>
    <t>1412102</t>
  </si>
  <si>
    <t>1413022</t>
  </si>
  <si>
    <t>1403143</t>
  </si>
  <si>
    <t>1426092</t>
  </si>
  <si>
    <t>1403032</t>
  </si>
  <si>
    <t>1426062</t>
  </si>
  <si>
    <t>1422023</t>
  </si>
  <si>
    <t>1421033</t>
  </si>
  <si>
    <t>Węgrowski</t>
  </si>
  <si>
    <t>Ostrowski</t>
  </si>
  <si>
    <t>Piaseczyński</t>
  </si>
  <si>
    <t>Pruszkowski</t>
  </si>
  <si>
    <t>Radomski</t>
  </si>
  <si>
    <t>Wołomiński</t>
  </si>
  <si>
    <t>Mławski</t>
  </si>
  <si>
    <t>Sochaczewski</t>
  </si>
  <si>
    <t>Sokołowski</t>
  </si>
  <si>
    <t>Grodziski</t>
  </si>
  <si>
    <t>Otwocki</t>
  </si>
  <si>
    <t>Miński</t>
  </si>
  <si>
    <t>Wyszkowski</t>
  </si>
  <si>
    <t>Płocki</t>
  </si>
  <si>
    <t>Ostrołęcki</t>
  </si>
  <si>
    <t>Białobrzeski</t>
  </si>
  <si>
    <t>Żuromiński</t>
  </si>
  <si>
    <t>Płoński</t>
  </si>
  <si>
    <t>Kozienicki</t>
  </si>
  <si>
    <t>Garwoliński</t>
  </si>
  <si>
    <t>Siedlecki</t>
  </si>
  <si>
    <t>Sierpecki</t>
  </si>
  <si>
    <t>Łosicki</t>
  </si>
  <si>
    <t>Grójecki</t>
  </si>
  <si>
    <t>Przysuski</t>
  </si>
  <si>
    <t>Przasnyski</t>
  </si>
  <si>
    <t>Pułtuski</t>
  </si>
  <si>
    <t>Rozbudowa drogi gminnej ulicy Zwyciestwa i Glinki w Węgrowie</t>
  </si>
  <si>
    <t>Budowa i rozbudowa ciągu ulic Lubiejewska - Bolesława Prusa w Ostrowi Mazowieckiej oraz budowa ronda w rejonie skrzyżowania ulic Pocztowa - Lubiejewska - Sikorskiego - Prusa</t>
  </si>
  <si>
    <t>Rozbudowa ulicy Długiej (nr 281094W) wraz z przebudową skrzyżowania z ulicą Błońską (2857W) będącą drogą powiatową oraz wlotu do ul. Mszczonowskiej w miejscowości Tarczyn</t>
  </si>
  <si>
    <t>Budowa drogi gminnej - ulicy 2-KUZ łączącej ulicę Piastowską z ulicą Dolną w Pruszkowie wraz z niezbędną infrastrukturą techniczną</t>
  </si>
  <si>
    <t>Budowa poprzez rozbudowę drogi gminnej nr 351310W relacji Zakrzew - Taczów</t>
  </si>
  <si>
    <t>Budowa drogi gminnej nr 430466W ul. Kordeckiego w Kobyłce</t>
  </si>
  <si>
    <t>Poprawa spójności komunikacyjnej Miasta Mława poprzez budowę drugiego etapu Alei Św. Wojciecha wraz z budową skrzyżowania typu rondo</t>
  </si>
  <si>
    <t>Budowa ALEI LECHA KACZYŃSKIEGO w Radzyminie jako głównej arterii komunikacyjnej w mieście "Cudu nad Wisłą" poprzez rozbudowę drogi gminnej nr 431503W wraz z rozbudową ul. Przemysłowej na odcinku od skrzyżowania z ul. Weteranów do skrzyżowania z ul. Wróblewskiego</t>
  </si>
  <si>
    <t xml:space="preserve">Budowa i rozbudowa gminnych dróg na terenie Miasta Ząbki w 2020 r. </t>
  </si>
  <si>
    <t>Przebudowa ul. 15 Sierpnia w Sochaczewie stanowiącej drogę gminną nr 381083W - etap II</t>
  </si>
  <si>
    <t>Budowa ul. Piłsudskiego od skrzyżowania z ul. Bartoszową do skrzyżowania z ul. Siedlecką w Sokołowie Podlaskim</t>
  </si>
  <si>
    <t>Przebudowa i rozbudowa ul. Błotnej i Ostatniego Tura w Jaktorowie</t>
  </si>
  <si>
    <t>Budowa ulicy Sosnowej w Łochowie</t>
  </si>
  <si>
    <t>Przebudowa dróg gminnych w Otwocku - Etap III</t>
  </si>
  <si>
    <t>Przebudowa ciągu ulic 3-ego Maja, Jałowcowej oraz Mińskiej</t>
  </si>
  <si>
    <t>Przebudowa Alei Marszałka Piłsudskiego w Wyszkowie na odcinku od ronda Nałęcz-Komornickiego do ul. Generała Władysława Sikorskiego</t>
  </si>
  <si>
    <t>Budowa drogi gminnej nr 420309W (droga wojewódzka nr 696 - Wyszków)</t>
  </si>
  <si>
    <t>Budowa drogi gminnej nr 290410W w m. Sochocino-Praga</t>
  </si>
  <si>
    <t>Budowa drogi gminnej wraz z infrastrukturą towarzyszącą w miejscowości Przystań gm. Olszewo - Borki</t>
  </si>
  <si>
    <t>Rozbudowa ulicy Zwycięstwa w Ostrówku</t>
  </si>
  <si>
    <t>Budowa drogi gminnej ulicy Jana Najmoły (nr 261338W) oraz ulicy KDD-25 w Ostrowi Mazowieckiej</t>
  </si>
  <si>
    <t>Budowa ulicy 1-go Sierpnia w Pruszkowie wraz z infrastrukturą towarzyszącą</t>
  </si>
  <si>
    <t>Przebudowa dróg Osiedla Św. Floriana składającego się z działek o nr ew. 771/15, 771/20, 771/21</t>
  </si>
  <si>
    <t>Przebudowa ulicy Strzeleckiej w Żurominie</t>
  </si>
  <si>
    <t>Przebudowa ul. Grabskiego na odcinku od Paderewskiego do ul. Dworcowej w Sulejówku</t>
  </si>
  <si>
    <t>Rozbudowa drogi gminnej Nr 311162W Łempino 2 oraz przebudowa dróg gminnych Nr 301001W relacji Żukowo-Strusie-Kraszewo Podborne - Kraszewo - Czubaki, Nr 301017W relacji Jeżewo-Wesel - Unieck Kolonia</t>
  </si>
  <si>
    <t>Budowa ciągu dróg gminnych: ulicy Żwirowej nr 151004W w Grodzisku Mazowieckim oraz ulicy Akwarelowej nr 150230W we wsi Odrano Wola</t>
  </si>
  <si>
    <t xml:space="preserve">Budowa drogi gminnej Lipa - Mała Wieś, Gmina Głowaczów - etap II </t>
  </si>
  <si>
    <t>Przebudowa drogi gminnej na odcinku Kobylany Górne - Wyrozęby - Konaty</t>
  </si>
  <si>
    <t xml:space="preserve">Przebudowa drogi gminnej nr 131217W w miejscowości Kozice </t>
  </si>
  <si>
    <t>Przebudowa drogi gminnej nr 380222W w miejscowości Olszowiec-Lubatka</t>
  </si>
  <si>
    <t>Przebudowa drogi gminnej nr 361109W Łupiny - Mroczki gmina Wiśniew od km 0+300,00 do km 1+100,00</t>
  </si>
  <si>
    <t>Przebudowa drogi łączącej miejscowości Skarzyn i Józefy gmina Wierzbno: etap I (na odcinku od granicy pasa drogowego drogi powiatowej nr 4242W Wielądki - Pniewnik - Nojszew - Sulki do istniejącej nawierzchni mineralno asfaltowej w miejscowości Skarżyn) o długości ok. 435,5 m, 
etap II (na odcinku od istniejącej nawierzchni mineralno asfaltowej w miejscowości Józefy do granicy pasa drogowego drogi powiatowej nr 4242W Wielądki - Pniewnik - Nojszew - Sulki w miejscowości Skarżyn). Długości odcinka ok. 866,7m</t>
  </si>
  <si>
    <t>Przebudowa drogi gminnej nr 380523W Ćmiszew Parcel - Józin</t>
  </si>
  <si>
    <t>Przebudowa drogi gminnej w miejscowości Szwejki</t>
  </si>
  <si>
    <t>Przebudowa drogi gminnej nr 300222W w Janikowie</t>
  </si>
  <si>
    <t>Przebudowa drogi gminnej nr 380251W w miejscowości Kaptury i Wszeliwy</t>
  </si>
  <si>
    <t>Przebudowa drogi gminnej 370607W Grabal - Cisse</t>
  </si>
  <si>
    <t>Przebudowa dróg gminnych: nr 110526W w miejscowości Ksawerów Nowy od km 0+000 do km 0+440; ulicy Cichej w miejscowości Stromiec od km 0+000 do km 0+220; ulicy Łąkowej w miejscowości Stromiec od km 0+000 do km 0+250</t>
  </si>
  <si>
    <t>Przebudowa drogi gminnej nr 420505W w miejscowości Wrzoski wraz ze skrzyżowaniem z drogą powiatową nr 4220W, gm. Miedzna</t>
  </si>
  <si>
    <t>Przebudowa drogi gminnej nr 250211W relacji DW nr 614- Surowe Stara Wieś - Zastucze</t>
  </si>
  <si>
    <t>Przebudowa drogi gminnej Studnie - Zieleniec - etap I</t>
  </si>
  <si>
    <t>Przebudowa drogi gminnej nr 200119W Huszlew - Felin - Sewerynów - dr. powiatowa 2040W (Chotycze - Zienie) w miejscowości Sewerynów o długości 805 mb od km 4+390 do km 5+195</t>
  </si>
  <si>
    <t>Przebudowa drogi gminnej 160920W Konie - Osieczek przez wieś Osieczek, gmina Pniewy, na odcinku o długości 678,00 mb</t>
  </si>
  <si>
    <t>Przebudowa drogi gminnej nr 310610W w pasie drogowym ulicy Wierzbowej w miejscowości Słomin gm. Raszyn</t>
  </si>
  <si>
    <t>Przebudowa drogi gminnej nr 361344W w miejscowości Borki - Wyrki</t>
  </si>
  <si>
    <t>Przebudowa ulicy Dolnej w Błędowie</t>
  </si>
  <si>
    <t>Remont dróg gminnych na terenie Gminy Odrzywół</t>
  </si>
  <si>
    <t>Przebudowa drogi gminnej Ulatowo Adamy - Ulatowo Czerniaki od km 0+250 do km 1+249</t>
  </si>
  <si>
    <t>Rozbudowa drogi gminnej w miejscowości Miłodróż</t>
  </si>
  <si>
    <t>Przebudowa drogi gminnej nr 250712W Zalas - Tyczek i przebudowa drogi gminnej 250710W w msc. Piątkowizna - kolonie</t>
  </si>
  <si>
    <t>Poprawa standardu i jakości sieci drogowej na terenie miasta i gminy Kozienice poprzez budowę i przebudowę dróg gminnych</t>
  </si>
  <si>
    <t>Przebudowa drogi gminnej nr 130244W ul. Młyńska, Polna, Krótka, Słoneczna w miejscowości Rębków</t>
  </si>
  <si>
    <t>Poprawa bezpieczeństwa i dostępności dróg gminnych na terenie Gminy Bielany poprzez przebudowę dróg gminnych w miejscowościach Bielany Jarosławy - Wańtuchy i Kowiesy</t>
  </si>
  <si>
    <t>Przebudowa drogi gminnej nr 361324W w miejscowości Dziewule</t>
  </si>
  <si>
    <t>Przebudowa drogi gminnej nr 340101W Grochy Imbrzyki-Mierzeniec</t>
  </si>
  <si>
    <t>Przebudowa drogi gminnej nr 220722W w miejscowości Oleksianka</t>
  </si>
  <si>
    <t>Przebudowa drogi gminnej w miejscowości Mostowo, gm. Olszewo-Borki</t>
  </si>
  <si>
    <t>Przebudowa istniejącej drogi stanowiązej ul. Ks. Prymasa Mikołaja Dzierzgowskiego</t>
  </si>
  <si>
    <t>Przebudowa drogi gminnej nr 220727W (ulicy Grundowej) w Latowiczu - III etap</t>
  </si>
  <si>
    <t>Przebudowa drogi gminnej nr 131511W (ul. Sikorskiego) w Żelechowie</t>
  </si>
  <si>
    <t>Przebudowa ulicy Bajkowej w m. Dąbrówka - Ług</t>
  </si>
  <si>
    <t>Remont drogi gminnej nr 380526W Jasieniec - Złota</t>
  </si>
  <si>
    <t>Remont dróg gminnych nr 130112W oraz nr 130113W w miejscowościach Stara Brzuza i Filipówka</t>
  </si>
  <si>
    <t>Remont dróg gminnych Nr 360617W i 360603W w miejscowości Trębice Górne</t>
  </si>
  <si>
    <t>Rozbudowa drogi gminnej Gadomiec Chrzczany-Gadomiec Miłocięta w km od 0+000,00 do km 2+141,37</t>
  </si>
  <si>
    <t>Rozbudowa ul. Pruszkowskiej w Brwinowie na odcinku od ronda im. W. Kowalskiego do ronda im. F. Nowosielskiego</t>
  </si>
  <si>
    <t>Podniesienie funkcjonalności układu komunikacyjnego oraz bezpieczeństwa ruchu drogowego w miejscowości Radzymin poprzez rozbudowę dróg gminnych - ul. Komunalnej i ul. Słonecznej oraz budowę drogi gminnej - ul. Szymborskiej wraz z budową skrzyżowania i niezbędną infrastrukturą techniczną</t>
  </si>
  <si>
    <t>04.2020 - 12.2021</t>
  </si>
  <si>
    <t>01.2020 - 12.2020</t>
  </si>
  <si>
    <t>04.2020 - 12.2020</t>
  </si>
  <si>
    <t>03.2020 - 09.2022</t>
  </si>
  <si>
    <t>09.2020 - 08.2021</t>
  </si>
  <si>
    <t>06.2020 - 04.2021</t>
  </si>
  <si>
    <t>05.2020 - 06.2021</t>
  </si>
  <si>
    <t>06.2020 - 11.2020</t>
  </si>
  <si>
    <t>09.2020 - 10.2020</t>
  </si>
  <si>
    <t>07.2020 - 11.2020</t>
  </si>
  <si>
    <t>07.2020 - 06.2021</t>
  </si>
  <si>
    <t>04.2020 - 10.2021</t>
  </si>
  <si>
    <t>04.2020 - 06.2020</t>
  </si>
  <si>
    <t>06.2020 - 08.2020</t>
  </si>
  <si>
    <t>08.2020 - 11.2020</t>
  </si>
  <si>
    <t>08.2020 - 12.2020</t>
  </si>
  <si>
    <t>10.2020 - 11.2020</t>
  </si>
  <si>
    <t>03.2020 - 09.2020</t>
  </si>
  <si>
    <t>03.2020 - 08.2020</t>
  </si>
  <si>
    <t>07.2020 - 10.2020</t>
  </si>
  <si>
    <t>07.2020 - 08.2020</t>
  </si>
  <si>
    <t>05.2020 - 12.2020</t>
  </si>
  <si>
    <t>02.2020 - 12.2020</t>
  </si>
  <si>
    <t>05.2020 - 04.2021</t>
  </si>
  <si>
    <t>07.2020 - 09.2020</t>
  </si>
  <si>
    <t>05.2020 - 08.2020</t>
  </si>
  <si>
    <t>Gmina wiejska Miastków Kościelny</t>
  </si>
  <si>
    <t>Gmina miejska Gostynin</t>
  </si>
  <si>
    <t>Gmina miejsko-wiejska Sanniki</t>
  </si>
  <si>
    <t>Gmina wiejska Jasieniec</t>
  </si>
  <si>
    <t>Gmina wiejska Magnuszew</t>
  </si>
  <si>
    <t>Gmina wiejska Cegłów</t>
  </si>
  <si>
    <t>Gmina wiejska Strzegowo</t>
  </si>
  <si>
    <t>Gmina wiejska Goworowo</t>
  </si>
  <si>
    <t>Gmina wiejska Kadzidło</t>
  </si>
  <si>
    <t>Gmina wiejska Boguty-Pianki</t>
  </si>
  <si>
    <t>Gmina wiejska Słupno</t>
  </si>
  <si>
    <t>Gmina wiejska Staroźreby</t>
  </si>
  <si>
    <t>Gmina miejska Płońsk</t>
  </si>
  <si>
    <t>Gmina miejska Raciąż</t>
  </si>
  <si>
    <t>Gmina wiejska Dzierzążnia</t>
  </si>
  <si>
    <t>Gmina wiejska Naruszewo</t>
  </si>
  <si>
    <t>Gmina wiejska Płońsk</t>
  </si>
  <si>
    <t>Gmina wiejska Sochocin</t>
  </si>
  <si>
    <t>Gmina miejska Piastów</t>
  </si>
  <si>
    <t>Gmina wiejska Przasnysz</t>
  </si>
  <si>
    <t>Gmina miejsko-wiejska Przysucha</t>
  </si>
  <si>
    <t>Gmina miejsko-wiejska Pułtusk</t>
  </si>
  <si>
    <t>Gmina miejsko-wiejska Skaryszew</t>
  </si>
  <si>
    <t>Gmina wiejska Nowa Sucha</t>
  </si>
  <si>
    <t>Gmina wiejska Sochaczew</t>
  </si>
  <si>
    <t>Gmina wiejska Teresin</t>
  </si>
  <si>
    <t>Gmina miejsko-wiejska Kosów Lacki</t>
  </si>
  <si>
    <t>Gmina miejsko-wiejska Łomianki</t>
  </si>
  <si>
    <t>Gmina wiejska Grębków</t>
  </si>
  <si>
    <t>Gmina miejska Zielonka</t>
  </si>
  <si>
    <t>Gmina wiejska Jadów</t>
  </si>
  <si>
    <t>Gmina wiejska Klembów</t>
  </si>
  <si>
    <t>Gmina wiejska Strachówka</t>
  </si>
  <si>
    <t>Gmina miejsko-wiejska Tłuszcz</t>
  </si>
  <si>
    <t>Gmina miejsko-wiejska Wołomin</t>
  </si>
  <si>
    <t>Gmina wiejska Zabrodzie</t>
  </si>
  <si>
    <t>Gmina miejsko-wiejska Mszczonów</t>
  </si>
  <si>
    <t>Miasto Płock</t>
  </si>
  <si>
    <t>Miasto Radom</t>
  </si>
  <si>
    <t>Miasto Siedlce</t>
  </si>
  <si>
    <t>1435062</t>
  </si>
  <si>
    <t>1420011</t>
  </si>
  <si>
    <t>1434062</t>
  </si>
  <si>
    <t>1421011</t>
  </si>
  <si>
    <t>1424043</t>
  </si>
  <si>
    <t>1416032</t>
  </si>
  <si>
    <t>1420021</t>
  </si>
  <si>
    <t>1419142</t>
  </si>
  <si>
    <t>1415042</t>
  </si>
  <si>
    <t>1404043</t>
  </si>
  <si>
    <t>1434072</t>
  </si>
  <si>
    <t>1412042</t>
  </si>
  <si>
    <t>1434041</t>
  </si>
  <si>
    <t>1413052</t>
  </si>
  <si>
    <t>1433022</t>
  </si>
  <si>
    <t>1406062</t>
  </si>
  <si>
    <t>1428082</t>
  </si>
  <si>
    <t>1407062</t>
  </si>
  <si>
    <t>1422072</t>
  </si>
  <si>
    <t>1432053</t>
  </si>
  <si>
    <t>1415052</t>
  </si>
  <si>
    <t>1425103</t>
  </si>
  <si>
    <t>1434123</t>
  </si>
  <si>
    <t>1434113</t>
  </si>
  <si>
    <t>1403082</t>
  </si>
  <si>
    <t>1420092</t>
  </si>
  <si>
    <t>1429053</t>
  </si>
  <si>
    <t>1420112</t>
  </si>
  <si>
    <t>1428072</t>
  </si>
  <si>
    <t>1428052</t>
  </si>
  <si>
    <t>1420072</t>
  </si>
  <si>
    <t>1438023</t>
  </si>
  <si>
    <t>Gostyniński</t>
  </si>
  <si>
    <t>Warszawski Zachodni</t>
  </si>
  <si>
    <t>Żyrardowski</t>
  </si>
  <si>
    <t>Przebudowa drogi gminnej Krzynowłoga Mała - Piastowo od km 0+000 do km 0+999</t>
  </si>
  <si>
    <t>Rozbudowa drogi gminnej w miejscowości Anastazew</t>
  </si>
  <si>
    <t>Rozbudowa drogi gminnej w miejscowości Kobierniki</t>
  </si>
  <si>
    <t>Budowa ulicy Szkolnej w Płońsku</t>
  </si>
  <si>
    <t>Budowa drogi gminnej ulicy Mroza w miejscowości Borzymy</t>
  </si>
  <si>
    <t>Rozbudowa drogi publicznej gminnej - ul. św. Stanisława Kostki wraz z infrastrukturą towarzyszącą w Piastowie</t>
  </si>
  <si>
    <t>Przebudowa drogi gminnej nr 250707W Lipniki - Dęby</t>
  </si>
  <si>
    <t>Przebudowa ul. Sarbiewskiego i rozbudowa ul. Granicznej w mieście Pułtusk</t>
  </si>
  <si>
    <t>Przebudowa drogi gminnej wewnętrznej Ruchna - Ruchenka, gmina Liw</t>
  </si>
  <si>
    <t>Przebudowa dróg gminnych w miejscowości Maciejowice: ul. Sportowa od km 0+005,00 do km 0+405,00; ul. Spacerowa od km 0+000,00 do km 0+252,00; ul. Rotmistrza Edmunda Cichego od km 0+000,00 do km 0+243,00</t>
  </si>
  <si>
    <t>Poprawa bezpieczeństwa i dostępności przez przebudowę drogi gminnej od drogi powiatowej nr 3932W w miejscowości Sawice-Wieś do granicy Gminy</t>
  </si>
  <si>
    <t>Przebudowa ulicy Akacjowej w miejsc. Gołąbek</t>
  </si>
  <si>
    <t>Przebudowa ulicy Nowej i ulicy Targowej w miejscowości Boguty-Pianki</t>
  </si>
  <si>
    <t xml:space="preserve">Budowa drogi gminnej relacji Bromierz - Bromierzyk na terenie Gminy Staroźreby </t>
  </si>
  <si>
    <t>Budowa drogi gminnej nr 150258W ulicy Marylskiego we wsi Książenice Gmina Grodzisk Mazowiecki</t>
  </si>
  <si>
    <t>Rozbudowa drogi gminnej Kobylin - Góry</t>
  </si>
  <si>
    <t>Budowa drogi gminnej w miejscowości Brzezia - etap IV</t>
  </si>
  <si>
    <t>Budowa drogi gminnej - ul. Leśnej (na odcinku od ul. Kolejowej do ul. Koczorowskiej) w miejscowości Ostrówek, gmina Klembów</t>
  </si>
  <si>
    <t>Budowa ul. Widok, ul. Chabrowej i ul. Rżysko wraz z przebudową dwóch skrzyżowań z drogami powiatowymi w miejscowości Cegłów</t>
  </si>
  <si>
    <t xml:space="preserve">Budowa ul. J. Poniatowskiego w Siedlcach na odcinku od ul. B. Prusa do ul. Północnej i Jana Pawła II </t>
  </si>
  <si>
    <t>Budowa drogi gminnej ul. Jagiełłowicza w Zielonce</t>
  </si>
  <si>
    <t>Przebudowa drogi gminnej nr 230518W Dąbrowa - Dalnia na odcinku od 0+011,50 do km 1+843,50, gmina Strzegowo</t>
  </si>
  <si>
    <t>Przebudowa drogi gminnej nr 160606W w miejscowości Boglewice, gmina Jasieniec</t>
  </si>
  <si>
    <t>Przebudowa drogi gminnej w miejscowości Grądy</t>
  </si>
  <si>
    <t>Przebudowa drogi gminnej w Skoroszach</t>
  </si>
  <si>
    <t>Przebudowa drogi gminnej Nr 380814W Kawęczyn, Mikołajew Gmina Teresin</t>
  </si>
  <si>
    <t>Przebudowa drogi w Magnuszewie - ul. Partyzantów</t>
  </si>
  <si>
    <t>Przebudowa drogi gminnej nr 320603W Dobrzankowo-Leszno na odcinku od km 0+497,50 do km 0+910,00</t>
  </si>
  <si>
    <t>Przebudowa drogi publicznej gminnej - ulicy Elizy Orzeszkowej wraz z infrastrukturą towarzyszącą w Piastowie</t>
  </si>
  <si>
    <t>Rozbudowa ul. Fabrycznej i Długiej w Gminie Łomianki</t>
  </si>
  <si>
    <t>Rozbudowa drogi w Jazgarce kol. Zastrużce</t>
  </si>
  <si>
    <t>Budowa drogi gminnej nr 351005W Sołtyków - Makowiec</t>
  </si>
  <si>
    <t>Rozbudowa i budowa drogi gminnej - ul. Leszczyńskiej w Wołominie od DW nr 634 do ul. Zielonej, wraz z przebudową skrzyżowań z ul. Kurkową, ul. Partyzantów, ul. Sokolą</t>
  </si>
  <si>
    <t>Przebudowa dróg gminnych nr 300711W i 300793W w miejscowości Kownaty, gmina Płońsk</t>
  </si>
  <si>
    <t>Przebudowa drogi gminnej ulicy W.Odrowąża, Łąkowej i Słonecznej w Tłuszczu</t>
  </si>
  <si>
    <t>Przebudowa drogi gminnej Nr 390424W na odcinku km 2+432 do km 3+422 poożonej na dz. nr ewid. 298 w miejscowości Nowa Wieś, gmina Kosów Lacki</t>
  </si>
  <si>
    <t>Przebudowa drogi gminnej nr 301144W w miejscowości Milewo</t>
  </si>
  <si>
    <t>Przebudowa drogi gminnej w miejscowości Kożuszki Parcel - Orły Cesin - I etap</t>
  </si>
  <si>
    <t>Przebudowa drogi gminnej nr 320690W w miejscowości Mchowo</t>
  </si>
  <si>
    <t>Przebudowa drogi gminnej nr 200121W Dziadkowskie - dr. gminna - 200114W od km 0+967 do km 1+825</t>
  </si>
  <si>
    <t>Przebudowa drogi gminnej 380406W ul. Piękna w Kozłowie Biskupim</t>
  </si>
  <si>
    <t>Przebudowa drogi gminnej nr 300523W w miejscowości Radzymin</t>
  </si>
  <si>
    <t>Przebudowa dróg gminnych - ulic: Żyrardowskiej, Nowy Rynek i Warszawskiej w Mszczonowie</t>
  </si>
  <si>
    <t>04.2020 - 08.2020</t>
  </si>
  <si>
    <t>04.2020 - 06.2021</t>
  </si>
  <si>
    <t>12.2020 - 10.2021</t>
  </si>
  <si>
    <t>01.2020 - 07.2020</t>
  </si>
  <si>
    <t>11.2020 - 10.2021</t>
  </si>
  <si>
    <t>06.2020 - 06.2020</t>
  </si>
  <si>
    <t>02.2020 - 11.2020</t>
  </si>
  <si>
    <t>03.2020 - 04.2020</t>
  </si>
  <si>
    <t>03.2020 - 07.2020</t>
  </si>
  <si>
    <t>04.2020 - 04.2021</t>
  </si>
  <si>
    <t>06.2020 - 10.2020</t>
  </si>
  <si>
    <t>06.2020 - 12.2020</t>
  </si>
  <si>
    <t>Powiat Łosicki</t>
  </si>
  <si>
    <t>Powiat Pruszkowski</t>
  </si>
  <si>
    <t>Powiat Ciechanowski</t>
  </si>
  <si>
    <t>Powiat Piaseczyński</t>
  </si>
  <si>
    <t>Powiat Pułtuski</t>
  </si>
  <si>
    <t>Powiat Kozienicki</t>
  </si>
  <si>
    <t>Powiat Ostrołęcki</t>
  </si>
  <si>
    <t>Powiat Warszawski Zachodni</t>
  </si>
  <si>
    <t xml:space="preserve">Przebudowa drogi powiatowej Nr 2033W Próchenki - granica województwa - (Łuby) - granica województwa (Krawce) - Mostów - Krzywośnity - Huszlew na odcinku Krzywośnity - Liwki Szlacheckie </t>
  </si>
  <si>
    <t>Remont dróg powiatowych o nr 3822W, 3818W oraz 3839W na terenie gminy Rybno</t>
  </si>
  <si>
    <t>Rozbudowa drogi powiatowej nr 3124W - ul. Solidarności w Parzniewie</t>
  </si>
  <si>
    <t>Przebudowa drogi powiatowej nr 4219W na odcinku Kosów Lacki - Chruszczewka Włościańska, gm. Kosów Lacki</t>
  </si>
  <si>
    <t>Przebudowa drogi powiatowej nr 4223W Węgrów - Międzyleś wraz z przebudową dwóch skrzyżowań z drogą powiatową nr 4232W Miedzna - Poszewka i drogą powiatową nr 4231W Miedzna - Tchórzowa oraz drogą powiatową nr 4222W Wrotnów - Tchórzowa - Starawieś</t>
  </si>
  <si>
    <t>Przebudowa drogi powiatowej nr 3741W Lelice - Rogienice - Grąbiec - Rzeszotary - Zawady</t>
  </si>
  <si>
    <t>Przebudowa drogi powiatowej nr 2230W Mińsk Mazowiecki - Cegłów - Mrozy od km 10+620 do km 11+469</t>
  </si>
  <si>
    <t>Poprawa spójności komunikacyjnej Powiatu Płońskiego poprzez remont dróg powiatowych</t>
  </si>
  <si>
    <t>Rozbudowa DP nr 4306W w ramach inwestycji pn. "Przebudowa mostu w Zawadach na DP nr 4306W, gm. Radzymin"</t>
  </si>
  <si>
    <t>Przebudowa drogi powiatowej nr 2636W na odcinku Prostyń - Treblinka</t>
  </si>
  <si>
    <t>Przebudowa drogi powiatowej nr 2356W Staroguby - Strzegowo na odcinku od km 6+147,00 do km 6+718,00 w miejscowości Strzegowo</t>
  </si>
  <si>
    <t>Poprawa bezpieczeństwa ruchu drogowego, przywrócenie standardów technicznych dróg powiatowych Powiatu Przasnyskiego w ramach remontów, w tym nr: DP 3208W (Wielbark - gr. woj.) - Zaręby, DP 3225 Mchowo - Kijewice - Obrąb, DP 3222W Kaki Mroczki - Skierkowizna</t>
  </si>
  <si>
    <t>Remont dróg powiatowych: Nr 3301W Skrzynno-Borkowice-Bryzgów od km 4+093 do km 5+297 i Nr 3303W Ruszkowice Zdonków - Ryków od km 5+434 do km 7+274 oraz Nr 3329W Potworów - Jamki - Skrzyńsko od km 5+355 do km 6+512</t>
  </si>
  <si>
    <t>Przebudowa drogi powiatowej nr 2610W granica województwa - Pieńki Wielkie - Jabłonowo-Klacze</t>
  </si>
  <si>
    <t>Przebudowa drogi powiatowej nr 4221W na odcinku Sągole - Skibniew-Podawce i przebudowa drogi powiatowej nr 4221W na odcinku Grzymały - Sągole, gm. Kosów Lacki, gm. Sokołów Podlaski</t>
  </si>
  <si>
    <t>Rozbudowa drogi powiatowej nr 1507W Grodzisk Mazowiecki - Izdebno - Cegłów - Boża Wola - Bramki Ludne, ulicy Sadowej oraz ulicy 1-go Maja, od km 11+709,50 do km 11+973,05 w miejscowości Boża Wola, gmina Baranów oraz przebudowa drogi powiatowej nr 1507W Grodzisk Mazowiecki - Izdebno - Cegłów - Boża Wola - Bramki Ludne, ulicy Sadowej oraz ulicy 1-go Maja, od km 10+746,55 do km 11+709,5 oraz od km 11+973,05 do km 12+216 w miejscowości Boża Wola, gmina Baranów</t>
  </si>
  <si>
    <t>Przebudowa drogi powiatowej nr 3727W Ligowo - granica województwa - (Skępe)</t>
  </si>
  <si>
    <t>Rozbudowa drogi powiatowej 4722W Wola Polska - Karnice - Mszczonów w m. Korabiewice</t>
  </si>
  <si>
    <t>Rozbudowa drogi powiatowej nr 2807W na odcinku Kawęczynek - Słomczyn</t>
  </si>
  <si>
    <t>Budowa drogi powiatowej nr 2859W na odcinku od ul. Rozmaitości do ul. Alternatywy w Łazach</t>
  </si>
  <si>
    <t>Przebudowa drogi powiatowej 3401W Kacice-Pokrzywnica-Smogorzewo-Krzyczki Pieniążki-Krzyczki Szumne na odcinku od m. Niestępowo Włościańskie do m. Koziegłowy</t>
  </si>
  <si>
    <t>Przebudowa drogi powiatowej 1737W Zajezierze - Oleksów Poduchowny w m. Oleksów</t>
  </si>
  <si>
    <t>Przebudowa drogi powiatowej nr 5213W - ulicy Fryderyka Chopina w Płocku" - II Etap realizacji</t>
  </si>
  <si>
    <t>Remont drogi powiatowej nr 1314W Parysów - Puznówka - Jaźwiny - do drogi nr 805 w km 8+715 - 10+584</t>
  </si>
  <si>
    <t>Remont drogi powiatowej nr 1502W Podkowa Leśna ul. Brwinowska</t>
  </si>
  <si>
    <t>Powiat Grójecki</t>
  </si>
  <si>
    <t>K</t>
  </si>
  <si>
    <t>Rozbudowa drogi powiatowej nr 4312W na odcinku od ronda w Zagościńcu na połączeniu ul. 100-lecia, Podmiejskiej, Szkolnej do ul. Boryny w Helenowie gm. Wołomin, pow. Wołomiński</t>
  </si>
  <si>
    <t>Rozbudowa i przebudowa drogi powiatowej nr 4314W od skrzyżowania z drogą wojewódzką nr 634 w Gminie Wołomin do miejscowości Ręczaje Polskie w gminie Poświętne</t>
  </si>
  <si>
    <t>Przebudowa drogi powiatowej nr 3906W na odcinku Nowa Wieś Kosowska - Grądy - Lebiedzie od km 3+433 do km 6+333 o długości 2,900 km</t>
  </si>
  <si>
    <t>Przebudowa i rozbudowa drogi powiatowej nr 4205W Sadowne - Morzyczyn wraz z rozbudową mostu na rowie Wielącz</t>
  </si>
  <si>
    <t>Poprawa spójności komunikacyjnej z siecią drogową TEN-T i zwiększenie dostępności zewnętrznej i wewnętrznej powiatu mławskiego poprzez rozbudowę drogi powiatowej Bogurzynek - Mdzewo nr 2343W o łącznej długości 7657 m, wraz z remontem mostu na rzece Sewerynce w m. Kowalewko</t>
  </si>
  <si>
    <t>Rozbudowa drogi powiatowej nr 4715W odcinek: Wręcza - Mszczonów</t>
  </si>
  <si>
    <t>Przebudowa drogi powiatowej nr 3315W Jedlińsk - Bartodzieje - Łukawa - Głowaczów (V etap)</t>
  </si>
  <si>
    <t>Remont drogi powiatowej nr 4233W Ząbków - Kolonia - Ząbków - granica powiatu sokołowskiego o łącznej długości 1,760 km</t>
  </si>
  <si>
    <t>Rozbudowa i przebudowa ciągu komunikacyjnego dróg powiatowych: Nr 2545W Grabnik - Grabówek - Jastrząbka - Gaczyska, Nr 3227 Przasnysz - Baranowo na terenie gminy Olszewo - Borki i Baranowo</t>
  </si>
  <si>
    <t>Rozbudowa drogi powiatowej nr 4130W ul. 3 Maja o dł. ok. 1280 mb, gm. Izabelin</t>
  </si>
  <si>
    <t>Rozbudowa drogi powiatowej nr 2838W (ul. Millenium), od skrzyżowania z ul. Radnych do skrzyżowania z drogą wojewódzką nr 722, z wyłączeniem obiektu mostowego</t>
  </si>
  <si>
    <t>Przebudowa drogi powiatowej nr 1690W Żdżary - Domaniewice przebudowa drogi powiatowej nr 1689W Domaniewice - Bieliny - Łęgonice</t>
  </si>
  <si>
    <t>Przebudowa drogi powiatowej nr 1657W Wola Boglewska - Murowanka</t>
  </si>
  <si>
    <t>09.2019 - 08.2021</t>
  </si>
  <si>
    <t>10.2019 - 09.2021</t>
  </si>
  <si>
    <t>07.2019 - 07.2020</t>
  </si>
  <si>
    <t>08.2019 - 08.2020</t>
  </si>
  <si>
    <t>07.2019 - 11.2021</t>
  </si>
  <si>
    <t>07.2019 - 07.2021</t>
  </si>
  <si>
    <t>06.2019 - 08.2020</t>
  </si>
  <si>
    <t>08.2019 - 08.2021</t>
  </si>
  <si>
    <t>09.2019 - 11.2020</t>
  </si>
  <si>
    <t>03.2019 - 03.2020</t>
  </si>
  <si>
    <t>07.2019 - 09.2020</t>
  </si>
  <si>
    <t>1406</t>
  </si>
  <si>
    <t>1418</t>
  </si>
  <si>
    <t>1415</t>
  </si>
  <si>
    <t>1432</t>
  </si>
  <si>
    <t>Rozbudowa i przebudowa dróg gminnych w Otwocku - Etap II</t>
  </si>
  <si>
    <t>Rozbudowa dróg gminnych nr 290413W oraz 290414W relacji Bulkowo - Gniewkowo - Pilichowo</t>
  </si>
  <si>
    <t>Rozbudowa ulicy Jana Matejki w Wyszkowie</t>
  </si>
  <si>
    <t>Przebudowa drogi miejskiej - ul. Bolesława Prusa wraz ze zjazdami i skrzyżowaniami z drogami miejskimi oraz przebudowa drogi miejskiej - ul. Jana Kochanowskiego wraz ze zjazdami w Gostyninie</t>
  </si>
  <si>
    <t>Przebudowa drogi gminnej 220710W Latowicz - Chyżyny</t>
  </si>
  <si>
    <t>Budowa części ulic Mazowieckiego i Hermana oraz przebudowa części ulic Hermana, Szacherskiego i Konopnickiej w miejscowościach Nowe i Stare Proboszczewice</t>
  </si>
  <si>
    <t>Remont ciągu ulic "Starego Miasta"  o długości 1523 m wraz z mostem w Pułtusku</t>
  </si>
  <si>
    <t>Budowa drogi gminnej nr 300334W w miejscoswości Sarnowo Góry działka nr 21</t>
  </si>
  <si>
    <t>Przebudowa drogi gminnej nr 430808W w msc. Księżyki na odcinku od drogi krajowej nr 50 w kierunku Gminy Dobre</t>
  </si>
  <si>
    <t>Przebudowa drogi gminnej Nr 314111W Porzowo-Sulnikowo-Skaszewo na odcinku Sulnikowo-Nowe Skaszewo gmina Gzy</t>
  </si>
  <si>
    <t>Przebudowa drogi gminnej nr 130816W w miejscowości Zwola w km. 2+222 - 3+845</t>
  </si>
  <si>
    <t>Poprawa stanu bezpieczeństwa ruchu drogowego, zapewnienie spójności i podniesienie standardów technicznych dróg poprzez remont sieci dróg gminnych na terenie Gminy i Miasta Przysucha</t>
  </si>
  <si>
    <t>Budowa drogi gminnej nr 150231W ulic Króliczej, Drozda, Łagodnej i Kijowskiej w miejscowościach: Adamowizna, Odrano Wola, Szczęsne i Grodzisku Mazowieckim</t>
  </si>
  <si>
    <t>Przebudowa infrastruktury technicznej dla terenów inwestycyjnych Wólka Klwatecka II</t>
  </si>
  <si>
    <t>Budowa ul. Stepowej w Nowym Gulczewie gmina Słupno - etap II zakres 1 od ul. Szlacheckiej wraz z budową kanalizacji deszczowej</t>
  </si>
  <si>
    <t>Poprawa standardu i jakości sieci drogowej na terenie gminy Kozienice</t>
  </si>
  <si>
    <t>10.2019 - 12.2020</t>
  </si>
  <si>
    <t>10.2019 - 10.2020</t>
  </si>
  <si>
    <t>08.2019 - 10.2020</t>
  </si>
  <si>
    <t>05.2019 - 09.2020</t>
  </si>
  <si>
    <t>09.2019 - 09.2020</t>
  </si>
  <si>
    <t>06.2019 - 06.2020</t>
  </si>
  <si>
    <t>10.2019 - 11.2020</t>
  </si>
  <si>
    <t>08.2019 - 12.2020</t>
  </si>
  <si>
    <t>06.2019 - 11.2020</t>
  </si>
  <si>
    <t>07.2019 - 12.2021</t>
  </si>
  <si>
    <t>01.2019 - 11.2020</t>
  </si>
  <si>
    <t>05.2019 - 11.2020</t>
  </si>
  <si>
    <t>1463</t>
  </si>
  <si>
    <t>Budowa drogi gminnej nr 440108W w miejscowości Trzcianka gm. Brańszczyk, Przebudowa drogi gminnej w miejscowości Dudowizna gm. Brańszczyk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</si>
  <si>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rok 2020</t>
    </r>
  </si>
  <si>
    <r>
      <t xml:space="preserve">Województwo: </t>
    </r>
    <r>
      <rPr>
        <sz val="10"/>
        <color rgb="FFFF0000"/>
        <rFont val="Times New Roman"/>
        <family val="1"/>
        <charset val="238"/>
      </rPr>
      <t>Mazowieckie</t>
    </r>
  </si>
  <si>
    <t>RAZEM listy rezerwowe, z tego:</t>
  </si>
  <si>
    <t>RAZEM listy, z tego: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</si>
  <si>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</si>
  <si>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</si>
  <si>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</si>
  <si>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</si>
  <si>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</si>
  <si>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</si>
  <si>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</si>
  <si>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</si>
  <si>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</si>
  <si>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13*</t>
  </si>
  <si>
    <t>16*</t>
  </si>
  <si>
    <t>Gmina miejska Węgrów</t>
  </si>
  <si>
    <t>10.</t>
  </si>
  <si>
    <t>11.</t>
  </si>
  <si>
    <t>12.</t>
  </si>
  <si>
    <t>13.</t>
  </si>
  <si>
    <t>14.</t>
  </si>
  <si>
    <t>1404011</t>
  </si>
  <si>
    <t>1420052</t>
  </si>
  <si>
    <t>1434102</t>
  </si>
  <si>
    <t>1423063</t>
  </si>
  <si>
    <t>1419122</t>
  </si>
  <si>
    <t>Przebudowa drogi gminnej 311321W - ulicy Kampinoskiej w Brwinowie</t>
  </si>
  <si>
    <t>04.2019 - 05.2020</t>
  </si>
  <si>
    <t>Przebudowa ul. Małęczyńskiej w Radomiu na odcinku od ul. Lubelskiej do działki nr 43/1 wraz z oświetleniem, odwodnieniem oraz zabezpieczniem istniejącej infrastruktury technicznej</t>
  </si>
  <si>
    <t>18*</t>
  </si>
  <si>
    <t>17*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</si>
  <si>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</si>
  <si>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</si>
  <si>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</si>
  <si>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</si>
  <si>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</si>
  <si>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</si>
  <si>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</si>
  <si>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</si>
  <si>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</si>
  <si>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</si>
  <si>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</si>
  <si>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</si>
  <si>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</si>
  <si>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</si>
  <si>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</si>
  <si>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</si>
  <si>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</si>
  <si>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</si>
  <si>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</si>
  <si>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</si>
  <si>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</si>
  <si>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</si>
  <si>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</si>
  <si>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</si>
  <si>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</si>
  <si>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</si>
  <si>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</si>
  <si>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</si>
  <si>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</si>
  <si>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</si>
  <si>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</si>
  <si>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</si>
  <si>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</si>
  <si>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</si>
  <si>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</si>
  <si>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</si>
  <si>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</si>
  <si>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</si>
  <si>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</si>
  <si>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</si>
  <si>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</si>
  <si>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</si>
  <si>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</si>
  <si>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</si>
  <si>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</si>
  <si>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</si>
  <si>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</si>
  <si>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</si>
  <si>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</si>
  <si>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</si>
  <si>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</si>
  <si>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</si>
  <si>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</si>
  <si>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</si>
  <si>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</si>
  <si>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</si>
  <si>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</si>
  <si>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</si>
  <si>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</si>
  <si>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</si>
  <si>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</si>
  <si>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</si>
  <si>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</si>
  <si>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</si>
  <si>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</si>
  <si>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</si>
  <si>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</si>
  <si>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</si>
  <si>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</si>
  <si>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</si>
  <si>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</si>
  <si>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</si>
  <si>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</si>
  <si>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</si>
  <si>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</si>
  <si>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</si>
  <si>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</si>
  <si>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</si>
  <si>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Przebudowa drogi gminnej relacji Rębkowo - Skoroszki - Górki Duże nr 340643W</t>
  </si>
  <si>
    <t>Remont dróg powiatowych: nr 1686W gr. woj. - Myślakowice - Różanna - Wysokin od km 2+691 do km 3+287 i nr 3326W dr nr 48 - Podczasza Wola - Kozieniec - dr. nr 48 od km 0+164 do km 0+768 oraz nr 3322W dr nr 3313W - Bieliny - Gielniów od km 1+978 do km 2+345</t>
  </si>
  <si>
    <t>Przebudowa drogi gminnej nr 340541W w miejscowości Dziarno, gm. Świercze</t>
  </si>
  <si>
    <t>Przebudowa dróg gminnych w miejscowościach Stary Gózd i Stary Kiełbów</t>
  </si>
  <si>
    <t>Remont drogi gmnnej Łęgonice - Józefów - gr. woj. - (Olszowa Wola) i (Kobuz) - gr. gminy Nowe Miasto nad Pilicą - Domaniewice</t>
  </si>
  <si>
    <t>Rozbudowa drogi powiatowej nr 1504W Adamowizna - Opypy - Milanówek na odcinku od drogi powiatowej nr 1503W Grodzisk Mazowiecki - Siestrzeń - Ojrzanów (ul. Mazowiecka w Opypach do granicy miasta Milanówek) o łącznej długości 1531m</t>
  </si>
  <si>
    <t>06.2019 - 07.2020</t>
  </si>
  <si>
    <t>Przebudowa dróg wewnętrznych w miejscowości Oblin: dz. nr ewid. 1451, 1441 od km 0+000 do km 0+420, dz. nr ewid. 844/2, 845 od km 0+000 do km 0+456 oraz drogi gminnej w miejscowości Maciejowice (ul. Ogrodowa od km 0+000 do km 0+435)</t>
  </si>
  <si>
    <t>Przebudowa drogi powiatowej nr 2206W Dobre - Kąty Borucza - Krawcowizna, odc. Od km 3+664 do km 7+638</t>
  </si>
  <si>
    <t>93.</t>
  </si>
  <si>
    <t>94.</t>
  </si>
  <si>
    <t>95.</t>
  </si>
  <si>
    <t>96.</t>
  </si>
  <si>
    <t>97.</t>
  </si>
  <si>
    <t>98.</t>
  </si>
  <si>
    <t>99.</t>
  </si>
  <si>
    <t>100.</t>
  </si>
  <si>
    <t>-</t>
  </si>
  <si>
    <r>
      <t xml:space="preserve">12
</t>
    </r>
    <r>
      <rPr>
        <b/>
        <sz val="9"/>
        <rFont val="Arial"/>
        <family val="2"/>
        <charset val="238"/>
      </rPr>
      <t>zadanie dofinansowane w ramach naboru na rok 2019</t>
    </r>
  </si>
  <si>
    <t>Podsumowanie naboru: 25.07.2019 - 26.08.2019</t>
  </si>
  <si>
    <r>
      <t xml:space="preserve">266
</t>
    </r>
    <r>
      <rPr>
        <b/>
        <sz val="9"/>
        <rFont val="Arial"/>
        <family val="2"/>
        <charset val="238"/>
      </rPr>
      <t>Brak mozliwości zawarcia umowy z uwagi na niespełnianie przez zadanie wymogów formalnych</t>
    </r>
  </si>
  <si>
    <r>
      <t xml:space="preserve">109
</t>
    </r>
    <r>
      <rPr>
        <b/>
        <sz val="9"/>
        <color rgb="FFFF0000"/>
        <rFont val="Arial"/>
        <family val="2"/>
        <charset val="238"/>
      </rPr>
      <t>Brak mozliwości zawarcia umowy z uwagi na niespełnianie przez zadanie wymogów formalnych</t>
    </r>
  </si>
  <si>
    <t>101.</t>
  </si>
  <si>
    <t>102.</t>
  </si>
  <si>
    <t>103.</t>
  </si>
  <si>
    <t>104.</t>
  </si>
  <si>
    <t>105.</t>
  </si>
  <si>
    <t>Powody zmiany kwoty dofinansowania</t>
  </si>
  <si>
    <t>Rozbudowa drogi powiatowej Bogurzynek - Mdzewo nr 2343W w miejscowościach Kowalewo, Kowalewko, Dąbrowa- Etap II</t>
  </si>
  <si>
    <t>Przebudowa drogi gminnej nr 130610W w miejscowości Leokadia</t>
  </si>
  <si>
    <t>Budowa drogi gminnej ulicy Witosa w miejscowości Postoliska, Gmina Tłuszcz</t>
  </si>
  <si>
    <t>Przebudowa drogi gminnej nr 130816W w miejscowości Zwola w km. 0+00 - 3+845. Odcinek I w km. 0+000-2+222</t>
  </si>
  <si>
    <t>Remont drogi gminnej nr 130108W w miejscowości Borowie</t>
  </si>
  <si>
    <t>Rozbudowa ulicy Pomorskiej na terenie gminy Jaktorów na odcinku od km 5+900 do km 6+380,5</t>
  </si>
  <si>
    <t>Rozbudowa drogi gminnej nr 520425W - ulicy Pocztowej w Płocku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</si>
  <si>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</si>
  <si>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</si>
  <si>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</si>
  <si>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</si>
  <si>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</si>
  <si>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</si>
  <si>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</si>
  <si>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</si>
  <si>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</si>
  <si>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</si>
  <si>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Zmniejszenie dofinansowania z uwagi 
na zmniejszenie kwoty kosztów kwalifikowanych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</si>
  <si>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</si>
  <si>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</si>
  <si>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</si>
  <si>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</si>
  <si>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</si>
  <si>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</si>
  <si>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</si>
  <si>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</si>
  <si>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</si>
  <si>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</si>
  <si>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</si>
  <si>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</si>
  <si>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Zmniejszenie dofinansowania z uwagi 
na oszczędności poprzetargowe</t>
  </si>
  <si>
    <t>Powody zmiany</t>
  </si>
  <si>
    <t>Zadanie zakwalifikowane do dofinansowania (dofinansowanie niepełne z uwagi na niewystarczający poziom oszczędności;</t>
  </si>
  <si>
    <t>128.</t>
  </si>
  <si>
    <t>70*</t>
  </si>
  <si>
    <t>Zmniejszenie dofinansowania z uwagi na zmniejszenie kwoty kosztów kwalifikowanych</t>
  </si>
  <si>
    <r>
      <t xml:space="preserve">ZATWIERDZAM
</t>
    </r>
    <r>
      <rPr>
        <b/>
        <i/>
        <sz val="11"/>
        <color rgb="FFFF0000"/>
        <rFont val="Times New Roman"/>
        <family val="1"/>
        <charset val="238"/>
      </rPr>
      <t>Wojewoda Mazowiecki
Konstanty Radziwiłł</t>
    </r>
  </si>
  <si>
    <t>Przebudowa gminnych dróg na terenie Miasta Ząbki w 2020 r.</t>
  </si>
  <si>
    <t>Poprawa bezpieczeństwa ruchu drogowego, przywrócenie standardów technicznych dróg powiatowych Powiatu Przasnyskiego w ramach remontów, w tym nr: DP 3206W Krasne - Romanowo - Maków Mazowiecki, DP 1237W Ciechanów - Opinogóra - Długołęka - Zielona, DP 3218W (od drogi Janowo - Mchowo) - Krzynowłoga Wielka</t>
  </si>
  <si>
    <t>Przebudowa drogi gminnej nr 300225W w miejscowości Sielec</t>
  </si>
  <si>
    <t>Remonty dróg gminnych w miejscowości Raciąż: ul. Wolności na odcinku od km 0+000 do km 0+293 o długości 0,293 km ul. Parkowa na odcinku od km 0+000 do km 0+111 o długości 0,111 km ul. Młodzieżowa na odcinku od km 0+000 do km 0+056 o długości 0,056 km</t>
  </si>
  <si>
    <t>129.</t>
  </si>
  <si>
    <t>130.</t>
  </si>
  <si>
    <t>131*</t>
  </si>
  <si>
    <t>Zadanie zakwalifikowane do dofinansowania</t>
  </si>
  <si>
    <t>Sprostowanie nazwy zadania (sprostowanie oczywistej omyłki pisarskiej z wniosku o dofinansowanie)</t>
  </si>
  <si>
    <t>Zmniejszenie dofinansowania, zmiana nazwy zadania i długości odcinka z uwagi na zmniejszenie zakresu rzeczowego zadania</t>
  </si>
  <si>
    <t>Rozbudowa drogi powiatowej nr 1237W Ciechanów - Opinogóra - Długołęka - Zielona na odcinku Opinogóra-Długołęka do granicy powiatu od km 7+180,00 do km 11+350,00</t>
  </si>
  <si>
    <t>Przebudowa drogi gminnej w miejscowości Polków-Daćbogi</t>
  </si>
  <si>
    <t xml:space="preserve">274
Brak możliwości zawarcia umowy o dfinansowanie  </t>
  </si>
  <si>
    <t>Na etapie przygotowywania umowy o dofinansowanie ustalono, że dane wskazane we wniosku o dofinansowanie rozbieżne są ze stanem faktycznym. Powyższe miało wpływ na ocene merytoryczną zadania - w przypadku poprawnie wypełnionego wniosku, zadanie nie zostałoby umieszczone na liście zadań rekomendowanych do dofinansowania z uwagi na zbyt nisi wynik oceny.</t>
  </si>
  <si>
    <t>122
umowa o dofinansowanie wygasła z mocy prawa</t>
  </si>
  <si>
    <t>Zwiększenie kwoty dofinansowania 
o kwotę powstałych oszczędności</t>
  </si>
  <si>
    <t>Zmniejszenie dofinansowania z uwagi na oszczędności poprzetargowe</t>
  </si>
  <si>
    <r>
      <t xml:space="preserve">350
</t>
    </r>
    <r>
      <rPr>
        <b/>
        <sz val="9"/>
        <color theme="1"/>
        <rFont val="Arial"/>
        <family val="2"/>
        <charset val="238"/>
      </rPr>
      <t xml:space="preserve">Rezygnacja z realizacji zadania </t>
    </r>
  </si>
  <si>
    <t>Beneficjent zrezygnował z realizacji zadania</t>
  </si>
  <si>
    <t>Zwiększenie dofinansowania do kwoty wynikającej z rozstrzygniętych postępowań przetargowych</t>
  </si>
  <si>
    <t>Lista zmieniona nr 7</t>
  </si>
  <si>
    <t>9 grudnia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</si>
</sst>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rgb="FFFFFF00"/>
      <name val="Calibri"/>
      <family val="2"/>
      <charset val="238"/>
      <scheme val="minor"/>
    </font>
    <font>
      <b/>
      <i/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6" fillId="0" borderId="0" xfId="0" applyFont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166" fontId="12" fillId="5" borderId="23" xfId="0" applyNumberFormat="1" applyFont="1" applyFill="1" applyBorder="1" applyAlignment="1">
      <alignment vertical="center"/>
    </xf>
    <xf numFmtId="166" fontId="18" fillId="5" borderId="23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4" xfId="0" applyNumberFormat="1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49" fontId="20" fillId="0" borderId="5" xfId="0" applyNumberFormat="1" applyFont="1" applyFill="1" applyBorder="1" applyAlignment="1">
      <alignment vertical="center" wrapText="1"/>
    </xf>
    <xf numFmtId="4" fontId="20" fillId="0" borderId="5" xfId="0" applyNumberFormat="1" applyFont="1" applyFill="1" applyBorder="1" applyAlignment="1">
      <alignment vertical="center" wrapText="1"/>
    </xf>
    <xf numFmtId="166" fontId="18" fillId="3" borderId="1" xfId="0" applyNumberFormat="1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2" fillId="4" borderId="22" xfId="0" applyNumberFormat="1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6" fontId="18" fillId="3" borderId="2" xfId="0" applyNumberFormat="1" applyFont="1" applyFill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6" fontId="12" fillId="4" borderId="2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6" fontId="12" fillId="4" borderId="3" xfId="0" applyNumberFormat="1" applyFont="1" applyFill="1" applyBorder="1" applyAlignment="1">
      <alignment vertical="center"/>
    </xf>
    <xf numFmtId="166" fontId="13" fillId="6" borderId="3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6" fontId="12" fillId="5" borderId="28" xfId="0" applyNumberFormat="1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166" fontId="12" fillId="0" borderId="33" xfId="0" applyNumberFormat="1" applyFont="1" applyFill="1" applyBorder="1" applyAlignment="1">
      <alignment vertical="center"/>
    </xf>
    <xf numFmtId="166" fontId="12" fillId="0" borderId="34" xfId="0" applyNumberFormat="1" applyFont="1" applyFill="1" applyBorder="1" applyAlignment="1">
      <alignment vertical="center"/>
    </xf>
    <xf numFmtId="166" fontId="12" fillId="5" borderId="35" xfId="0" applyNumberFormat="1" applyFont="1" applyFill="1" applyBorder="1" applyAlignment="1">
      <alignment vertical="center"/>
    </xf>
    <xf numFmtId="166" fontId="12" fillId="0" borderId="32" xfId="0" applyNumberFormat="1" applyFont="1" applyFill="1" applyBorder="1" applyAlignment="1">
      <alignment vertical="center"/>
    </xf>
    <xf numFmtId="166" fontId="12" fillId="0" borderId="36" xfId="0" applyNumberFormat="1" applyFont="1" applyFill="1" applyBorder="1" applyAlignment="1">
      <alignment vertical="center"/>
    </xf>
    <xf numFmtId="0" fontId="18" fillId="0" borderId="37" xfId="0" applyFont="1" applyFill="1" applyBorder="1" applyAlignment="1">
      <alignment horizontal="left" vertical="center" wrapText="1" indent="2"/>
    </xf>
    <xf numFmtId="0" fontId="12" fillId="0" borderId="37" xfId="0" applyFont="1" applyFill="1" applyBorder="1" applyAlignment="1">
      <alignment horizontal="left" vertical="center" indent="2"/>
    </xf>
    <xf numFmtId="0" fontId="18" fillId="0" borderId="39" xfId="0" applyFont="1" applyFill="1" applyBorder="1" applyAlignment="1">
      <alignment horizontal="left" vertical="center" indent="2"/>
    </xf>
    <xf numFmtId="166" fontId="18" fillId="5" borderId="43" xfId="0" applyNumberFormat="1" applyFont="1" applyFill="1" applyBorder="1" applyAlignment="1">
      <alignment vertical="center"/>
    </xf>
    <xf numFmtId="0" fontId="19" fillId="3" borderId="31" xfId="0" applyFont="1" applyFill="1" applyBorder="1" applyAlignment="1">
      <alignment vertical="center"/>
    </xf>
    <xf numFmtId="166" fontId="19" fillId="3" borderId="33" xfId="0" applyNumberFormat="1" applyFont="1" applyFill="1" applyBorder="1" applyAlignment="1">
      <alignment vertical="center"/>
    </xf>
    <xf numFmtId="166" fontId="19" fillId="3" borderId="34" xfId="0" applyNumberFormat="1" applyFont="1" applyFill="1" applyBorder="1" applyAlignment="1">
      <alignment vertical="center"/>
    </xf>
    <xf numFmtId="166" fontId="19" fillId="5" borderId="35" xfId="0" applyNumberFormat="1" applyFont="1" applyFill="1" applyBorder="1" applyAlignment="1">
      <alignment vertical="center"/>
    </xf>
    <xf numFmtId="166" fontId="19" fillId="3" borderId="32" xfId="0" applyNumberFormat="1" applyFont="1" applyFill="1" applyBorder="1" applyAlignment="1">
      <alignment vertical="center"/>
    </xf>
    <xf numFmtId="166" fontId="19" fillId="3" borderId="36" xfId="0" applyNumberFormat="1" applyFont="1" applyFill="1" applyBorder="1" applyAlignment="1">
      <alignment vertical="center"/>
    </xf>
    <xf numFmtId="0" fontId="18" fillId="3" borderId="37" xfId="0" applyFont="1" applyFill="1" applyBorder="1" applyAlignment="1">
      <alignment horizontal="left" vertical="center" wrapText="1" indent="2"/>
    </xf>
    <xf numFmtId="166" fontId="18" fillId="3" borderId="38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horizontal="left" vertical="center" indent="2"/>
    </xf>
    <xf numFmtId="166" fontId="12" fillId="3" borderId="38" xfId="0" applyNumberFormat="1" applyFont="1" applyFill="1" applyBorder="1" applyAlignment="1">
      <alignment vertical="center"/>
    </xf>
    <xf numFmtId="0" fontId="18" fillId="3" borderId="39" xfId="0" applyFont="1" applyFill="1" applyBorder="1" applyAlignment="1">
      <alignment horizontal="left" vertical="center" indent="2"/>
    </xf>
    <xf numFmtId="166" fontId="18" fillId="3" borderId="41" xfId="0" applyNumberFormat="1" applyFont="1" applyFill="1" applyBorder="1" applyAlignment="1">
      <alignment vertical="center"/>
    </xf>
    <xf numFmtId="166" fontId="18" fillId="3" borderId="42" xfId="0" applyNumberFormat="1" applyFont="1" applyFill="1" applyBorder="1" applyAlignment="1">
      <alignment vertical="center"/>
    </xf>
    <xf numFmtId="166" fontId="18" fillId="3" borderId="40" xfId="0" applyNumberFormat="1" applyFont="1" applyFill="1" applyBorder="1" applyAlignment="1">
      <alignment vertical="center"/>
    </xf>
    <xf numFmtId="166" fontId="18" fillId="3" borderId="44" xfId="0" applyNumberFormat="1" applyFont="1" applyFill="1" applyBorder="1" applyAlignment="1">
      <alignment vertical="center"/>
    </xf>
    <xf numFmtId="0" fontId="12" fillId="4" borderId="28" xfId="0" applyFont="1" applyFill="1" applyBorder="1" applyAlignment="1">
      <alignment vertical="center"/>
    </xf>
    <xf numFmtId="166" fontId="12" fillId="4" borderId="5" xfId="0" applyNumberFormat="1" applyFont="1" applyFill="1" applyBorder="1" applyAlignment="1">
      <alignment vertical="center"/>
    </xf>
    <xf numFmtId="166" fontId="12" fillId="4" borderId="8" xfId="0" applyNumberFormat="1" applyFont="1" applyFill="1" applyBorder="1" applyAlignment="1">
      <alignment vertical="center"/>
    </xf>
    <xf numFmtId="166" fontId="12" fillId="4" borderId="29" xfId="0" applyNumberFormat="1" applyFont="1" applyFill="1" applyBorder="1" applyAlignment="1">
      <alignment vertical="center"/>
    </xf>
    <xf numFmtId="166" fontId="12" fillId="4" borderId="30" xfId="0" applyNumberFormat="1" applyFont="1" applyFill="1" applyBorder="1" applyAlignment="1">
      <alignment vertical="center"/>
    </xf>
    <xf numFmtId="0" fontId="18" fillId="4" borderId="25" xfId="0" applyFont="1" applyFill="1" applyBorder="1" applyAlignment="1">
      <alignment horizontal="left" vertical="center" indent="2"/>
    </xf>
    <xf numFmtId="166" fontId="18" fillId="4" borderId="4" xfId="0" applyNumberFormat="1" applyFont="1" applyFill="1" applyBorder="1" applyAlignment="1">
      <alignment vertical="center"/>
    </xf>
    <xf numFmtId="166" fontId="18" fillId="4" borderId="7" xfId="0" applyNumberFormat="1" applyFont="1" applyFill="1" applyBorder="1" applyAlignment="1">
      <alignment vertical="center"/>
    </xf>
    <xf numFmtId="166" fontId="18" fillId="5" borderId="25" xfId="0" applyNumberFormat="1" applyFont="1" applyFill="1" applyBorder="1" applyAlignment="1">
      <alignment vertical="center"/>
    </xf>
    <xf numFmtId="166" fontId="18" fillId="4" borderId="26" xfId="0" applyNumberFormat="1" applyFont="1" applyFill="1" applyBorder="1" applyAlignment="1">
      <alignment vertical="center"/>
    </xf>
    <xf numFmtId="166" fontId="18" fillId="4" borderId="27" xfId="0" applyNumberFormat="1" applyFont="1" applyFill="1" applyBorder="1" applyAlignment="1">
      <alignment vertical="center"/>
    </xf>
    <xf numFmtId="0" fontId="12" fillId="6" borderId="31" xfId="0" applyFont="1" applyFill="1" applyBorder="1" applyAlignment="1">
      <alignment vertical="center"/>
    </xf>
    <xf numFmtId="166" fontId="13" fillId="6" borderId="33" xfId="0" applyNumberFormat="1" applyFont="1" applyFill="1" applyBorder="1" applyAlignment="1">
      <alignment vertical="center"/>
    </xf>
    <xf numFmtId="166" fontId="13" fillId="6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6" borderId="32" xfId="0" applyNumberFormat="1" applyFont="1" applyFill="1" applyBorder="1" applyAlignment="1">
      <alignment vertical="center"/>
    </xf>
    <xf numFmtId="166" fontId="13" fillId="6" borderId="36" xfId="0" applyNumberFormat="1" applyFont="1" applyFill="1" applyBorder="1" applyAlignment="1">
      <alignment vertical="center"/>
    </xf>
    <xf numFmtId="0" fontId="12" fillId="6" borderId="37" xfId="0" applyFont="1" applyFill="1" applyBorder="1" applyAlignment="1">
      <alignment horizontal="left" vertical="center" indent="2"/>
    </xf>
    <xf numFmtId="166" fontId="13" fillId="6" borderId="38" xfId="0" applyNumberFormat="1" applyFont="1" applyFill="1" applyBorder="1" applyAlignment="1">
      <alignment vertical="center"/>
    </xf>
    <xf numFmtId="0" fontId="18" fillId="6" borderId="39" xfId="0" applyFont="1" applyFill="1" applyBorder="1" applyAlignment="1">
      <alignment horizontal="left" vertical="center" indent="2"/>
    </xf>
    <xf numFmtId="166" fontId="18" fillId="6" borderId="41" xfId="0" applyNumberFormat="1" applyFont="1" applyFill="1" applyBorder="1" applyAlignment="1">
      <alignment vertical="center"/>
    </xf>
    <xf numFmtId="166" fontId="18" fillId="6" borderId="42" xfId="0" applyNumberFormat="1" applyFont="1" applyFill="1" applyBorder="1" applyAlignment="1">
      <alignment vertical="center"/>
    </xf>
    <xf numFmtId="166" fontId="18" fillId="6" borderId="40" xfId="0" applyNumberFormat="1" applyFont="1" applyFill="1" applyBorder="1" applyAlignment="1">
      <alignment vertical="center"/>
    </xf>
    <xf numFmtId="166" fontId="18" fillId="6" borderId="44" xfId="0" applyNumberFormat="1" applyFont="1" applyFill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2" borderId="42" xfId="0" applyNumberFormat="1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vertical="center"/>
    </xf>
    <xf numFmtId="166" fontId="12" fillId="2" borderId="3" xfId="0" applyNumberFormat="1" applyFont="1" applyFill="1" applyBorder="1" applyAlignment="1">
      <alignment vertical="center"/>
    </xf>
    <xf numFmtId="166" fontId="12" fillId="2" borderId="38" xfId="0" applyNumberFormat="1" applyFont="1" applyFill="1" applyBorder="1" applyAlignment="1">
      <alignment vertical="center"/>
    </xf>
    <xf numFmtId="166" fontId="18" fillId="2" borderId="40" xfId="0" applyNumberFormat="1" applyFont="1" applyFill="1" applyBorder="1" applyAlignment="1">
      <alignment vertical="center"/>
    </xf>
    <xf numFmtId="166" fontId="18" fillId="2" borderId="44" xfId="0" applyNumberFormat="1" applyFont="1" applyFill="1" applyBorder="1" applyAlignment="1">
      <alignment vertical="center"/>
    </xf>
    <xf numFmtId="166" fontId="12" fillId="2" borderId="32" xfId="0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2" fillId="0" borderId="2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4" fontId="6" fillId="0" borderId="7" xfId="0" applyNumberFormat="1" applyFont="1" applyFill="1" applyBorder="1" applyAlignment="1">
      <alignment horizontal="right" vertical="center"/>
    </xf>
    <xf numFmtId="4" fontId="22" fillId="0" borderId="7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vertical="center" wrapText="1"/>
    </xf>
    <xf numFmtId="167" fontId="22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9" fontId="22" fillId="2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Border="1" applyAlignment="1">
      <alignment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4" fontId="21" fillId="0" borderId="5" xfId="0" applyNumberFormat="1" applyFont="1" applyFill="1" applyBorder="1" applyAlignment="1">
      <alignment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6" borderId="45" xfId="0" applyFont="1" applyFill="1" applyBorder="1" applyAlignment="1">
      <alignment vertical="center"/>
    </xf>
    <xf numFmtId="166" fontId="18" fillId="6" borderId="5" xfId="0" applyNumberFormat="1" applyFont="1" applyFill="1" applyBorder="1" applyAlignment="1">
      <alignment vertical="center"/>
    </xf>
    <xf numFmtId="166" fontId="18" fillId="6" borderId="8" xfId="0" applyNumberFormat="1" applyFont="1" applyFill="1" applyBorder="1" applyAlignment="1">
      <alignment vertical="center"/>
    </xf>
    <xf numFmtId="166" fontId="18" fillId="5" borderId="28" xfId="0" applyNumberFormat="1" applyFont="1" applyFill="1" applyBorder="1" applyAlignment="1">
      <alignment vertical="center"/>
    </xf>
    <xf numFmtId="166" fontId="18" fillId="6" borderId="29" xfId="0" applyNumberFormat="1" applyFont="1" applyFill="1" applyBorder="1" applyAlignment="1">
      <alignment vertical="center"/>
    </xf>
    <xf numFmtId="166" fontId="18" fillId="6" borderId="46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32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8" fillId="2" borderId="40" xfId="0" applyNumberFormat="1" applyFont="1" applyFill="1" applyBorder="1" applyAlignment="1">
      <alignment horizontal="center" vertical="center"/>
    </xf>
    <xf numFmtId="0" fontId="19" fillId="3" borderId="32" xfId="0" applyNumberFormat="1" applyFont="1" applyFill="1" applyBorder="1" applyAlignment="1">
      <alignment horizontal="center" vertical="center"/>
    </xf>
    <xf numFmtId="0" fontId="18" fillId="3" borderId="3" xfId="0" applyNumberFormat="1" applyFont="1" applyFill="1" applyBorder="1" applyAlignment="1">
      <alignment horizontal="center" vertical="center"/>
    </xf>
    <xf numFmtId="0" fontId="12" fillId="3" borderId="3" xfId="0" applyNumberFormat="1" applyFont="1" applyFill="1" applyBorder="1" applyAlignment="1">
      <alignment horizontal="center" vertical="center"/>
    </xf>
    <xf numFmtId="0" fontId="18" fillId="3" borderId="40" xfId="0" applyNumberFormat="1" applyFont="1" applyFill="1" applyBorder="1" applyAlignment="1">
      <alignment horizontal="center" vertical="center"/>
    </xf>
    <xf numFmtId="0" fontId="12" fillId="4" borderId="29" xfId="0" applyNumberFormat="1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/>
    </xf>
    <xf numFmtId="0" fontId="18" fillId="4" borderId="26" xfId="0" applyNumberFormat="1" applyFont="1" applyFill="1" applyBorder="1" applyAlignment="1">
      <alignment horizontal="center" vertical="center"/>
    </xf>
    <xf numFmtId="0" fontId="13" fillId="6" borderId="32" xfId="0" applyNumberFormat="1" applyFont="1" applyFill="1" applyBorder="1" applyAlignment="1">
      <alignment horizontal="center" vertical="center"/>
    </xf>
    <xf numFmtId="0" fontId="18" fillId="6" borderId="29" xfId="0" applyNumberFormat="1" applyFont="1" applyFill="1" applyBorder="1" applyAlignment="1">
      <alignment horizontal="center" vertical="center"/>
    </xf>
    <xf numFmtId="0" fontId="13" fillId="6" borderId="3" xfId="0" applyNumberFormat="1" applyFont="1" applyFill="1" applyBorder="1" applyAlignment="1">
      <alignment horizontal="center" vertical="center"/>
    </xf>
    <xf numFmtId="0" fontId="18" fillId="6" borderId="4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Fill="1" applyBorder="1" applyAlignment="1">
      <alignment horizontal="center" vertical="center"/>
    </xf>
    <xf numFmtId="9" fontId="26" fillId="0" borderId="0" xfId="2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20" fillId="0" borderId="0" xfId="0" applyFont="1"/>
    <xf numFmtId="0" fontId="26" fillId="0" borderId="0" xfId="0" applyFont="1" applyFill="1"/>
    <xf numFmtId="0" fontId="20" fillId="0" borderId="0" xfId="1" applyFont="1" applyFill="1" applyAlignment="1">
      <alignment vertical="center"/>
    </xf>
    <xf numFmtId="0" fontId="26" fillId="0" borderId="0" xfId="0" applyFont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1" fillId="0" borderId="0" xfId="1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0" fontId="27" fillId="0" borderId="0" xfId="0" applyFont="1"/>
    <xf numFmtId="0" fontId="28" fillId="0" borderId="1" xfId="0" applyFont="1" applyFill="1" applyBorder="1" applyAlignment="1">
      <alignment horizontal="center" vertical="center"/>
    </xf>
    <xf numFmtId="0" fontId="26" fillId="0" borderId="0" xfId="0" applyFont="1" applyFill="1" applyAlignment="1">
      <alignment wrapText="1" shrinkToFit="1"/>
    </xf>
    <xf numFmtId="0" fontId="23" fillId="0" borderId="6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 shrinkToFit="1"/>
    </xf>
    <xf numFmtId="0" fontId="26" fillId="0" borderId="0" xfId="0" applyFont="1" applyFill="1" applyAlignment="1">
      <alignment vertical="center"/>
    </xf>
    <xf numFmtId="4" fontId="2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9" fillId="0" borderId="0" xfId="0" applyFont="1"/>
    <xf numFmtId="4" fontId="24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" fontId="22" fillId="0" borderId="7" xfId="0" applyNumberFormat="1" applyFont="1" applyFill="1" applyBorder="1" applyAlignment="1">
      <alignment vertical="center"/>
    </xf>
    <xf numFmtId="4" fontId="22" fillId="0" borderId="4" xfId="0" applyNumberFormat="1" applyFont="1" applyFill="1" applyBorder="1" applyAlignment="1">
      <alignment vertical="center"/>
    </xf>
    <xf numFmtId="49" fontId="21" fillId="0" borderId="5" xfId="0" applyNumberFormat="1" applyFont="1" applyFill="1" applyBorder="1" applyAlignment="1">
      <alignment vertical="center" wrapText="1"/>
    </xf>
    <xf numFmtId="4" fontId="22" fillId="0" borderId="5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7" fontId="30" fillId="0" borderId="1" xfId="0" applyNumberFormat="1" applyFont="1" applyFill="1" applyBorder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 wrapText="1"/>
    </xf>
    <xf numFmtId="9" fontId="30" fillId="0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 wrapText="1"/>
    </xf>
    <xf numFmtId="167" fontId="26" fillId="0" borderId="0" xfId="0" applyNumberFormat="1" applyFont="1" applyAlignment="1">
      <alignment vertical="center"/>
    </xf>
    <xf numFmtId="9" fontId="26" fillId="0" borderId="0" xfId="2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NumberFormat="1" applyFont="1"/>
    <xf numFmtId="0" fontId="26" fillId="0" borderId="0" xfId="0" applyNumberFormat="1" applyFont="1" applyFill="1" applyBorder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167" fontId="26" fillId="7" borderId="0" xfId="0" applyNumberFormat="1" applyFont="1" applyFill="1" applyAlignment="1">
      <alignment vertical="center"/>
    </xf>
    <xf numFmtId="167" fontId="31" fillId="0" borderId="0" xfId="0" applyNumberFormat="1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6">
    <cellStyle name="Dziesiętny" xfId="5" builtinId="3"/>
    <cellStyle name="Dziesiętny 2" xfId="4"/>
    <cellStyle name="Normalny" xfId="0" builtinId="0"/>
    <cellStyle name="Normalny 2" xfId="3"/>
    <cellStyle name="Normalny 3" xfId="1"/>
    <cellStyle name="Procentowy 2" xfId="2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7"/>
  <sheetViews>
    <sheetView view="pageBreakPreview" topLeftCell="A40" zoomScaleNormal="100" zoomScaleSheetLayoutView="100" workbookViewId="0">
      <selection activeCell="A59" sqref="A59"/>
    </sheetView>
  </sheetViews>
  <sheetFormatPr defaultColWidth="9.140625" defaultRowHeight="15" x14ac:dyDescent="0.25"/>
  <cols>
    <col min="1" max="1" width="32.140625" style="11" customWidth="1"/>
    <col min="2" max="2" width="10.7109375" style="1" customWidth="1"/>
    <col min="3" max="4" width="20.7109375" style="11" customWidth="1"/>
    <col min="5" max="5" width="21" style="11" customWidth="1"/>
    <col min="6" max="6" width="15.7109375" style="11" customWidth="1"/>
    <col min="7" max="7" width="17.7109375" style="11" customWidth="1"/>
    <col min="8" max="8" width="17.5703125" style="11" customWidth="1"/>
    <col min="9" max="9" width="16.42578125" style="11" customWidth="1"/>
    <col min="10" max="15" width="15.7109375" style="11" customWidth="1"/>
    <col min="16" max="16" width="9.140625" style="11"/>
    <col min="17" max="17" width="11.7109375" style="11" bestFit="1" customWidth="1"/>
    <col min="18" max="16384" width="9.140625" style="3"/>
  </cols>
  <sheetData>
    <row r="1" spans="1:24" s="7" customFormat="1" ht="30" customHeight="1" thickBot="1" x14ac:dyDescent="0.35">
      <c r="A1" s="4" t="s">
        <v>17</v>
      </c>
      <c r="B1" s="19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</row>
    <row r="2" spans="1:24" x14ac:dyDescent="0.25">
      <c r="A2" s="8" t="s">
        <v>797</v>
      </c>
      <c r="B2" s="16"/>
      <c r="C2" s="8"/>
      <c r="D2" s="8"/>
      <c r="E2" s="8"/>
      <c r="F2" s="299" t="s">
        <v>776</v>
      </c>
      <c r="G2" s="300"/>
      <c r="H2" s="300"/>
      <c r="I2" s="300"/>
      <c r="J2" s="300"/>
      <c r="K2" s="300"/>
      <c r="L2" s="300"/>
      <c r="M2" s="300"/>
      <c r="N2" s="301"/>
      <c r="O2" s="8"/>
      <c r="P2" s="8"/>
      <c r="Q2" s="8"/>
      <c r="R2" s="9"/>
      <c r="S2" s="9"/>
      <c r="T2" s="9"/>
      <c r="U2" s="9"/>
      <c r="V2" s="9"/>
      <c r="W2" s="9"/>
      <c r="X2" s="9"/>
    </row>
    <row r="3" spans="1:24" x14ac:dyDescent="0.25">
      <c r="A3" s="10"/>
      <c r="B3" s="16"/>
      <c r="C3" s="8"/>
      <c r="D3" s="8"/>
      <c r="E3" s="8"/>
      <c r="F3" s="302"/>
      <c r="G3" s="303"/>
      <c r="H3" s="303"/>
      <c r="I3" s="303"/>
      <c r="J3" s="303"/>
      <c r="K3" s="303"/>
      <c r="L3" s="303"/>
      <c r="M3" s="303"/>
      <c r="N3" s="304"/>
      <c r="X3" s="9"/>
    </row>
    <row r="4" spans="1:24" x14ac:dyDescent="0.25">
      <c r="A4" s="12" t="s">
        <v>603</v>
      </c>
      <c r="B4" s="197"/>
      <c r="C4" s="13"/>
      <c r="D4" s="13"/>
      <c r="E4" s="13"/>
      <c r="F4" s="302"/>
      <c r="G4" s="303"/>
      <c r="H4" s="303"/>
      <c r="I4" s="303"/>
      <c r="J4" s="303"/>
      <c r="K4" s="303"/>
      <c r="L4" s="303"/>
      <c r="M4" s="303"/>
      <c r="N4" s="304"/>
      <c r="X4" s="14"/>
    </row>
    <row r="5" spans="1:24" x14ac:dyDescent="0.25">
      <c r="A5" s="13"/>
      <c r="B5" s="197"/>
      <c r="C5" s="13"/>
      <c r="D5" s="13"/>
      <c r="E5" s="13"/>
      <c r="F5" s="302"/>
      <c r="G5" s="303"/>
      <c r="H5" s="303"/>
      <c r="I5" s="303"/>
      <c r="J5" s="303"/>
      <c r="K5" s="303"/>
      <c r="L5" s="303"/>
      <c r="M5" s="303"/>
      <c r="N5" s="304"/>
      <c r="X5" s="9"/>
    </row>
    <row r="6" spans="1:24" x14ac:dyDescent="0.25">
      <c r="A6" s="12" t="s">
        <v>604</v>
      </c>
      <c r="B6" s="197"/>
      <c r="C6" s="13"/>
      <c r="D6" s="13"/>
      <c r="E6" s="13"/>
      <c r="F6" s="302"/>
      <c r="G6" s="303"/>
      <c r="H6" s="303"/>
      <c r="I6" s="303"/>
      <c r="J6" s="303"/>
      <c r="K6" s="303"/>
      <c r="L6" s="303"/>
      <c r="M6" s="303"/>
      <c r="N6" s="304"/>
      <c r="X6" s="14"/>
    </row>
    <row r="7" spans="1:24" ht="15.75" thickBot="1" x14ac:dyDescent="0.3">
      <c r="A7" s="13"/>
      <c r="B7" s="197"/>
      <c r="C7" s="13"/>
      <c r="D7" s="13"/>
      <c r="E7" s="13"/>
      <c r="F7" s="305" t="s">
        <v>798</v>
      </c>
      <c r="G7" s="306"/>
      <c r="H7" s="306"/>
      <c r="I7" s="306"/>
      <c r="J7" s="306"/>
      <c r="K7" s="306"/>
      <c r="L7" s="306"/>
      <c r="M7" s="306"/>
      <c r="N7" s="307"/>
      <c r="X7" s="9"/>
    </row>
    <row r="8" spans="1:24" x14ac:dyDescent="0.25">
      <c r="A8" s="13"/>
      <c r="B8" s="197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X8" s="9"/>
    </row>
    <row r="9" spans="1:24" ht="20.100000000000001" customHeight="1" thickBot="1" x14ac:dyDescent="0.3">
      <c r="A9" s="12" t="s">
        <v>731</v>
      </c>
      <c r="B9" s="197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X9" s="9"/>
    </row>
    <row r="10" spans="1:24" ht="20.100000000000001" customHeight="1" x14ac:dyDescent="0.25">
      <c r="A10" s="308" t="s">
        <v>0</v>
      </c>
      <c r="B10" s="310" t="s">
        <v>28</v>
      </c>
      <c r="C10" s="312" t="s">
        <v>18</v>
      </c>
      <c r="D10" s="314" t="s">
        <v>19</v>
      </c>
      <c r="E10" s="316" t="s">
        <v>20</v>
      </c>
      <c r="F10" s="69"/>
      <c r="G10" s="60"/>
      <c r="H10" s="61"/>
      <c r="I10" s="60"/>
      <c r="J10" s="61" t="s">
        <v>11</v>
      </c>
      <c r="K10" s="60"/>
      <c r="L10" s="60"/>
      <c r="M10" s="60"/>
      <c r="N10" s="61"/>
      <c r="O10" s="62"/>
      <c r="P10" s="28"/>
      <c r="Q10" s="28"/>
      <c r="R10" s="2"/>
      <c r="S10" s="2"/>
      <c r="T10" s="2"/>
      <c r="U10" s="2"/>
      <c r="X10" s="9"/>
    </row>
    <row r="11" spans="1:24" s="1" customFormat="1" ht="20.100000000000001" customHeight="1" thickBot="1" x14ac:dyDescent="0.3">
      <c r="A11" s="309"/>
      <c r="B11" s="311"/>
      <c r="C11" s="313"/>
      <c r="D11" s="315"/>
      <c r="E11" s="317"/>
      <c r="F11" s="75">
        <v>2019</v>
      </c>
      <c r="G11" s="76">
        <v>2020</v>
      </c>
      <c r="H11" s="76">
        <v>2021</v>
      </c>
      <c r="I11" s="76">
        <v>2022</v>
      </c>
      <c r="J11" s="76">
        <v>2023</v>
      </c>
      <c r="K11" s="76">
        <v>2024</v>
      </c>
      <c r="L11" s="76">
        <v>2025</v>
      </c>
      <c r="M11" s="76">
        <v>2026</v>
      </c>
      <c r="N11" s="76">
        <v>2027</v>
      </c>
      <c r="O11" s="77">
        <v>2028</v>
      </c>
      <c r="P11" s="15"/>
      <c r="Q11" s="15"/>
      <c r="R11" s="15"/>
      <c r="S11" s="15"/>
      <c r="T11" s="15"/>
      <c r="U11" s="15"/>
      <c r="V11" s="16"/>
      <c r="W11" s="16"/>
      <c r="X11" s="16"/>
    </row>
    <row r="12" spans="1:24" ht="39.950000000000003" customHeight="1" thickTop="1" x14ac:dyDescent="0.25">
      <c r="A12" s="79" t="s">
        <v>30</v>
      </c>
      <c r="B12" s="198">
        <f>COUNTA('pow podst'!K3:K72)</f>
        <v>70</v>
      </c>
      <c r="C12" s="80">
        <f>SUM('pow podst'!J3:J72)</f>
        <v>357788889.68000013</v>
      </c>
      <c r="D12" s="81">
        <f>SUM('pow podst'!L3:L72)</f>
        <v>94380451.789999992</v>
      </c>
      <c r="E12" s="82">
        <f>SUM('pow podst'!K3:K72)</f>
        <v>263408437.88999987</v>
      </c>
      <c r="F12" s="83">
        <f>SUM('pow podst'!N3:N72)</f>
        <v>21188288</v>
      </c>
      <c r="G12" s="83">
        <f>SUM('pow podst'!O3:O72)</f>
        <v>161106298.88000003</v>
      </c>
      <c r="H12" s="83">
        <f>SUM('pow podst'!P3:P72)</f>
        <v>78685769.839999989</v>
      </c>
      <c r="I12" s="83">
        <f>SUM('pow podst'!Q3:Q72)</f>
        <v>2428081.17</v>
      </c>
      <c r="J12" s="83">
        <f>SUM('pow podst'!R3:R72)</f>
        <v>0</v>
      </c>
      <c r="K12" s="83">
        <f>SUM('pow podst'!S3:S72)</f>
        <v>0</v>
      </c>
      <c r="L12" s="83">
        <f>SUM('pow podst'!T3:T72)</f>
        <v>0</v>
      </c>
      <c r="M12" s="83">
        <f>SUM('pow podst'!U3:U72)</f>
        <v>0</v>
      </c>
      <c r="N12" s="83">
        <f>SUM('pow podst'!V3:V72)</f>
        <v>0</v>
      </c>
      <c r="O12" s="83">
        <f>SUM('pow podst'!W3:W72)</f>
        <v>0</v>
      </c>
      <c r="P12" s="17"/>
      <c r="Q12" s="36"/>
      <c r="R12" s="18"/>
      <c r="S12" s="18"/>
      <c r="T12" s="19"/>
      <c r="U12" s="19"/>
      <c r="V12" s="20"/>
      <c r="W12" s="9"/>
      <c r="X12" s="9"/>
    </row>
    <row r="13" spans="1:24" ht="39.950000000000003" customHeight="1" x14ac:dyDescent="0.25">
      <c r="A13" s="85" t="s">
        <v>31</v>
      </c>
      <c r="B13" s="199">
        <f>COUNTIF('pow podst'!C3:C72,"K")</f>
        <v>14</v>
      </c>
      <c r="C13" s="128">
        <f>SUMIF('pow podst'!C3:C72,"K",'pow podst'!J3:J72)</f>
        <v>146173159.30000001</v>
      </c>
      <c r="D13" s="129">
        <f>SUMIF('pow podst'!C3:C72,"K",'pow podst'!L3:L72)</f>
        <v>29234638.300000004</v>
      </c>
      <c r="E13" s="45">
        <f>SUMIF('pow podst'!C3:C72,"K",'pow podst'!K3:K72)</f>
        <v>116938521</v>
      </c>
      <c r="F13" s="134">
        <f>SUMIF('pow podst'!$C$3:$C$72,"K",'pow podst'!N3:N72)</f>
        <v>21188288</v>
      </c>
      <c r="G13" s="134">
        <f>SUMIF('pow podst'!$C$3:$C$72,"K",'pow podst'!O3:O72)</f>
        <v>53855880</v>
      </c>
      <c r="H13" s="134">
        <f>SUMIF('pow podst'!$C$3:$C$72,"K",'pow podst'!P3:P72)</f>
        <v>41894353</v>
      </c>
      <c r="I13" s="134">
        <f>SUMIF('pow podst'!$C$3:$C$72,"K",'pow podst'!Q3:Q72)</f>
        <v>0</v>
      </c>
      <c r="J13" s="134">
        <f>SUMIF('pow podst'!$C$3:$C$72,"K",'pow podst'!R3:R72)</f>
        <v>0</v>
      </c>
      <c r="K13" s="134">
        <f>SUMIF('pow podst'!$C$3:$C$72,"K",'pow podst'!S3:S72)</f>
        <v>0</v>
      </c>
      <c r="L13" s="134">
        <f>SUMIF('pow podst'!$C$3:$C$72,"K",'pow podst'!T3:T72)</f>
        <v>0</v>
      </c>
      <c r="M13" s="134">
        <f>SUMIF('pow podst'!$C$3:$C$72,"K",'pow podst'!U3:U72)</f>
        <v>0</v>
      </c>
      <c r="N13" s="134">
        <f>SUMIF('pow podst'!$C$3:$C$72,"K",'pow podst'!V3:V72)</f>
        <v>0</v>
      </c>
      <c r="O13" s="134">
        <f>SUMIF('pow podst'!$C$3:$C$72,"K",'pow podst'!W3:W72)</f>
        <v>0</v>
      </c>
      <c r="P13" s="17"/>
      <c r="Q13" s="36"/>
      <c r="R13" s="18"/>
      <c r="S13" s="18"/>
      <c r="T13" s="19"/>
      <c r="U13" s="19"/>
      <c r="V13" s="20"/>
      <c r="W13" s="9"/>
      <c r="X13" s="9"/>
    </row>
    <row r="14" spans="1:24" ht="39.950000000000003" customHeight="1" x14ac:dyDescent="0.25">
      <c r="A14" s="86" t="s">
        <v>32</v>
      </c>
      <c r="B14" s="200">
        <f>COUNTIF('pow podst'!C3:C72,"N")</f>
        <v>44</v>
      </c>
      <c r="C14" s="130">
        <f>SUMIF('pow podst'!C17:C72,"N",'pow podst'!J17:J72)</f>
        <v>127410151.90999997</v>
      </c>
      <c r="D14" s="131">
        <f>SUMIF('pow podst'!C17:C72,"N",'pow podst'!L17:L72)</f>
        <v>40241053</v>
      </c>
      <c r="E14" s="44">
        <f>SUMIF('pow podst'!C17:C72,"N",'pow podst'!K17:K72)</f>
        <v>87169098.909999996</v>
      </c>
      <c r="F14" s="135">
        <f>SUMIF('pow podst'!$C$3:$C$72,"N",'pow podst'!N3:N72)</f>
        <v>0</v>
      </c>
      <c r="G14" s="135">
        <f>SUMIF('pow podst'!$C$3:$C$72,"N",'pow podst'!O3:O72)</f>
        <v>87169098.909999996</v>
      </c>
      <c r="H14" s="135">
        <f>SUMIF('pow podst'!$C$3:$C$72,"N",'pow podst'!P3:P72)</f>
        <v>0</v>
      </c>
      <c r="I14" s="135">
        <f>SUMIF('pow podst'!$C$3:$C$72,"N",'pow podst'!Q3:Q72)</f>
        <v>0</v>
      </c>
      <c r="J14" s="135">
        <f>SUMIF('pow podst'!$C$3:$C$72,"N",'pow podst'!R3:R72)</f>
        <v>0</v>
      </c>
      <c r="K14" s="135">
        <f>SUMIF('pow podst'!$C$3:$C$72,"N",'pow podst'!S3:S72)</f>
        <v>0</v>
      </c>
      <c r="L14" s="135">
        <f>SUMIF('pow podst'!$C$3:$C$72,"N",'pow podst'!T3:T72)</f>
        <v>0</v>
      </c>
      <c r="M14" s="135">
        <f>SUMIF('pow podst'!$C$3:$C$72,"N",'pow podst'!U3:U72)</f>
        <v>0</v>
      </c>
      <c r="N14" s="135">
        <f>SUMIF('pow podst'!$C$3:$C$72,"N",'pow podst'!V3:V72)</f>
        <v>0</v>
      </c>
      <c r="O14" s="135">
        <f>SUMIF('pow podst'!$C$3:$C$72,"N",'pow podst'!W3:W72)</f>
        <v>0</v>
      </c>
      <c r="P14" s="17"/>
      <c r="Q14" s="36"/>
      <c r="R14" s="18"/>
      <c r="S14" s="18"/>
      <c r="T14" s="19"/>
      <c r="U14" s="19"/>
      <c r="V14" s="20"/>
      <c r="W14" s="9"/>
      <c r="X14" s="9"/>
    </row>
    <row r="15" spans="1:24" ht="39.950000000000003" customHeight="1" thickBot="1" x14ac:dyDescent="0.3">
      <c r="A15" s="87" t="s">
        <v>33</v>
      </c>
      <c r="B15" s="201">
        <f>COUNTIF('pow podst'!C3:C72,"W")</f>
        <v>12</v>
      </c>
      <c r="C15" s="132">
        <f>SUMIF('pow podst'!C3:C72,"W",'pow podst'!J3:J72)</f>
        <v>84205578.469999999</v>
      </c>
      <c r="D15" s="133">
        <f>SUMIF('pow podst'!C3:C72,"W",'pow podst'!L3:L72)</f>
        <v>24904760.49000001</v>
      </c>
      <c r="E15" s="88">
        <f>SUMIF('pow podst'!C3:C72,"W",'pow podst'!K3:K72)</f>
        <v>59300817.979999989</v>
      </c>
      <c r="F15" s="137">
        <f>SUMIF('pow podst'!$C$3:$C$72,"W",'pow podst'!N3:N72)</f>
        <v>0</v>
      </c>
      <c r="G15" s="132">
        <f>SUMIF('pow podst'!$C$3:$C$72,"W",'pow podst'!O3:O72)</f>
        <v>20081319.969999999</v>
      </c>
      <c r="H15" s="132">
        <f>SUMIF('pow podst'!$C$3:$C$72,"W",'pow podst'!P3:P72)</f>
        <v>36791416.839999996</v>
      </c>
      <c r="I15" s="132">
        <f>SUMIF('pow podst'!$C$3:$C$72,"W",'pow podst'!Q3:Q72)</f>
        <v>2428081.17</v>
      </c>
      <c r="J15" s="132">
        <f>SUMIF('pow podst'!$C$3:$C$72,"W",'pow podst'!R3:R72)</f>
        <v>0</v>
      </c>
      <c r="K15" s="132">
        <f>SUMIF('pow podst'!$C$3:$C$72,"W",'pow podst'!S3:S72)</f>
        <v>0</v>
      </c>
      <c r="L15" s="132">
        <f>SUMIF('pow podst'!$C$3:$C$72,"W",'pow podst'!T3:T72)</f>
        <v>0</v>
      </c>
      <c r="M15" s="132">
        <f>SUMIF('pow podst'!$C$3:$C$72,"W",'pow podst'!U3:U72)</f>
        <v>0</v>
      </c>
      <c r="N15" s="132">
        <f>SUMIF('pow podst'!$C$3:$C$72,"W",'pow podst'!V3:V72)</f>
        <v>0</v>
      </c>
      <c r="O15" s="138">
        <f>SUMIF('pow podst'!$C$3:$C$72,"W",'pow podst'!W3:W72)</f>
        <v>0</v>
      </c>
      <c r="P15" s="17"/>
      <c r="Q15" s="36"/>
      <c r="R15" s="18"/>
      <c r="S15" s="18"/>
      <c r="T15" s="19"/>
      <c r="U15" s="19"/>
      <c r="V15" s="20"/>
      <c r="W15" s="9"/>
      <c r="X15" s="9"/>
    </row>
    <row r="16" spans="1:24" ht="39.950000000000003" customHeight="1" thickTop="1" x14ac:dyDescent="0.25">
      <c r="A16" s="79" t="s">
        <v>34</v>
      </c>
      <c r="B16" s="198">
        <f>COUNTA('gm podst'!L3:L133)</f>
        <v>131</v>
      </c>
      <c r="C16" s="80">
        <f>SUM('gm podst'!K3:K133)</f>
        <v>284946847.00999999</v>
      </c>
      <c r="D16" s="81">
        <f>SUM('gm podst'!M3:M133)</f>
        <v>102698892.20999998</v>
      </c>
      <c r="E16" s="82">
        <f>SUM('gm podst'!L3:L133)</f>
        <v>182247954.80000004</v>
      </c>
      <c r="F16" s="139">
        <f>SUM('gm podst'!O3:O133)</f>
        <v>13278848</v>
      </c>
      <c r="G16" s="139">
        <f>SUM('gm podst'!P3:P133)</f>
        <v>144978437.47000003</v>
      </c>
      <c r="H16" s="139">
        <f>SUM('gm podst'!Q3:Q133)</f>
        <v>19989018.349999998</v>
      </c>
      <c r="I16" s="139">
        <f>SUM('gm podst'!R3:R133)</f>
        <v>4001650.9800000004</v>
      </c>
      <c r="J16" s="139">
        <f>SUM('gm podst'!S3:S133)</f>
        <v>0</v>
      </c>
      <c r="K16" s="139">
        <f>SUM('gm podst'!T3:T133)</f>
        <v>0</v>
      </c>
      <c r="L16" s="139">
        <f>SUM('gm podst'!U3:U133)</f>
        <v>0</v>
      </c>
      <c r="M16" s="139">
        <f>SUM('gm podst'!V3:V133)</f>
        <v>0</v>
      </c>
      <c r="N16" s="139">
        <f>SUM('gm podst'!W3:W133)</f>
        <v>0</v>
      </c>
      <c r="O16" s="139">
        <f>SUM('gm podst'!X3:X133)</f>
        <v>0</v>
      </c>
      <c r="P16" s="17"/>
      <c r="Q16" s="36"/>
      <c r="R16" s="18"/>
      <c r="S16" s="18"/>
      <c r="T16" s="19"/>
      <c r="U16" s="19"/>
      <c r="V16" s="19"/>
      <c r="W16" s="19"/>
      <c r="X16" s="19"/>
    </row>
    <row r="17" spans="1:24" ht="39.950000000000003" customHeight="1" x14ac:dyDescent="0.25">
      <c r="A17" s="85" t="s">
        <v>31</v>
      </c>
      <c r="B17" s="199">
        <f>COUNTIF('gm podst'!C3:C133,"K")</f>
        <v>18</v>
      </c>
      <c r="C17" s="128">
        <f>SUMIF('gm podst'!C3:C133,"K",'gm podst'!K3:K133)</f>
        <v>65916080.290000007</v>
      </c>
      <c r="D17" s="129">
        <f>SUMIF('gm podst'!C3:C133,"K",'gm podst'!M3:M133)</f>
        <v>26494215.450000003</v>
      </c>
      <c r="E17" s="45">
        <f>SUMIF('gm podst'!C3:C133,"K",'gm podst'!L3:L133)</f>
        <v>39421864.840000004</v>
      </c>
      <c r="F17" s="134">
        <f>SUMIF('gm podst'!$C3:C133,"K",'gm podst'!O3:O133)</f>
        <v>13278848</v>
      </c>
      <c r="G17" s="134">
        <f ca="1">SUMIF('gm podst'!$C3:D133,"K",'gm podst'!P3:P133)</f>
        <v>24545863</v>
      </c>
      <c r="H17" s="134">
        <f ca="1">SUMIF('gm podst'!$C3:E133,"K",'gm podst'!Q3:Q133)</f>
        <v>1597153.84</v>
      </c>
      <c r="I17" s="134">
        <f ca="1">SUMIF('gm podst'!$C3:F133,"K",'gm podst'!R3:R133)</f>
        <v>0</v>
      </c>
      <c r="J17" s="134">
        <f ca="1">SUMIF('gm podst'!$C3:G133,"K",'gm podst'!S3:S133)</f>
        <v>0</v>
      </c>
      <c r="K17" s="134">
        <f ca="1">SUMIF('gm podst'!$C3:H133,"K",'gm podst'!T3:T133)</f>
        <v>0</v>
      </c>
      <c r="L17" s="134">
        <f ca="1">SUMIF('gm podst'!$C3:I133,"K",'gm podst'!U3:U133)</f>
        <v>0</v>
      </c>
      <c r="M17" s="134">
        <f ca="1">SUMIF('gm podst'!$C3:J133,"K",'gm podst'!V3:V133)</f>
        <v>0</v>
      </c>
      <c r="N17" s="134">
        <f ca="1">SUMIF('gm podst'!$C3:K133,"K",'gm podst'!W3:W133)</f>
        <v>0</v>
      </c>
      <c r="O17" s="134">
        <f ca="1">SUMIF('gm podst'!$C3:L133,"K",'gm podst'!X3:X133)</f>
        <v>0</v>
      </c>
      <c r="P17" s="17"/>
      <c r="Q17" s="36"/>
      <c r="R17" s="18"/>
      <c r="S17" s="18"/>
      <c r="T17" s="19"/>
      <c r="U17" s="19"/>
      <c r="V17" s="19"/>
      <c r="W17" s="19"/>
      <c r="X17" s="19"/>
    </row>
    <row r="18" spans="1:24" ht="39.950000000000003" customHeight="1" x14ac:dyDescent="0.25">
      <c r="A18" s="86" t="s">
        <v>32</v>
      </c>
      <c r="B18" s="200">
        <f>COUNTIF('gm podst'!C3:C133,"N")</f>
        <v>103</v>
      </c>
      <c r="C18" s="130">
        <f>SUMIF('gm podst'!C3:C133,"N",'gm podst'!K3:K133)</f>
        <v>172017420.22999996</v>
      </c>
      <c r="D18" s="131">
        <f>SUMIF('gm podst'!C3:C133,"N",'gm podst'!M3:M133)</f>
        <v>59750005.439999983</v>
      </c>
      <c r="E18" s="44">
        <f>SUMIF('gm podst'!C3:C133,"N",'gm podst'!L3:L133)</f>
        <v>112267414.79000004</v>
      </c>
      <c r="F18" s="135">
        <f>SUMIF('gm podst'!$C3:C133,"N",'gm podst'!O3:O133)</f>
        <v>0</v>
      </c>
      <c r="G18" s="135">
        <f ca="1">SUMIF('gm podst'!$C3:D133,"N",'gm podst'!P3:P133)</f>
        <v>112267414.79000004</v>
      </c>
      <c r="H18" s="135">
        <f ca="1">SUMIF('gm podst'!$C3:E133,"N",'gm podst'!Q3:Q133)</f>
        <v>0</v>
      </c>
      <c r="I18" s="135">
        <f ca="1">SUMIF('gm podst'!$C3:F133,"N",'gm podst'!R3:R133)</f>
        <v>0</v>
      </c>
      <c r="J18" s="135">
        <f ca="1">SUMIF('gm podst'!$C3:G133,"N",'gm podst'!S3:S133)</f>
        <v>0</v>
      </c>
      <c r="K18" s="135">
        <f ca="1">SUMIF('gm podst'!$C3:H133,"N",'gm podst'!T3:T133)</f>
        <v>0</v>
      </c>
      <c r="L18" s="135">
        <f ca="1">SUMIF('gm podst'!$C3:I133,"N",'gm podst'!U3:U133)</f>
        <v>0</v>
      </c>
      <c r="M18" s="135">
        <f ca="1">SUMIF('gm podst'!$C3:J133,"N",'gm podst'!V3:V133)</f>
        <v>0</v>
      </c>
      <c r="N18" s="135">
        <f ca="1">SUMIF('gm podst'!$C3:K133,"N",'gm podst'!W3:W133)</f>
        <v>0</v>
      </c>
      <c r="O18" s="135">
        <f ca="1">SUMIF('gm podst'!$C3:L133,"N",'gm podst'!X3:X133)</f>
        <v>0</v>
      </c>
      <c r="P18" s="17"/>
      <c r="Q18" s="36"/>
      <c r="R18" s="18"/>
      <c r="S18" s="18"/>
      <c r="T18" s="19"/>
      <c r="U18" s="19"/>
      <c r="V18" s="19"/>
      <c r="W18" s="19"/>
      <c r="X18" s="19"/>
    </row>
    <row r="19" spans="1:24" ht="39.950000000000003" customHeight="1" thickBot="1" x14ac:dyDescent="0.3">
      <c r="A19" s="87" t="s">
        <v>33</v>
      </c>
      <c r="B19" s="201">
        <f>COUNTIF('gm podst'!C3:C133,"W")</f>
        <v>10</v>
      </c>
      <c r="C19" s="132">
        <f>SUMIF('gm podst'!C3:C133,"W",'gm podst'!K3:K133)</f>
        <v>47013346.490000002</v>
      </c>
      <c r="D19" s="133">
        <f>SUMIF('gm podst'!C21:C133,"W",'gm podst'!M21:M133)</f>
        <v>16454671.319999997</v>
      </c>
      <c r="E19" s="88">
        <f>SUMIF('gm podst'!C21:C133,"W",'gm podst'!L21:L133)</f>
        <v>30558675.169999998</v>
      </c>
      <c r="F19" s="137">
        <f>SUMIF('gm podst'!$C3:C133,"W",'gm podst'!O3:O133)</f>
        <v>0</v>
      </c>
      <c r="G19" s="137">
        <f ca="1">SUMIF('gm podst'!$C3:D133,"W",'gm podst'!P3:P133)</f>
        <v>8165159.6800000006</v>
      </c>
      <c r="H19" s="137">
        <f ca="1">SUMIF('gm podst'!$C3:E133,"W",'gm podst'!Q3:Q133)</f>
        <v>18391864.510000002</v>
      </c>
      <c r="I19" s="137">
        <f ca="1">SUMIF('gm podst'!$C3:F133,"W",'gm podst'!R3:R133)</f>
        <v>4001650.9800000004</v>
      </c>
      <c r="J19" s="137">
        <f ca="1">SUMIF('gm podst'!$C3:G133,"W",'gm podst'!S3:S133)</f>
        <v>0</v>
      </c>
      <c r="K19" s="137">
        <f ca="1">SUMIF('gm podst'!$C3:H133,"W",'gm podst'!T3:T133)</f>
        <v>0</v>
      </c>
      <c r="L19" s="137">
        <f ca="1">SUMIF('gm podst'!$C3:I133,"W",'gm podst'!U3:U133)</f>
        <v>0</v>
      </c>
      <c r="M19" s="137">
        <f ca="1">SUMIF('gm podst'!$C3:J133,"W",'gm podst'!V3:V133)</f>
        <v>0</v>
      </c>
      <c r="N19" s="137">
        <f ca="1">SUMIF('gm podst'!$C3:K133,"W",'gm podst'!W3:W133)</f>
        <v>0</v>
      </c>
      <c r="O19" s="137">
        <f ca="1">SUMIF('gm podst'!$C3:L133,"W",'gm podst'!X3:X133)</f>
        <v>0</v>
      </c>
      <c r="P19" s="17"/>
      <c r="Q19" s="36"/>
      <c r="R19" s="18"/>
      <c r="S19" s="18"/>
      <c r="T19" s="19"/>
      <c r="U19" s="19"/>
      <c r="V19" s="19"/>
      <c r="W19" s="19"/>
      <c r="X19" s="19"/>
    </row>
    <row r="20" spans="1:24" s="23" customFormat="1" ht="39.950000000000003" customHeight="1" thickTop="1" x14ac:dyDescent="0.25">
      <c r="A20" s="89" t="s">
        <v>35</v>
      </c>
      <c r="B20" s="202">
        <f>B12+B16</f>
        <v>201</v>
      </c>
      <c r="C20" s="90">
        <f>C12+C16</f>
        <v>642735736.69000006</v>
      </c>
      <c r="D20" s="91">
        <f t="shared" ref="C20:O22" si="0">D12+D16</f>
        <v>197079343.99999997</v>
      </c>
      <c r="E20" s="92">
        <f t="shared" si="0"/>
        <v>445656392.68999994</v>
      </c>
      <c r="F20" s="93">
        <f t="shared" si="0"/>
        <v>34467136</v>
      </c>
      <c r="G20" s="90">
        <f t="shared" si="0"/>
        <v>306084736.35000002</v>
      </c>
      <c r="H20" s="90">
        <f t="shared" si="0"/>
        <v>98674788.189999983</v>
      </c>
      <c r="I20" s="90">
        <f t="shared" si="0"/>
        <v>6429732.1500000004</v>
      </c>
      <c r="J20" s="90">
        <f t="shared" si="0"/>
        <v>0</v>
      </c>
      <c r="K20" s="90">
        <f t="shared" si="0"/>
        <v>0</v>
      </c>
      <c r="L20" s="90">
        <f t="shared" si="0"/>
        <v>0</v>
      </c>
      <c r="M20" s="90">
        <f t="shared" si="0"/>
        <v>0</v>
      </c>
      <c r="N20" s="90">
        <f t="shared" si="0"/>
        <v>0</v>
      </c>
      <c r="O20" s="94">
        <f t="shared" si="0"/>
        <v>0</v>
      </c>
      <c r="P20" s="17"/>
      <c r="Q20" s="36"/>
      <c r="R20" s="21"/>
      <c r="S20" s="21"/>
      <c r="T20" s="22"/>
      <c r="U20" s="22"/>
      <c r="V20" s="22"/>
      <c r="W20" s="22"/>
      <c r="X20" s="22"/>
    </row>
    <row r="21" spans="1:24" s="23" customFormat="1" ht="39.950000000000003" customHeight="1" x14ac:dyDescent="0.25">
      <c r="A21" s="95" t="s">
        <v>31</v>
      </c>
      <c r="B21" s="203">
        <f>B13+B17</f>
        <v>32</v>
      </c>
      <c r="C21" s="56">
        <f t="shared" si="0"/>
        <v>212089239.59000003</v>
      </c>
      <c r="D21" s="65">
        <f t="shared" si="0"/>
        <v>55728853.750000007</v>
      </c>
      <c r="E21" s="45">
        <f t="shared" si="0"/>
        <v>156360385.84</v>
      </c>
      <c r="F21" s="70">
        <f t="shared" si="0"/>
        <v>34467136</v>
      </c>
      <c r="G21" s="56">
        <f t="shared" ca="1" si="0"/>
        <v>78401743</v>
      </c>
      <c r="H21" s="56">
        <f t="shared" ca="1" si="0"/>
        <v>43491506.840000004</v>
      </c>
      <c r="I21" s="56">
        <f t="shared" ca="1" si="0"/>
        <v>0</v>
      </c>
      <c r="J21" s="56">
        <f t="shared" ca="1" si="0"/>
        <v>0</v>
      </c>
      <c r="K21" s="56">
        <f t="shared" ca="1" si="0"/>
        <v>0</v>
      </c>
      <c r="L21" s="56">
        <f t="shared" ca="1" si="0"/>
        <v>0</v>
      </c>
      <c r="M21" s="56">
        <f t="shared" ca="1" si="0"/>
        <v>0</v>
      </c>
      <c r="N21" s="56">
        <f t="shared" ca="1" si="0"/>
        <v>0</v>
      </c>
      <c r="O21" s="96">
        <f t="shared" ca="1" si="0"/>
        <v>0</v>
      </c>
      <c r="P21" s="17"/>
      <c r="Q21" s="36"/>
      <c r="R21" s="21"/>
      <c r="S21" s="21"/>
      <c r="T21" s="22"/>
      <c r="U21" s="22"/>
      <c r="V21" s="22"/>
      <c r="W21" s="22"/>
      <c r="X21" s="22"/>
    </row>
    <row r="22" spans="1:24" s="23" customFormat="1" ht="39.950000000000003" customHeight="1" x14ac:dyDescent="0.25">
      <c r="A22" s="97" t="s">
        <v>32</v>
      </c>
      <c r="B22" s="204">
        <f>B14+B18</f>
        <v>147</v>
      </c>
      <c r="C22" s="59">
        <f t="shared" si="0"/>
        <v>299427572.13999993</v>
      </c>
      <c r="D22" s="66">
        <f t="shared" si="0"/>
        <v>99991058.439999983</v>
      </c>
      <c r="E22" s="44">
        <f t="shared" si="0"/>
        <v>199436513.70000005</v>
      </c>
      <c r="F22" s="71">
        <f t="shared" si="0"/>
        <v>0</v>
      </c>
      <c r="G22" s="59">
        <f t="shared" ca="1" si="0"/>
        <v>199436513.70000005</v>
      </c>
      <c r="H22" s="59">
        <f t="shared" ca="1" si="0"/>
        <v>0</v>
      </c>
      <c r="I22" s="59">
        <f t="shared" ca="1" si="0"/>
        <v>0</v>
      </c>
      <c r="J22" s="59">
        <f t="shared" ca="1" si="0"/>
        <v>0</v>
      </c>
      <c r="K22" s="59">
        <f t="shared" ca="1" si="0"/>
        <v>0</v>
      </c>
      <c r="L22" s="59">
        <f t="shared" ca="1" si="0"/>
        <v>0</v>
      </c>
      <c r="M22" s="59">
        <f t="shared" ca="1" si="0"/>
        <v>0</v>
      </c>
      <c r="N22" s="59">
        <f t="shared" ca="1" si="0"/>
        <v>0</v>
      </c>
      <c r="O22" s="98">
        <f t="shared" ca="1" si="0"/>
        <v>0</v>
      </c>
      <c r="P22" s="17"/>
      <c r="Q22" s="36"/>
      <c r="R22" s="21"/>
      <c r="S22" s="21"/>
      <c r="T22" s="22"/>
      <c r="U22" s="22"/>
      <c r="V22" s="22"/>
      <c r="W22" s="22"/>
      <c r="X22" s="22"/>
    </row>
    <row r="23" spans="1:24" s="23" customFormat="1" ht="39.950000000000003" customHeight="1" thickBot="1" x14ac:dyDescent="0.3">
      <c r="A23" s="99" t="s">
        <v>33</v>
      </c>
      <c r="B23" s="205">
        <f>B15+B19</f>
        <v>22</v>
      </c>
      <c r="C23" s="100">
        <f t="shared" ref="C23:O23" si="1">C15+C19</f>
        <v>131218924.96000001</v>
      </c>
      <c r="D23" s="101">
        <f t="shared" si="1"/>
        <v>41359431.810000002</v>
      </c>
      <c r="E23" s="88">
        <f t="shared" si="1"/>
        <v>89859493.149999991</v>
      </c>
      <c r="F23" s="102">
        <f t="shared" si="1"/>
        <v>0</v>
      </c>
      <c r="G23" s="100">
        <f t="shared" ca="1" si="1"/>
        <v>28246479.649999999</v>
      </c>
      <c r="H23" s="100">
        <f t="shared" ca="1" si="1"/>
        <v>55183281.349999994</v>
      </c>
      <c r="I23" s="100">
        <f t="shared" ca="1" si="1"/>
        <v>6429732.1500000004</v>
      </c>
      <c r="J23" s="100">
        <f t="shared" ca="1" si="1"/>
        <v>0</v>
      </c>
      <c r="K23" s="100">
        <f t="shared" ca="1" si="1"/>
        <v>0</v>
      </c>
      <c r="L23" s="100">
        <f t="shared" ca="1" si="1"/>
        <v>0</v>
      </c>
      <c r="M23" s="100">
        <f t="shared" ca="1" si="1"/>
        <v>0</v>
      </c>
      <c r="N23" s="100">
        <f t="shared" ca="1" si="1"/>
        <v>0</v>
      </c>
      <c r="O23" s="103">
        <f t="shared" ca="1" si="1"/>
        <v>0</v>
      </c>
      <c r="P23" s="17"/>
      <c r="Q23" s="36"/>
      <c r="R23" s="21"/>
      <c r="S23" s="21"/>
      <c r="T23" s="22"/>
      <c r="U23" s="22"/>
      <c r="V23" s="22"/>
      <c r="W23" s="22"/>
      <c r="X23" s="22"/>
    </row>
    <row r="24" spans="1:24" ht="39.950000000000003" customHeight="1" thickTop="1" x14ac:dyDescent="0.25">
      <c r="A24" s="79" t="s">
        <v>1</v>
      </c>
      <c r="B24" s="198">
        <f>COUNTA('pow rez'!K3:K4)</f>
        <v>2</v>
      </c>
      <c r="C24" s="80">
        <f>SUM('pow rez'!J3:J4)</f>
        <v>3325243.2</v>
      </c>
      <c r="D24" s="81">
        <f>SUM('pow rez'!L3:L4)</f>
        <v>997572.97</v>
      </c>
      <c r="E24" s="82">
        <f>SUM('pow rez'!K3:K4)</f>
        <v>2327670.23</v>
      </c>
      <c r="F24" s="83">
        <f>SUM('pow rez'!N3:N4)</f>
        <v>0</v>
      </c>
      <c r="G24" s="80">
        <f>SUM('pow rez'!O3:O4)</f>
        <v>2327670.23</v>
      </c>
      <c r="H24" s="80">
        <f>SUM('pow rez'!P3:P4)</f>
        <v>0</v>
      </c>
      <c r="I24" s="80">
        <f>SUM('pow rez'!Q3:Q4)</f>
        <v>0</v>
      </c>
      <c r="J24" s="80">
        <f>SUM('pow rez'!R3:R4)</f>
        <v>0</v>
      </c>
      <c r="K24" s="80">
        <f>SUM('pow rez'!S3:S4)</f>
        <v>0</v>
      </c>
      <c r="L24" s="80">
        <f>SUM('pow rez'!T3:T4)</f>
        <v>0</v>
      </c>
      <c r="M24" s="80">
        <f>SUM('pow rez'!U3:U4)</f>
        <v>0</v>
      </c>
      <c r="N24" s="80">
        <f>SUM('pow rez'!V3:V4)</f>
        <v>0</v>
      </c>
      <c r="O24" s="84">
        <f>SUM('pow rez'!W3:W4)</f>
        <v>0</v>
      </c>
      <c r="P24" s="17"/>
      <c r="Q24" s="36"/>
      <c r="R24" s="18"/>
      <c r="S24" s="18"/>
      <c r="T24" s="19"/>
      <c r="U24" s="19"/>
      <c r="V24" s="19"/>
      <c r="W24" s="19"/>
      <c r="X24" s="19"/>
    </row>
    <row r="25" spans="1:24" ht="39.950000000000003" customHeight="1" x14ac:dyDescent="0.25">
      <c r="A25" s="86" t="s">
        <v>32</v>
      </c>
      <c r="B25" s="200">
        <f>COUNTIF('pow rez'!C3:C4,"N")</f>
        <v>2</v>
      </c>
      <c r="C25" s="130">
        <f>SUMIF('pow rez'!C3:C4,"N",'pow rez'!J3:J4)</f>
        <v>3325243.2</v>
      </c>
      <c r="D25" s="131">
        <f>SUMIF('pow rez'!C3:C4,"N",'pow rez'!L3:L4)</f>
        <v>997572.97</v>
      </c>
      <c r="E25" s="44">
        <f>SUMIF('pow rez'!C3:C4,"N",'pow rez'!K3:K4)</f>
        <v>2327670.23</v>
      </c>
      <c r="F25" s="135">
        <f>SUMIF('pow rez'!C3:C4,"N",'pow rez'!N3:N4)</f>
        <v>0</v>
      </c>
      <c r="G25" s="130">
        <f>SUMIF('pow rez'!C3:C4,"N",'pow rez'!O3:O4)</f>
        <v>2327670.23</v>
      </c>
      <c r="H25" s="130">
        <f>SUMIF('pow rez'!C3:C4,"N",'pow rez'!P3:P4)</f>
        <v>0</v>
      </c>
      <c r="I25" s="130">
        <f>SUMIF('pow rez'!C3:C4,"N",'pow rez'!Q3:Q4)</f>
        <v>0</v>
      </c>
      <c r="J25" s="130">
        <f>SUMIF('pow rez'!C3:C4,"N",'pow rez'!R3:R4)</f>
        <v>0</v>
      </c>
      <c r="K25" s="130">
        <f>SUMIF('pow rez'!C3:C4,"N",'pow rez'!S3:S4)</f>
        <v>0</v>
      </c>
      <c r="L25" s="130">
        <f>SUMIF('pow rez'!C3:C4,"N",'pow rez'!T3:T4)</f>
        <v>0</v>
      </c>
      <c r="M25" s="130">
        <f>SUMIF('pow rez'!C3:C4,"N",'pow rez'!U3:U4)</f>
        <v>0</v>
      </c>
      <c r="N25" s="130">
        <f>SUMIF('pow rez'!C3:C4,"N",'pow rez'!V3:V4)</f>
        <v>0</v>
      </c>
      <c r="O25" s="136">
        <f>SUMIF('pow rez'!C3:C4,"N",'pow rez'!W3:W4)</f>
        <v>0</v>
      </c>
      <c r="P25" s="17"/>
      <c r="Q25" s="36"/>
      <c r="R25" s="18"/>
      <c r="S25" s="18"/>
      <c r="T25" s="19"/>
      <c r="U25" s="19"/>
      <c r="V25" s="19"/>
      <c r="W25" s="19"/>
      <c r="X25" s="19"/>
    </row>
    <row r="26" spans="1:24" ht="39.950000000000003" customHeight="1" thickBot="1" x14ac:dyDescent="0.3">
      <c r="A26" s="87" t="s">
        <v>33</v>
      </c>
      <c r="B26" s="201">
        <f>COUNTIF('pow rez'!C3:C4,"W")</f>
        <v>0</v>
      </c>
      <c r="C26" s="132">
        <f>SUMIF('pow rez'!C3:C4,"W",'pow rez'!J3:J4)</f>
        <v>0</v>
      </c>
      <c r="D26" s="133">
        <f>SUMIF('pow rez'!C3:C4,"W",'pow rez'!L3:L4)</f>
        <v>0</v>
      </c>
      <c r="E26" s="88">
        <f>SUMIF('pow rez'!C3:C4,"W",'pow rez'!K3:K4)</f>
        <v>0</v>
      </c>
      <c r="F26" s="137">
        <f>SUMIF('pow rez'!C3:C4,"W",'pow rez'!N3:N4)</f>
        <v>0</v>
      </c>
      <c r="G26" s="132">
        <f>SUMIF('pow rez'!C3:C4,"W",'pow rez'!O3:O4)</f>
        <v>0</v>
      </c>
      <c r="H26" s="132">
        <f>SUMIF('pow rez'!C3:C4,"W",'pow rez'!P3:P4)</f>
        <v>0</v>
      </c>
      <c r="I26" s="132">
        <f>SUMIF('pow rez'!C3:C4,"W",'pow rez'!Q3:Q4)</f>
        <v>0</v>
      </c>
      <c r="J26" s="132">
        <f>SUMIF('pow rez'!C3:C4,"W",'pow rez'!R3:R4)</f>
        <v>0</v>
      </c>
      <c r="K26" s="132">
        <f>SUMIF('pow rez'!C3:C4,"W",'pow rez'!S3:S4)</f>
        <v>0</v>
      </c>
      <c r="L26" s="132">
        <f>SUMIF('pow rez'!C3:C4,"W",'pow rez'!T3:T4)</f>
        <v>0</v>
      </c>
      <c r="M26" s="132">
        <f>SUMIF('pow rez'!C3:C4,"W",'pow rez'!U3:U4)</f>
        <v>0</v>
      </c>
      <c r="N26" s="132">
        <f>SUMIF('pow rez'!C3:C4,"W",'pow rez'!V3:V4)</f>
        <v>0</v>
      </c>
      <c r="O26" s="138">
        <f>SUMIF('pow rez'!C3:C4,"W",'pow rez'!W3:W4)</f>
        <v>0</v>
      </c>
      <c r="P26" s="17"/>
      <c r="Q26" s="36"/>
      <c r="R26" s="18"/>
      <c r="S26" s="18"/>
      <c r="T26" s="19"/>
      <c r="U26" s="19"/>
      <c r="V26" s="19"/>
      <c r="W26" s="19"/>
      <c r="X26" s="19"/>
    </row>
    <row r="27" spans="1:24" ht="39.950000000000003" customHeight="1" thickTop="1" x14ac:dyDescent="0.25">
      <c r="A27" s="79" t="s">
        <v>2</v>
      </c>
      <c r="B27" s="198">
        <f>COUNTA('gm rez'!L3:L15)</f>
        <v>13</v>
      </c>
      <c r="C27" s="80">
        <f>SUM('gm rez'!K3:K15)</f>
        <v>25393583.810000002</v>
      </c>
      <c r="D27" s="81">
        <f>SUM('gm rez'!M3:M15)</f>
        <v>8010099.2999999989</v>
      </c>
      <c r="E27" s="82">
        <f>SUM('gm rez'!L3:L15)</f>
        <v>17383484.510000002</v>
      </c>
      <c r="F27" s="83">
        <f>SUM('gm rez'!O3:O15)</f>
        <v>0</v>
      </c>
      <c r="G27" s="80">
        <f>SUM('gm rez'!P3:P15)</f>
        <v>14523967.91</v>
      </c>
      <c r="H27" s="80">
        <f>SUM('gm rez'!Q3:Q15)</f>
        <v>2859516.6</v>
      </c>
      <c r="I27" s="80">
        <f>SUM('gm rez'!R3:R15)</f>
        <v>0</v>
      </c>
      <c r="J27" s="80">
        <f>SUM('gm rez'!S3:S15)</f>
        <v>0</v>
      </c>
      <c r="K27" s="80">
        <f>SUM('gm rez'!T3:T15)</f>
        <v>0</v>
      </c>
      <c r="L27" s="80">
        <f>SUM('gm rez'!U3:U15)</f>
        <v>0</v>
      </c>
      <c r="M27" s="80">
        <f>SUM('gm rez'!V3:V15)</f>
        <v>0</v>
      </c>
      <c r="N27" s="80">
        <f>SUM('gm rez'!W3:W15)</f>
        <v>0</v>
      </c>
      <c r="O27" s="84">
        <f>SUM('gm rez'!X3:X15)</f>
        <v>0</v>
      </c>
      <c r="P27" s="17"/>
      <c r="Q27" s="36"/>
      <c r="R27" s="24"/>
      <c r="S27" s="24"/>
      <c r="T27" s="25"/>
      <c r="U27" s="25"/>
      <c r="V27" s="20"/>
      <c r="W27" s="9"/>
      <c r="X27" s="9"/>
    </row>
    <row r="28" spans="1:24" ht="39.950000000000003" customHeight="1" x14ac:dyDescent="0.25">
      <c r="A28" s="86" t="s">
        <v>32</v>
      </c>
      <c r="B28" s="200">
        <f>COUNTIF('gm rez'!C3:C15,"N")</f>
        <v>12</v>
      </c>
      <c r="C28" s="130">
        <f>SUMIF('gm rez'!C3:C15,"N",'gm rez'!K3:K15)</f>
        <v>19609060.090000004</v>
      </c>
      <c r="D28" s="131">
        <f>SUMIF('gm rez'!C3:C15,"N",'gm rez'!M3:M15)</f>
        <v>6274742.1799999997</v>
      </c>
      <c r="E28" s="44">
        <f>SUMIF('gm rez'!C3:C15,"N",'gm rez'!L3:L15)</f>
        <v>13334317.91</v>
      </c>
      <c r="F28" s="135">
        <f>SUMIF('gm rez'!C3:C15,"N",'gm rez'!O3:O15)</f>
        <v>0</v>
      </c>
      <c r="G28" s="130">
        <f>SUMIF('gm rez'!C3:C15,"N",'gm rez'!P3:P15)</f>
        <v>13334317.91</v>
      </c>
      <c r="H28" s="130">
        <f>SUMIF('gm rez'!C3:C15,"N",'gm rez'!Q3:Q15)</f>
        <v>0</v>
      </c>
      <c r="I28" s="130">
        <f>SUMIF('gm rez'!C3:C15,"N",'gm rez'!R3:R15)</f>
        <v>0</v>
      </c>
      <c r="J28" s="130">
        <f>SUMIF('gm rez'!C3:C15,"N",'gm rez'!S3:S15)</f>
        <v>0</v>
      </c>
      <c r="K28" s="130">
        <f>SUMIF('gm rez'!C3:C15,"N",'gm rez'!T3:T15)</f>
        <v>0</v>
      </c>
      <c r="L28" s="130">
        <f>SUMIF('gm rez'!C3:C15,"N",'gm rez'!U3:U15)</f>
        <v>0</v>
      </c>
      <c r="M28" s="130">
        <f>SUMIF('gm rez'!C3:C15,"N",'gm rez'!V3:V15)</f>
        <v>0</v>
      </c>
      <c r="N28" s="130">
        <f>SUMIF('gm rez'!C3:C15,"N",'gm rez'!W3:W15)</f>
        <v>0</v>
      </c>
      <c r="O28" s="136">
        <f>SUMIF('gm rez'!C3:C15,"N",'gm rez'!X3:X15)</f>
        <v>0</v>
      </c>
      <c r="P28" s="17"/>
      <c r="Q28" s="36"/>
      <c r="R28" s="24"/>
      <c r="S28" s="24"/>
      <c r="T28" s="25"/>
      <c r="U28" s="25"/>
      <c r="V28" s="20"/>
      <c r="W28" s="9"/>
      <c r="X28" s="9"/>
    </row>
    <row r="29" spans="1:24" ht="39.950000000000003" customHeight="1" thickBot="1" x14ac:dyDescent="0.3">
      <c r="A29" s="87" t="s">
        <v>33</v>
      </c>
      <c r="B29" s="201">
        <f>COUNTIF('gm rez'!C3:C15,"W")</f>
        <v>1</v>
      </c>
      <c r="C29" s="132">
        <f>SUMIF('gm rez'!C3:C15,"W",'gm rez'!K3:K15)</f>
        <v>5784523.7199999997</v>
      </c>
      <c r="D29" s="133">
        <f>SUMIF('gm rez'!C3:C15,"W",'gm rez'!M3:M15)</f>
        <v>1735357.1199999996</v>
      </c>
      <c r="E29" s="88">
        <f>SUMIF('gm rez'!C3:C15,"W",'gm rez'!L3:L15)</f>
        <v>4049166.6</v>
      </c>
      <c r="F29" s="137">
        <f>SUMIF('gm rez'!C3:C15,"W",'gm rez'!O3:O15)</f>
        <v>0</v>
      </c>
      <c r="G29" s="132">
        <f>SUMIF('gm rez'!C3:C15,"W",'gm rez'!P3:P15)</f>
        <v>1189650</v>
      </c>
      <c r="H29" s="132">
        <f>SUMIF('gm rez'!C3:C15,"W",'gm rez'!Q3:Q15)</f>
        <v>2859516.6</v>
      </c>
      <c r="I29" s="132">
        <f>SUMIF('gm rez'!C3:C15,"W",'gm rez'!R3:R15)</f>
        <v>0</v>
      </c>
      <c r="J29" s="132">
        <f>SUMIF('gm rez'!C3:C15,"W",'gm rez'!S3:S15)</f>
        <v>0</v>
      </c>
      <c r="K29" s="132">
        <f>SUMIF('gm rez'!C3:C15,"W",'gm rez'!T3:T15)</f>
        <v>0</v>
      </c>
      <c r="L29" s="132">
        <f>SUMIF('gm rez'!C3:C15,"W",'gm rez'!U3:U15)</f>
        <v>0</v>
      </c>
      <c r="M29" s="132">
        <f>SUMIF('gm rez'!C3:C15,"W",'gm rez'!V3:V15)</f>
        <v>0</v>
      </c>
      <c r="N29" s="132">
        <f>SUMIF('gm rez'!C3:C15,"W",'gm rez'!W3:W15)</f>
        <v>0</v>
      </c>
      <c r="O29" s="138">
        <f>SUMIF('gm rez'!C3:C15,"W",'gm rez'!X3:X15)</f>
        <v>0</v>
      </c>
      <c r="P29" s="17"/>
      <c r="Q29" s="36"/>
      <c r="R29" s="24"/>
      <c r="S29" s="24"/>
      <c r="T29" s="25"/>
      <c r="U29" s="25"/>
      <c r="V29" s="20"/>
      <c r="W29" s="9"/>
      <c r="X29" s="9"/>
    </row>
    <row r="30" spans="1:24" ht="39.950000000000003" customHeight="1" thickTop="1" x14ac:dyDescent="0.25">
      <c r="A30" s="104" t="s">
        <v>605</v>
      </c>
      <c r="B30" s="206">
        <f>B24+B27</f>
        <v>15</v>
      </c>
      <c r="C30" s="105">
        <f t="shared" ref="C30:O30" si="2">C24+C27</f>
        <v>28718827.010000002</v>
      </c>
      <c r="D30" s="106">
        <f t="shared" si="2"/>
        <v>9007672.2699999996</v>
      </c>
      <c r="E30" s="78">
        <f t="shared" si="2"/>
        <v>19711154.740000002</v>
      </c>
      <c r="F30" s="107">
        <f t="shared" si="2"/>
        <v>0</v>
      </c>
      <c r="G30" s="105">
        <f t="shared" si="2"/>
        <v>16851638.140000001</v>
      </c>
      <c r="H30" s="105">
        <f t="shared" si="2"/>
        <v>2859516.6</v>
      </c>
      <c r="I30" s="105">
        <f t="shared" si="2"/>
        <v>0</v>
      </c>
      <c r="J30" s="105">
        <f t="shared" si="2"/>
        <v>0</v>
      </c>
      <c r="K30" s="105">
        <f t="shared" si="2"/>
        <v>0</v>
      </c>
      <c r="L30" s="105">
        <f t="shared" si="2"/>
        <v>0</v>
      </c>
      <c r="M30" s="105">
        <f t="shared" si="2"/>
        <v>0</v>
      </c>
      <c r="N30" s="105">
        <f t="shared" si="2"/>
        <v>0</v>
      </c>
      <c r="O30" s="108">
        <f t="shared" si="2"/>
        <v>0</v>
      </c>
      <c r="P30" s="17"/>
      <c r="Q30" s="36"/>
      <c r="R30" s="26"/>
      <c r="S30" s="26"/>
      <c r="T30" s="2"/>
      <c r="U30" s="2"/>
    </row>
    <row r="31" spans="1:24" ht="39.950000000000003" customHeight="1" x14ac:dyDescent="0.25">
      <c r="A31" s="64" t="s">
        <v>32</v>
      </c>
      <c r="B31" s="207">
        <f t="shared" ref="B31:O31" si="3">B25+B28</f>
        <v>14</v>
      </c>
      <c r="C31" s="57">
        <f t="shared" si="3"/>
        <v>22934303.290000003</v>
      </c>
      <c r="D31" s="67">
        <f t="shared" si="3"/>
        <v>7272315.1499999994</v>
      </c>
      <c r="E31" s="44">
        <f t="shared" si="3"/>
        <v>15661988.140000001</v>
      </c>
      <c r="F31" s="72">
        <f t="shared" si="3"/>
        <v>0</v>
      </c>
      <c r="G31" s="57">
        <f t="shared" si="3"/>
        <v>15661988.140000001</v>
      </c>
      <c r="H31" s="57">
        <f t="shared" si="3"/>
        <v>0</v>
      </c>
      <c r="I31" s="57">
        <f t="shared" si="3"/>
        <v>0</v>
      </c>
      <c r="J31" s="57">
        <f t="shared" si="3"/>
        <v>0</v>
      </c>
      <c r="K31" s="57">
        <f t="shared" si="3"/>
        <v>0</v>
      </c>
      <c r="L31" s="57">
        <f t="shared" si="3"/>
        <v>0</v>
      </c>
      <c r="M31" s="57">
        <f t="shared" si="3"/>
        <v>0</v>
      </c>
      <c r="N31" s="57">
        <f t="shared" si="3"/>
        <v>0</v>
      </c>
      <c r="O31" s="63">
        <f t="shared" si="3"/>
        <v>0</v>
      </c>
      <c r="P31" s="17"/>
      <c r="Q31" s="36"/>
      <c r="R31" s="26"/>
      <c r="S31" s="26"/>
      <c r="T31" s="2"/>
      <c r="U31" s="2"/>
    </row>
    <row r="32" spans="1:24" ht="39.950000000000003" customHeight="1" thickBot="1" x14ac:dyDescent="0.3">
      <c r="A32" s="109" t="s">
        <v>33</v>
      </c>
      <c r="B32" s="208">
        <f t="shared" ref="B32:O32" si="4">B26+B29</f>
        <v>1</v>
      </c>
      <c r="C32" s="110">
        <f t="shared" si="4"/>
        <v>5784523.7199999997</v>
      </c>
      <c r="D32" s="111">
        <f t="shared" si="4"/>
        <v>1735357.1199999996</v>
      </c>
      <c r="E32" s="112">
        <f t="shared" si="4"/>
        <v>4049166.6</v>
      </c>
      <c r="F32" s="113">
        <f t="shared" si="4"/>
        <v>0</v>
      </c>
      <c r="G32" s="110">
        <f t="shared" si="4"/>
        <v>1189650</v>
      </c>
      <c r="H32" s="110">
        <f t="shared" si="4"/>
        <v>2859516.6</v>
      </c>
      <c r="I32" s="110">
        <f t="shared" si="4"/>
        <v>0</v>
      </c>
      <c r="J32" s="110">
        <f t="shared" si="4"/>
        <v>0</v>
      </c>
      <c r="K32" s="110">
        <f t="shared" si="4"/>
        <v>0</v>
      </c>
      <c r="L32" s="110">
        <f t="shared" si="4"/>
        <v>0</v>
      </c>
      <c r="M32" s="110">
        <f t="shared" si="4"/>
        <v>0</v>
      </c>
      <c r="N32" s="110">
        <f t="shared" si="4"/>
        <v>0</v>
      </c>
      <c r="O32" s="114">
        <f t="shared" si="4"/>
        <v>0</v>
      </c>
      <c r="P32" s="17"/>
      <c r="Q32" s="36"/>
      <c r="R32" s="26"/>
      <c r="S32" s="26"/>
      <c r="T32" s="2"/>
      <c r="U32" s="2"/>
    </row>
    <row r="33" spans="1:21" ht="39.950000000000003" customHeight="1" thickTop="1" x14ac:dyDescent="0.25">
      <c r="A33" s="115" t="s">
        <v>606</v>
      </c>
      <c r="B33" s="209">
        <f>B20+B30</f>
        <v>216</v>
      </c>
      <c r="C33" s="116">
        <f t="shared" ref="C33:O33" si="5">C20+C30</f>
        <v>671454563.70000005</v>
      </c>
      <c r="D33" s="117">
        <f t="shared" si="5"/>
        <v>206087016.26999998</v>
      </c>
      <c r="E33" s="118">
        <f t="shared" si="5"/>
        <v>465367547.42999995</v>
      </c>
      <c r="F33" s="119">
        <f t="shared" si="5"/>
        <v>34467136</v>
      </c>
      <c r="G33" s="116">
        <f t="shared" si="5"/>
        <v>322936374.49000001</v>
      </c>
      <c r="H33" s="116">
        <f t="shared" si="5"/>
        <v>101534304.78999998</v>
      </c>
      <c r="I33" s="116">
        <f t="shared" si="5"/>
        <v>6429732.1500000004</v>
      </c>
      <c r="J33" s="116">
        <f t="shared" si="5"/>
        <v>0</v>
      </c>
      <c r="K33" s="116">
        <f t="shared" si="5"/>
        <v>0</v>
      </c>
      <c r="L33" s="116">
        <f t="shared" si="5"/>
        <v>0</v>
      </c>
      <c r="M33" s="116">
        <f t="shared" si="5"/>
        <v>0</v>
      </c>
      <c r="N33" s="116">
        <f t="shared" si="5"/>
        <v>0</v>
      </c>
      <c r="O33" s="120">
        <f t="shared" si="5"/>
        <v>0</v>
      </c>
      <c r="P33" s="17"/>
      <c r="Q33" s="36"/>
      <c r="R33" s="26"/>
      <c r="S33" s="26"/>
      <c r="T33" s="2"/>
      <c r="U33" s="2"/>
    </row>
    <row r="34" spans="1:21" ht="39.950000000000003" customHeight="1" x14ac:dyDescent="0.25">
      <c r="A34" s="190" t="s">
        <v>31</v>
      </c>
      <c r="B34" s="210">
        <f>B21</f>
        <v>32</v>
      </c>
      <c r="C34" s="191">
        <f t="shared" ref="C34:O34" si="6">C21</f>
        <v>212089239.59000003</v>
      </c>
      <c r="D34" s="192">
        <f t="shared" si="6"/>
        <v>55728853.750000007</v>
      </c>
      <c r="E34" s="193">
        <f t="shared" si="6"/>
        <v>156360385.84</v>
      </c>
      <c r="F34" s="194">
        <f t="shared" si="6"/>
        <v>34467136</v>
      </c>
      <c r="G34" s="191">
        <f t="shared" ca="1" si="6"/>
        <v>78401743</v>
      </c>
      <c r="H34" s="191">
        <f t="shared" ca="1" si="6"/>
        <v>43491506.840000004</v>
      </c>
      <c r="I34" s="191">
        <f t="shared" ca="1" si="6"/>
        <v>0</v>
      </c>
      <c r="J34" s="191">
        <f t="shared" ca="1" si="6"/>
        <v>0</v>
      </c>
      <c r="K34" s="191">
        <f t="shared" ca="1" si="6"/>
        <v>0</v>
      </c>
      <c r="L34" s="191">
        <f t="shared" ca="1" si="6"/>
        <v>0</v>
      </c>
      <c r="M34" s="191">
        <f t="shared" ca="1" si="6"/>
        <v>0</v>
      </c>
      <c r="N34" s="191">
        <f t="shared" ca="1" si="6"/>
        <v>0</v>
      </c>
      <c r="O34" s="195">
        <f t="shared" ca="1" si="6"/>
        <v>0</v>
      </c>
      <c r="P34" s="17"/>
      <c r="Q34" s="36"/>
      <c r="R34" s="26"/>
      <c r="S34" s="26"/>
      <c r="T34" s="2"/>
      <c r="U34" s="2"/>
    </row>
    <row r="35" spans="1:21" ht="39.950000000000003" customHeight="1" x14ac:dyDescent="0.25">
      <c r="A35" s="121" t="s">
        <v>32</v>
      </c>
      <c r="B35" s="211">
        <f>B22+B31</f>
        <v>161</v>
      </c>
      <c r="C35" s="58">
        <f t="shared" ref="C35:O36" si="7">C22+C31</f>
        <v>322361875.42999995</v>
      </c>
      <c r="D35" s="68">
        <f t="shared" si="7"/>
        <v>107263373.58999999</v>
      </c>
      <c r="E35" s="74">
        <f t="shared" si="7"/>
        <v>215098501.84000003</v>
      </c>
      <c r="F35" s="73">
        <f t="shared" si="7"/>
        <v>0</v>
      </c>
      <c r="G35" s="58">
        <f t="shared" ca="1" si="7"/>
        <v>215098501.84000003</v>
      </c>
      <c r="H35" s="58">
        <f t="shared" ca="1" si="7"/>
        <v>0</v>
      </c>
      <c r="I35" s="58">
        <f t="shared" ca="1" si="7"/>
        <v>0</v>
      </c>
      <c r="J35" s="58">
        <f t="shared" ca="1" si="7"/>
        <v>0</v>
      </c>
      <c r="K35" s="58">
        <f t="shared" ca="1" si="7"/>
        <v>0</v>
      </c>
      <c r="L35" s="58">
        <f t="shared" ca="1" si="7"/>
        <v>0</v>
      </c>
      <c r="M35" s="58">
        <f t="shared" ca="1" si="7"/>
        <v>0</v>
      </c>
      <c r="N35" s="58">
        <f t="shared" ca="1" si="7"/>
        <v>0</v>
      </c>
      <c r="O35" s="122">
        <f t="shared" ca="1" si="7"/>
        <v>0</v>
      </c>
      <c r="P35" s="17"/>
      <c r="Q35" s="36"/>
      <c r="R35" s="26"/>
      <c r="S35" s="26"/>
      <c r="T35" s="2"/>
      <c r="U35" s="2"/>
    </row>
    <row r="36" spans="1:21" ht="39.950000000000003" customHeight="1" thickBot="1" x14ac:dyDescent="0.3">
      <c r="A36" s="123" t="s">
        <v>33</v>
      </c>
      <c r="B36" s="212">
        <f>B23+B32</f>
        <v>23</v>
      </c>
      <c r="C36" s="124">
        <f t="shared" si="7"/>
        <v>137003448.68000001</v>
      </c>
      <c r="D36" s="125">
        <f t="shared" si="7"/>
        <v>43094788.93</v>
      </c>
      <c r="E36" s="88">
        <f t="shared" si="7"/>
        <v>93908659.749999985</v>
      </c>
      <c r="F36" s="126">
        <f t="shared" si="7"/>
        <v>0</v>
      </c>
      <c r="G36" s="124">
        <f t="shared" ca="1" si="7"/>
        <v>29436129.649999999</v>
      </c>
      <c r="H36" s="124">
        <f t="shared" ca="1" si="7"/>
        <v>58042797.949999996</v>
      </c>
      <c r="I36" s="124">
        <f t="shared" ca="1" si="7"/>
        <v>6429732.1500000004</v>
      </c>
      <c r="J36" s="124">
        <f t="shared" ca="1" si="7"/>
        <v>0</v>
      </c>
      <c r="K36" s="124">
        <f t="shared" ca="1" si="7"/>
        <v>0</v>
      </c>
      <c r="L36" s="124">
        <f t="shared" ca="1" si="7"/>
        <v>0</v>
      </c>
      <c r="M36" s="124">
        <f t="shared" ca="1" si="7"/>
        <v>0</v>
      </c>
      <c r="N36" s="124">
        <f t="shared" ca="1" si="7"/>
        <v>0</v>
      </c>
      <c r="O36" s="127">
        <f t="shared" ca="1" si="7"/>
        <v>0</v>
      </c>
      <c r="P36" s="17"/>
      <c r="Q36" s="36"/>
      <c r="R36" s="26"/>
      <c r="S36" s="26"/>
      <c r="T36" s="2"/>
      <c r="U36" s="2"/>
    </row>
    <row r="37" spans="1:21" ht="15.75" thickTop="1" x14ac:dyDescent="0.25">
      <c r="A37" s="27"/>
      <c r="B37" s="3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6"/>
      <c r="S37" s="26"/>
      <c r="T37" s="2"/>
      <c r="U37" s="2"/>
    </row>
    <row r="38" spans="1:21" x14ac:dyDescent="0.25">
      <c r="A38" s="27"/>
      <c r="B38" s="3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6"/>
      <c r="S38" s="26"/>
      <c r="T38" s="2"/>
      <c r="U38" s="2"/>
    </row>
    <row r="39" spans="1:21" x14ac:dyDescent="0.25">
      <c r="A39" s="27"/>
      <c r="B39" s="3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6"/>
      <c r="S39" s="26"/>
      <c r="T39" s="2"/>
      <c r="U39" s="2"/>
    </row>
    <row r="40" spans="1:21" x14ac:dyDescent="0.25">
      <c r="A40" s="27"/>
      <c r="B40" s="3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6"/>
      <c r="S40" s="26"/>
      <c r="T40" s="2"/>
      <c r="U40" s="2"/>
    </row>
    <row r="41" spans="1:21" x14ac:dyDescent="0.25">
      <c r="A41" s="28"/>
      <c r="B41" s="213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"/>
      <c r="S41" s="2"/>
      <c r="T41" s="2"/>
      <c r="U41" s="2"/>
    </row>
    <row r="42" spans="1:21" x14ac:dyDescent="0.25">
      <c r="A42" s="28"/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8"/>
      <c r="Q42" s="28"/>
      <c r="R42" s="2"/>
      <c r="S42" s="2"/>
      <c r="T42" s="2"/>
      <c r="U42" s="2"/>
    </row>
    <row r="43" spans="1:21" x14ac:dyDescent="0.25">
      <c r="A43" s="28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8"/>
      <c r="Q43" s="28"/>
      <c r="R43" s="2"/>
      <c r="S43" s="2"/>
      <c r="T43" s="2"/>
      <c r="U43" s="2"/>
    </row>
    <row r="44" spans="1:21" x14ac:dyDescent="0.25"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</row>
    <row r="45" spans="1:21" x14ac:dyDescent="0.25"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</row>
    <row r="46" spans="1:21" x14ac:dyDescent="0.25"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</row>
    <row r="47" spans="1:21" x14ac:dyDescent="0.25"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42" orientation="landscape" r:id="rId1"/>
  <headerFooter>
    <oddHeader xml:space="preserve">&amp;LWojewództwo &amp;K000000Mazowieckie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1"/>
  <sheetViews>
    <sheetView showGridLines="0" view="pageBreakPreview" zoomScaleNormal="78" zoomScaleSheetLayoutView="100" workbookViewId="0">
      <pane xSplit="6" ySplit="2" topLeftCell="G60" activePane="bottomRight" state="frozen"/>
      <selection activeCell="A59" sqref="A59"/>
      <selection pane="topRight" activeCell="A59" sqref="A59"/>
      <selection pane="bottomLeft" activeCell="A59" sqref="A59"/>
      <selection pane="bottomRight" activeCell="A59" sqref="A59"/>
    </sheetView>
  </sheetViews>
  <sheetFormatPr defaultColWidth="9.140625" defaultRowHeight="12" x14ac:dyDescent="0.2"/>
  <cols>
    <col min="1" max="1" width="5" style="216" customWidth="1"/>
    <col min="2" max="2" width="12" style="216" customWidth="1"/>
    <col min="3" max="3" width="12.42578125" style="216" customWidth="1"/>
    <col min="4" max="4" width="12.5703125" style="216" customWidth="1"/>
    <col min="5" max="5" width="10.7109375" style="216" customWidth="1"/>
    <col min="6" max="6" width="38.7109375" style="216" customWidth="1"/>
    <col min="7" max="7" width="8.7109375" style="216" customWidth="1"/>
    <col min="8" max="9" width="15.85546875" style="216" customWidth="1"/>
    <col min="10" max="10" width="15.5703125" style="223" customWidth="1"/>
    <col min="11" max="12" width="15.5703125" style="216" customWidth="1"/>
    <col min="13" max="13" width="10.85546875" style="214" customWidth="1"/>
    <col min="14" max="17" width="15.5703125" style="216" customWidth="1"/>
    <col min="18" max="23" width="9.85546875" style="216" customWidth="1"/>
    <col min="24" max="24" width="33.7109375" style="275" customWidth="1"/>
    <col min="25" max="25" width="34.7109375" style="215" customWidth="1"/>
    <col min="26" max="26" width="9.140625" style="225"/>
    <col min="27" max="16384" width="9.140625" style="216"/>
  </cols>
  <sheetData>
    <row r="1" spans="1:26" ht="20.100000000000001" customHeight="1" x14ac:dyDescent="0.2">
      <c r="A1" s="322" t="s">
        <v>3</v>
      </c>
      <c r="B1" s="322" t="s">
        <v>4</v>
      </c>
      <c r="C1" s="323" t="s">
        <v>37</v>
      </c>
      <c r="D1" s="318" t="s">
        <v>5</v>
      </c>
      <c r="E1" s="318" t="s">
        <v>27</v>
      </c>
      <c r="F1" s="318" t="s">
        <v>6</v>
      </c>
      <c r="G1" s="322" t="s">
        <v>24</v>
      </c>
      <c r="H1" s="322" t="s">
        <v>7</v>
      </c>
      <c r="I1" s="322" t="s">
        <v>21</v>
      </c>
      <c r="J1" s="327" t="s">
        <v>8</v>
      </c>
      <c r="K1" s="322" t="s">
        <v>15</v>
      </c>
      <c r="L1" s="318" t="s">
        <v>12</v>
      </c>
      <c r="M1" s="322" t="s">
        <v>10</v>
      </c>
      <c r="N1" s="322" t="s">
        <v>11</v>
      </c>
      <c r="O1" s="322"/>
      <c r="P1" s="322"/>
      <c r="Q1" s="322"/>
      <c r="R1" s="322"/>
      <c r="S1" s="322"/>
      <c r="T1" s="322"/>
      <c r="U1" s="322"/>
      <c r="V1" s="322"/>
      <c r="W1" s="322"/>
      <c r="X1" s="325" t="s">
        <v>739</v>
      </c>
    </row>
    <row r="2" spans="1:26" ht="33" customHeight="1" x14ac:dyDescent="0.2">
      <c r="A2" s="322"/>
      <c r="B2" s="322"/>
      <c r="C2" s="324"/>
      <c r="D2" s="319"/>
      <c r="E2" s="319"/>
      <c r="F2" s="319"/>
      <c r="G2" s="322"/>
      <c r="H2" s="322"/>
      <c r="I2" s="322"/>
      <c r="J2" s="327"/>
      <c r="K2" s="322"/>
      <c r="L2" s="319"/>
      <c r="M2" s="322"/>
      <c r="N2" s="189">
        <v>2019</v>
      </c>
      <c r="O2" s="189">
        <v>2020</v>
      </c>
      <c r="P2" s="189">
        <v>2021</v>
      </c>
      <c r="Q2" s="189">
        <v>2022</v>
      </c>
      <c r="R2" s="189">
        <v>2023</v>
      </c>
      <c r="S2" s="189">
        <v>2024</v>
      </c>
      <c r="T2" s="189">
        <v>2025</v>
      </c>
      <c r="U2" s="189">
        <v>2026</v>
      </c>
      <c r="V2" s="189">
        <v>2027</v>
      </c>
      <c r="W2" s="189">
        <v>2028</v>
      </c>
      <c r="X2" s="326"/>
      <c r="Y2" s="217"/>
    </row>
    <row r="3" spans="1:26" ht="60" x14ac:dyDescent="0.2">
      <c r="A3" s="148" t="s">
        <v>607</v>
      </c>
      <c r="B3" s="148">
        <v>284</v>
      </c>
      <c r="C3" s="149" t="s">
        <v>544</v>
      </c>
      <c r="D3" s="245" t="s">
        <v>41</v>
      </c>
      <c r="E3" s="151" t="s">
        <v>64</v>
      </c>
      <c r="F3" s="152" t="s">
        <v>545</v>
      </c>
      <c r="G3" s="148" t="s">
        <v>111</v>
      </c>
      <c r="H3" s="153">
        <v>2.8875900000000003</v>
      </c>
      <c r="I3" s="154" t="s">
        <v>558</v>
      </c>
      <c r="J3" s="254">
        <v>12101121.98</v>
      </c>
      <c r="K3" s="254">
        <v>9680897</v>
      </c>
      <c r="L3" s="163">
        <v>2420224.9800000004</v>
      </c>
      <c r="M3" s="155">
        <v>0.8</v>
      </c>
      <c r="N3" s="254">
        <v>292840</v>
      </c>
      <c r="O3" s="254">
        <v>4645440</v>
      </c>
      <c r="P3" s="255">
        <v>4742617</v>
      </c>
      <c r="Q3" s="163">
        <v>0</v>
      </c>
      <c r="R3" s="255">
        <v>0</v>
      </c>
      <c r="S3" s="255">
        <v>0</v>
      </c>
      <c r="T3" s="255">
        <v>0</v>
      </c>
      <c r="U3" s="255">
        <v>0</v>
      </c>
      <c r="V3" s="255">
        <v>0</v>
      </c>
      <c r="W3" s="255">
        <v>0</v>
      </c>
      <c r="X3" s="272"/>
      <c r="Y3" s="217"/>
      <c r="Z3" s="273"/>
    </row>
    <row r="4" spans="1:26" ht="54.75" customHeight="1" x14ac:dyDescent="0.2">
      <c r="A4" s="148" t="s">
        <v>608</v>
      </c>
      <c r="B4" s="148">
        <v>292</v>
      </c>
      <c r="C4" s="149" t="s">
        <v>544</v>
      </c>
      <c r="D4" s="251" t="s">
        <v>41</v>
      </c>
      <c r="E4" s="157" t="s">
        <v>64</v>
      </c>
      <c r="F4" s="158" t="s">
        <v>546</v>
      </c>
      <c r="G4" s="148" t="s">
        <v>111</v>
      </c>
      <c r="H4" s="153">
        <v>7.6183999999999994</v>
      </c>
      <c r="I4" s="154" t="s">
        <v>559</v>
      </c>
      <c r="J4" s="256">
        <v>20981493.920000002</v>
      </c>
      <c r="K4" s="254">
        <v>16785195</v>
      </c>
      <c r="L4" s="163">
        <v>4196298.9200000018</v>
      </c>
      <c r="M4" s="155">
        <v>0.8</v>
      </c>
      <c r="N4" s="254">
        <v>3794570</v>
      </c>
      <c r="O4" s="254">
        <v>8824460</v>
      </c>
      <c r="P4" s="255">
        <v>4166165</v>
      </c>
      <c r="Q4" s="255">
        <v>0</v>
      </c>
      <c r="R4" s="255">
        <v>0</v>
      </c>
      <c r="S4" s="255">
        <v>0</v>
      </c>
      <c r="T4" s="255">
        <v>0</v>
      </c>
      <c r="U4" s="255">
        <v>0</v>
      </c>
      <c r="V4" s="255">
        <v>0</v>
      </c>
      <c r="W4" s="255">
        <v>0</v>
      </c>
      <c r="X4" s="272"/>
      <c r="Y4" s="217"/>
      <c r="Z4" s="273"/>
    </row>
    <row r="5" spans="1:26" ht="57.75" customHeight="1" x14ac:dyDescent="0.2">
      <c r="A5" s="148" t="s">
        <v>609</v>
      </c>
      <c r="B5" s="148">
        <v>277</v>
      </c>
      <c r="C5" s="149" t="s">
        <v>544</v>
      </c>
      <c r="D5" s="245" t="s">
        <v>55</v>
      </c>
      <c r="E5" s="151" t="s">
        <v>78</v>
      </c>
      <c r="F5" s="152" t="s">
        <v>547</v>
      </c>
      <c r="G5" s="148" t="s">
        <v>112</v>
      </c>
      <c r="H5" s="153">
        <v>2.9</v>
      </c>
      <c r="I5" s="154" t="s">
        <v>560</v>
      </c>
      <c r="J5" s="253">
        <v>2923747.48</v>
      </c>
      <c r="K5" s="254">
        <v>2338997</v>
      </c>
      <c r="L5" s="163">
        <v>584750.48</v>
      </c>
      <c r="M5" s="155">
        <v>0.8</v>
      </c>
      <c r="N5" s="254">
        <v>2252984</v>
      </c>
      <c r="O5" s="254">
        <v>86013</v>
      </c>
      <c r="P5" s="255">
        <v>0</v>
      </c>
      <c r="Q5" s="255">
        <v>0</v>
      </c>
      <c r="R5" s="255">
        <v>0</v>
      </c>
      <c r="S5" s="255">
        <v>0</v>
      </c>
      <c r="T5" s="255">
        <v>0</v>
      </c>
      <c r="U5" s="255">
        <v>0</v>
      </c>
      <c r="V5" s="255">
        <v>0</v>
      </c>
      <c r="W5" s="255">
        <v>0</v>
      </c>
      <c r="X5" s="272"/>
      <c r="Y5" s="217"/>
      <c r="Z5" s="273"/>
    </row>
    <row r="6" spans="1:26" ht="42" customHeight="1" x14ac:dyDescent="0.2">
      <c r="A6" s="243" t="s">
        <v>610</v>
      </c>
      <c r="B6" s="148">
        <v>151</v>
      </c>
      <c r="C6" s="149" t="s">
        <v>544</v>
      </c>
      <c r="D6" s="245" t="s">
        <v>43</v>
      </c>
      <c r="E6" s="151" t="s">
        <v>66</v>
      </c>
      <c r="F6" s="152" t="s">
        <v>548</v>
      </c>
      <c r="G6" s="148" t="s">
        <v>112</v>
      </c>
      <c r="H6" s="153">
        <v>2.4119999999999999</v>
      </c>
      <c r="I6" s="154" t="s">
        <v>561</v>
      </c>
      <c r="J6" s="253">
        <v>4305980.84</v>
      </c>
      <c r="K6" s="254">
        <v>3444784</v>
      </c>
      <c r="L6" s="163">
        <v>861196.83999999985</v>
      </c>
      <c r="M6" s="155">
        <v>0.8</v>
      </c>
      <c r="N6" s="254">
        <v>1120241</v>
      </c>
      <c r="O6" s="254">
        <v>2324543</v>
      </c>
      <c r="P6" s="255">
        <v>0</v>
      </c>
      <c r="Q6" s="255">
        <v>0</v>
      </c>
      <c r="R6" s="255">
        <v>0</v>
      </c>
      <c r="S6" s="255">
        <v>0</v>
      </c>
      <c r="T6" s="255">
        <v>0</v>
      </c>
      <c r="U6" s="255">
        <v>0</v>
      </c>
      <c r="V6" s="255">
        <v>0</v>
      </c>
      <c r="W6" s="255">
        <v>0</v>
      </c>
      <c r="X6" s="272"/>
      <c r="Y6" s="217"/>
      <c r="Z6" s="273"/>
    </row>
    <row r="7" spans="1:26" ht="92.25" customHeight="1" x14ac:dyDescent="0.2">
      <c r="A7" s="243" t="s">
        <v>611</v>
      </c>
      <c r="B7" s="148">
        <v>75</v>
      </c>
      <c r="C7" s="149" t="s">
        <v>544</v>
      </c>
      <c r="D7" s="245" t="s">
        <v>42</v>
      </c>
      <c r="E7" s="151" t="s">
        <v>65</v>
      </c>
      <c r="F7" s="152" t="s">
        <v>549</v>
      </c>
      <c r="G7" s="148" t="s">
        <v>111</v>
      </c>
      <c r="H7" s="153">
        <v>7.6569700000000003</v>
      </c>
      <c r="I7" s="154" t="s">
        <v>562</v>
      </c>
      <c r="J7" s="254">
        <v>18525130.82</v>
      </c>
      <c r="K7" s="254">
        <v>14820104</v>
      </c>
      <c r="L7" s="163">
        <v>3705026.8200000003</v>
      </c>
      <c r="M7" s="155">
        <v>0.8</v>
      </c>
      <c r="N7" s="254">
        <v>120000</v>
      </c>
      <c r="O7" s="254">
        <v>7295130</v>
      </c>
      <c r="P7" s="255">
        <v>7404974</v>
      </c>
      <c r="Q7" s="255">
        <v>0</v>
      </c>
      <c r="R7" s="255">
        <v>0</v>
      </c>
      <c r="S7" s="255">
        <v>0</v>
      </c>
      <c r="T7" s="255">
        <v>0</v>
      </c>
      <c r="U7" s="255">
        <v>0</v>
      </c>
      <c r="V7" s="255">
        <v>0</v>
      </c>
      <c r="W7" s="255">
        <v>0</v>
      </c>
      <c r="X7" s="272"/>
      <c r="Y7" s="217"/>
      <c r="Z7" s="273"/>
    </row>
    <row r="8" spans="1:26" ht="33" customHeight="1" x14ac:dyDescent="0.2">
      <c r="A8" s="243" t="s">
        <v>612</v>
      </c>
      <c r="B8" s="148">
        <v>216</v>
      </c>
      <c r="C8" s="149" t="s">
        <v>544</v>
      </c>
      <c r="D8" s="251" t="s">
        <v>60</v>
      </c>
      <c r="E8" s="157" t="s">
        <v>83</v>
      </c>
      <c r="F8" s="158" t="s">
        <v>550</v>
      </c>
      <c r="G8" s="148" t="s">
        <v>111</v>
      </c>
      <c r="H8" s="153">
        <v>2.794</v>
      </c>
      <c r="I8" s="154" t="s">
        <v>563</v>
      </c>
      <c r="J8" s="256">
        <v>30929117.02</v>
      </c>
      <c r="K8" s="254">
        <v>24743293</v>
      </c>
      <c r="L8" s="163">
        <v>6185824.0199999996</v>
      </c>
      <c r="M8" s="155">
        <v>0.8</v>
      </c>
      <c r="N8" s="254">
        <v>0</v>
      </c>
      <c r="O8" s="254">
        <v>6777238</v>
      </c>
      <c r="P8" s="255">
        <v>17966055</v>
      </c>
      <c r="Q8" s="255">
        <v>0</v>
      </c>
      <c r="R8" s="255">
        <v>0</v>
      </c>
      <c r="S8" s="255">
        <v>0</v>
      </c>
      <c r="T8" s="255">
        <v>0</v>
      </c>
      <c r="U8" s="255">
        <v>0</v>
      </c>
      <c r="V8" s="255">
        <v>0</v>
      </c>
      <c r="W8" s="255">
        <v>0</v>
      </c>
      <c r="X8" s="272"/>
      <c r="Y8" s="217"/>
      <c r="Z8" s="273"/>
    </row>
    <row r="9" spans="1:26" ht="36" x14ac:dyDescent="0.2">
      <c r="A9" s="243" t="s">
        <v>613</v>
      </c>
      <c r="B9" s="148">
        <v>144</v>
      </c>
      <c r="C9" s="149" t="s">
        <v>544</v>
      </c>
      <c r="D9" s="251" t="s">
        <v>40</v>
      </c>
      <c r="E9" s="157" t="s">
        <v>63</v>
      </c>
      <c r="F9" s="158" t="s">
        <v>551</v>
      </c>
      <c r="G9" s="148" t="s">
        <v>112</v>
      </c>
      <c r="H9" s="153">
        <v>6.4840200000000001</v>
      </c>
      <c r="I9" s="154" t="s">
        <v>564</v>
      </c>
      <c r="J9" s="257">
        <v>7040790.96</v>
      </c>
      <c r="K9" s="254">
        <v>5632632</v>
      </c>
      <c r="L9" s="163">
        <v>1408158.96</v>
      </c>
      <c r="M9" s="155">
        <v>0.8</v>
      </c>
      <c r="N9" s="254">
        <v>1577000</v>
      </c>
      <c r="O9" s="254">
        <v>4055632</v>
      </c>
      <c r="P9" s="255">
        <v>0</v>
      </c>
      <c r="Q9" s="255">
        <v>0</v>
      </c>
      <c r="R9" s="255">
        <v>0</v>
      </c>
      <c r="S9" s="255">
        <v>0</v>
      </c>
      <c r="T9" s="255">
        <v>0</v>
      </c>
      <c r="U9" s="255">
        <v>0</v>
      </c>
      <c r="V9" s="255">
        <v>0</v>
      </c>
      <c r="W9" s="255">
        <v>0</v>
      </c>
      <c r="X9" s="272"/>
      <c r="Y9" s="217"/>
      <c r="Z9" s="273"/>
    </row>
    <row r="10" spans="1:26" ht="45" customHeight="1" x14ac:dyDescent="0.2">
      <c r="A10" s="243" t="s">
        <v>614</v>
      </c>
      <c r="B10" s="148">
        <v>202</v>
      </c>
      <c r="C10" s="149" t="s">
        <v>544</v>
      </c>
      <c r="D10" s="245" t="s">
        <v>55</v>
      </c>
      <c r="E10" s="151" t="s">
        <v>78</v>
      </c>
      <c r="F10" s="152" t="s">
        <v>552</v>
      </c>
      <c r="G10" s="148" t="s">
        <v>113</v>
      </c>
      <c r="H10" s="153">
        <v>1.76</v>
      </c>
      <c r="I10" s="154" t="s">
        <v>560</v>
      </c>
      <c r="J10" s="253">
        <v>1672919.04</v>
      </c>
      <c r="K10" s="254">
        <v>1338335</v>
      </c>
      <c r="L10" s="163">
        <v>334584.04000000004</v>
      </c>
      <c r="M10" s="155">
        <v>0.8</v>
      </c>
      <c r="N10" s="254">
        <v>1138335</v>
      </c>
      <c r="O10" s="254">
        <v>200000</v>
      </c>
      <c r="P10" s="255">
        <v>0</v>
      </c>
      <c r="Q10" s="255">
        <v>0</v>
      </c>
      <c r="R10" s="255">
        <v>0</v>
      </c>
      <c r="S10" s="255">
        <v>0</v>
      </c>
      <c r="T10" s="255">
        <v>0</v>
      </c>
      <c r="U10" s="255">
        <v>0</v>
      </c>
      <c r="V10" s="255">
        <v>0</v>
      </c>
      <c r="W10" s="255">
        <v>0</v>
      </c>
      <c r="X10" s="272"/>
      <c r="Y10" s="217"/>
      <c r="Z10" s="273"/>
    </row>
    <row r="11" spans="1:26" ht="66" customHeight="1" x14ac:dyDescent="0.2">
      <c r="A11" s="243" t="s">
        <v>615</v>
      </c>
      <c r="B11" s="148">
        <v>249</v>
      </c>
      <c r="C11" s="149" t="s">
        <v>544</v>
      </c>
      <c r="D11" s="251" t="s">
        <v>516</v>
      </c>
      <c r="E11" s="157" t="s">
        <v>571</v>
      </c>
      <c r="F11" s="158" t="s">
        <v>553</v>
      </c>
      <c r="G11" s="148" t="s">
        <v>112</v>
      </c>
      <c r="H11" s="153">
        <v>22.245999999999999</v>
      </c>
      <c r="I11" s="154" t="s">
        <v>565</v>
      </c>
      <c r="J11" s="257">
        <v>28844000</v>
      </c>
      <c r="K11" s="254">
        <v>23075200</v>
      </c>
      <c r="L11" s="163">
        <v>5768800</v>
      </c>
      <c r="M11" s="155">
        <v>0.8</v>
      </c>
      <c r="N11" s="254">
        <v>2766544</v>
      </c>
      <c r="O11" s="254">
        <v>12694114</v>
      </c>
      <c r="P11" s="255">
        <v>7614542</v>
      </c>
      <c r="Q11" s="255">
        <v>0</v>
      </c>
      <c r="R11" s="255">
        <v>0</v>
      </c>
      <c r="S11" s="255">
        <v>0</v>
      </c>
      <c r="T11" s="255">
        <v>0</v>
      </c>
      <c r="U11" s="255">
        <v>0</v>
      </c>
      <c r="V11" s="255">
        <v>0</v>
      </c>
      <c r="W11" s="255">
        <v>0</v>
      </c>
      <c r="X11" s="272"/>
      <c r="Y11" s="217"/>
      <c r="Z11" s="273"/>
    </row>
    <row r="12" spans="1:26" ht="53.25" customHeight="1" x14ac:dyDescent="0.2">
      <c r="A12" s="243" t="s">
        <v>619</v>
      </c>
      <c r="B12" s="148">
        <v>363</v>
      </c>
      <c r="C12" s="149" t="s">
        <v>544</v>
      </c>
      <c r="D12" s="245" t="s">
        <v>517</v>
      </c>
      <c r="E12" s="151" t="s">
        <v>572</v>
      </c>
      <c r="F12" s="152" t="s">
        <v>554</v>
      </c>
      <c r="G12" s="148" t="s">
        <v>111</v>
      </c>
      <c r="H12" s="153">
        <v>1.284</v>
      </c>
      <c r="I12" s="154" t="s">
        <v>566</v>
      </c>
      <c r="J12" s="253">
        <v>5488710</v>
      </c>
      <c r="K12" s="254">
        <v>4390968</v>
      </c>
      <c r="L12" s="163">
        <v>1097742</v>
      </c>
      <c r="M12" s="155">
        <v>0.8</v>
      </c>
      <c r="N12" s="254">
        <v>0</v>
      </c>
      <c r="O12" s="254">
        <v>4390968</v>
      </c>
      <c r="P12" s="255">
        <v>0</v>
      </c>
      <c r="Q12" s="255">
        <v>0</v>
      </c>
      <c r="R12" s="255">
        <v>0</v>
      </c>
      <c r="S12" s="255">
        <v>0</v>
      </c>
      <c r="T12" s="255">
        <v>0</v>
      </c>
      <c r="U12" s="255">
        <v>0</v>
      </c>
      <c r="V12" s="255">
        <v>0</v>
      </c>
      <c r="W12" s="255">
        <v>0</v>
      </c>
      <c r="X12" s="272"/>
      <c r="Y12" s="217"/>
      <c r="Z12" s="273"/>
    </row>
    <row r="13" spans="1:26" ht="48" x14ac:dyDescent="0.2">
      <c r="A13" s="243" t="s">
        <v>620</v>
      </c>
      <c r="B13" s="148">
        <v>196</v>
      </c>
      <c r="C13" s="149" t="s">
        <v>544</v>
      </c>
      <c r="D13" s="258" t="s">
        <v>513</v>
      </c>
      <c r="E13" s="187" t="s">
        <v>570</v>
      </c>
      <c r="F13" s="186" t="s">
        <v>555</v>
      </c>
      <c r="G13" s="148" t="s">
        <v>111</v>
      </c>
      <c r="H13" s="153">
        <v>1.048</v>
      </c>
      <c r="I13" s="154" t="s">
        <v>567</v>
      </c>
      <c r="J13" s="259">
        <v>5609690.2699999996</v>
      </c>
      <c r="K13" s="254">
        <v>4487752</v>
      </c>
      <c r="L13" s="163">
        <v>1121938.2699999996</v>
      </c>
      <c r="M13" s="155">
        <v>0.8</v>
      </c>
      <c r="N13" s="254">
        <v>3248000</v>
      </c>
      <c r="O13" s="254">
        <v>1239752</v>
      </c>
      <c r="P13" s="255">
        <v>0</v>
      </c>
      <c r="Q13" s="255">
        <v>0</v>
      </c>
      <c r="R13" s="255">
        <v>0</v>
      </c>
      <c r="S13" s="255">
        <v>0</v>
      </c>
      <c r="T13" s="255">
        <v>0</v>
      </c>
      <c r="U13" s="255">
        <v>0</v>
      </c>
      <c r="V13" s="255">
        <v>0</v>
      </c>
      <c r="W13" s="255">
        <v>0</v>
      </c>
      <c r="X13" s="272"/>
      <c r="Y13" s="217"/>
      <c r="Z13" s="273"/>
    </row>
    <row r="14" spans="1:26" ht="48" x14ac:dyDescent="0.2">
      <c r="A14" s="243" t="s">
        <v>621</v>
      </c>
      <c r="B14" s="148">
        <v>393</v>
      </c>
      <c r="C14" s="149" t="s">
        <v>544</v>
      </c>
      <c r="D14" s="245" t="s">
        <v>543</v>
      </c>
      <c r="E14" s="151" t="s">
        <v>569</v>
      </c>
      <c r="F14" s="152" t="s">
        <v>556</v>
      </c>
      <c r="G14" s="148" t="s">
        <v>112</v>
      </c>
      <c r="H14" s="153">
        <v>2.915</v>
      </c>
      <c r="I14" s="154" t="s">
        <v>568</v>
      </c>
      <c r="J14" s="253">
        <v>2238217.44</v>
      </c>
      <c r="K14" s="254">
        <v>1790573</v>
      </c>
      <c r="L14" s="163">
        <v>447644.43999999994</v>
      </c>
      <c r="M14" s="155">
        <v>0.8</v>
      </c>
      <c r="N14" s="254">
        <v>1667130</v>
      </c>
      <c r="O14" s="254">
        <v>123443</v>
      </c>
      <c r="P14" s="255">
        <v>0</v>
      </c>
      <c r="Q14" s="255">
        <v>0</v>
      </c>
      <c r="R14" s="255">
        <v>0</v>
      </c>
      <c r="S14" s="255">
        <v>0</v>
      </c>
      <c r="T14" s="255">
        <v>0</v>
      </c>
      <c r="U14" s="255">
        <v>0</v>
      </c>
      <c r="V14" s="255">
        <v>0</v>
      </c>
      <c r="W14" s="255">
        <v>0</v>
      </c>
      <c r="X14" s="272"/>
      <c r="Y14" s="217"/>
      <c r="Z14" s="273"/>
    </row>
    <row r="15" spans="1:26" ht="33" customHeight="1" x14ac:dyDescent="0.2">
      <c r="A15" s="243" t="s">
        <v>622</v>
      </c>
      <c r="B15" s="148">
        <v>392</v>
      </c>
      <c r="C15" s="149" t="s">
        <v>544</v>
      </c>
      <c r="D15" s="245" t="s">
        <v>543</v>
      </c>
      <c r="E15" s="151" t="s">
        <v>569</v>
      </c>
      <c r="F15" s="152" t="s">
        <v>557</v>
      </c>
      <c r="G15" s="148" t="s">
        <v>112</v>
      </c>
      <c r="H15" s="153">
        <v>2.9020000000000001</v>
      </c>
      <c r="I15" s="154" t="s">
        <v>568</v>
      </c>
      <c r="J15" s="254">
        <v>2160346.42</v>
      </c>
      <c r="K15" s="254">
        <v>1728277</v>
      </c>
      <c r="L15" s="163">
        <v>432069.41999999993</v>
      </c>
      <c r="M15" s="155">
        <v>0.8</v>
      </c>
      <c r="N15" s="254">
        <v>873618</v>
      </c>
      <c r="O15" s="254">
        <v>854659</v>
      </c>
      <c r="P15" s="255">
        <v>0</v>
      </c>
      <c r="Q15" s="255">
        <v>0</v>
      </c>
      <c r="R15" s="255">
        <v>0</v>
      </c>
      <c r="S15" s="255">
        <v>0</v>
      </c>
      <c r="T15" s="255">
        <v>0</v>
      </c>
      <c r="U15" s="255">
        <v>0</v>
      </c>
      <c r="V15" s="255">
        <v>0</v>
      </c>
      <c r="W15" s="255">
        <v>0</v>
      </c>
      <c r="X15" s="272"/>
      <c r="Y15" s="217"/>
      <c r="Z15" s="273"/>
    </row>
    <row r="16" spans="1:26" ht="77.25" customHeight="1" x14ac:dyDescent="0.2">
      <c r="A16" s="243" t="s">
        <v>623</v>
      </c>
      <c r="B16" s="148">
        <v>183</v>
      </c>
      <c r="C16" s="149" t="s">
        <v>544</v>
      </c>
      <c r="D16" s="245" t="s">
        <v>48</v>
      </c>
      <c r="E16" s="151" t="s">
        <v>78</v>
      </c>
      <c r="F16" s="247" t="s">
        <v>717</v>
      </c>
      <c r="G16" s="243" t="s">
        <v>111</v>
      </c>
      <c r="H16" s="248">
        <v>1.5309999999999999</v>
      </c>
      <c r="I16" s="249" t="s">
        <v>718</v>
      </c>
      <c r="J16" s="254">
        <v>3351893.11</v>
      </c>
      <c r="K16" s="254">
        <v>2681514</v>
      </c>
      <c r="L16" s="163">
        <v>670379.10999999987</v>
      </c>
      <c r="M16" s="155">
        <v>0.8</v>
      </c>
      <c r="N16" s="254">
        <v>2337026</v>
      </c>
      <c r="O16" s="254">
        <v>344488</v>
      </c>
      <c r="P16" s="255">
        <v>0</v>
      </c>
      <c r="Q16" s="255">
        <v>0</v>
      </c>
      <c r="R16" s="255">
        <v>0</v>
      </c>
      <c r="S16" s="255">
        <v>0</v>
      </c>
      <c r="T16" s="255">
        <v>0</v>
      </c>
      <c r="U16" s="255">
        <v>0</v>
      </c>
      <c r="V16" s="255">
        <v>0</v>
      </c>
      <c r="W16" s="255">
        <v>0</v>
      </c>
      <c r="X16" s="272"/>
      <c r="Y16" s="217"/>
      <c r="Z16" s="273"/>
    </row>
    <row r="17" spans="1:26" ht="36" customHeight="1" x14ac:dyDescent="0.2">
      <c r="A17" s="243" t="s">
        <v>634</v>
      </c>
      <c r="B17" s="148">
        <v>146</v>
      </c>
      <c r="C17" s="149" t="s">
        <v>61</v>
      </c>
      <c r="D17" s="150" t="s">
        <v>40</v>
      </c>
      <c r="E17" s="151" t="s">
        <v>63</v>
      </c>
      <c r="F17" s="152" t="s">
        <v>84</v>
      </c>
      <c r="G17" s="148" t="s">
        <v>111</v>
      </c>
      <c r="H17" s="153">
        <v>4.8659999999999997</v>
      </c>
      <c r="I17" s="154" t="s">
        <v>114</v>
      </c>
      <c r="J17" s="166">
        <v>10131432.98</v>
      </c>
      <c r="K17" s="166">
        <v>7092003.0800000001</v>
      </c>
      <c r="L17" s="167">
        <v>3039429.9000000004</v>
      </c>
      <c r="M17" s="155">
        <v>0.7</v>
      </c>
      <c r="N17" s="166">
        <v>0</v>
      </c>
      <c r="O17" s="166">
        <v>4599088.08</v>
      </c>
      <c r="P17" s="167">
        <v>2492915</v>
      </c>
      <c r="Q17" s="255">
        <v>0</v>
      </c>
      <c r="R17" s="255">
        <v>0</v>
      </c>
      <c r="S17" s="255">
        <v>0</v>
      </c>
      <c r="T17" s="255">
        <v>0</v>
      </c>
      <c r="U17" s="255">
        <v>0</v>
      </c>
      <c r="V17" s="255">
        <v>0</v>
      </c>
      <c r="W17" s="255">
        <v>0</v>
      </c>
      <c r="X17" s="272"/>
      <c r="Y17" s="217"/>
      <c r="Z17" s="273"/>
    </row>
    <row r="18" spans="1:26" ht="62.25" customHeight="1" x14ac:dyDescent="0.2">
      <c r="A18" s="243" t="s">
        <v>635</v>
      </c>
      <c r="B18" s="148">
        <v>393</v>
      </c>
      <c r="C18" s="149" t="s">
        <v>61</v>
      </c>
      <c r="D18" s="150" t="s">
        <v>41</v>
      </c>
      <c r="E18" s="151" t="s">
        <v>64</v>
      </c>
      <c r="F18" s="152" t="s">
        <v>85</v>
      </c>
      <c r="G18" s="148" t="s">
        <v>111</v>
      </c>
      <c r="H18" s="153">
        <v>1.8639000000000001</v>
      </c>
      <c r="I18" s="154" t="s">
        <v>115</v>
      </c>
      <c r="J18" s="166">
        <v>7425166.2000000002</v>
      </c>
      <c r="K18" s="166">
        <v>5197616.34</v>
      </c>
      <c r="L18" s="167">
        <v>2227549.8600000003</v>
      </c>
      <c r="M18" s="155">
        <v>0.7</v>
      </c>
      <c r="N18" s="166">
        <v>0</v>
      </c>
      <c r="O18" s="166">
        <v>2702759.94</v>
      </c>
      <c r="P18" s="167">
        <v>2494856.4</v>
      </c>
      <c r="Q18" s="255">
        <v>0</v>
      </c>
      <c r="R18" s="255">
        <v>0</v>
      </c>
      <c r="S18" s="255">
        <v>0</v>
      </c>
      <c r="T18" s="255">
        <v>0</v>
      </c>
      <c r="U18" s="255">
        <v>0</v>
      </c>
      <c r="V18" s="255">
        <v>0</v>
      </c>
      <c r="W18" s="255">
        <v>0</v>
      </c>
      <c r="X18" s="272"/>
      <c r="Y18" s="217"/>
      <c r="Z18" s="273"/>
    </row>
    <row r="19" spans="1:26" ht="45.75" customHeight="1" x14ac:dyDescent="0.2">
      <c r="A19" s="243" t="s">
        <v>636</v>
      </c>
      <c r="B19" s="148">
        <v>35</v>
      </c>
      <c r="C19" s="149" t="s">
        <v>61</v>
      </c>
      <c r="D19" s="150" t="s">
        <v>42</v>
      </c>
      <c r="E19" s="151" t="s">
        <v>65</v>
      </c>
      <c r="F19" s="152" t="s">
        <v>740</v>
      </c>
      <c r="G19" s="148" t="s">
        <v>111</v>
      </c>
      <c r="H19" s="153">
        <v>3.0390000000000001</v>
      </c>
      <c r="I19" s="154" t="s">
        <v>116</v>
      </c>
      <c r="J19" s="166">
        <v>8879056.5999999996</v>
      </c>
      <c r="K19" s="166">
        <v>6215339.6200000001</v>
      </c>
      <c r="L19" s="167">
        <v>2663716.9799999995</v>
      </c>
      <c r="M19" s="155">
        <v>0.7</v>
      </c>
      <c r="N19" s="166">
        <v>0</v>
      </c>
      <c r="O19" s="166">
        <v>2118200</v>
      </c>
      <c r="P19" s="167">
        <v>4097139.62</v>
      </c>
      <c r="Q19" s="255">
        <v>0</v>
      </c>
      <c r="R19" s="255">
        <v>0</v>
      </c>
      <c r="S19" s="255">
        <v>0</v>
      </c>
      <c r="T19" s="255">
        <v>0</v>
      </c>
      <c r="U19" s="255">
        <v>0</v>
      </c>
      <c r="V19" s="255">
        <v>0</v>
      </c>
      <c r="W19" s="255">
        <v>0</v>
      </c>
      <c r="X19" s="272"/>
      <c r="Y19" s="217"/>
      <c r="Z19" s="273"/>
    </row>
    <row r="20" spans="1:26" ht="30.75" customHeight="1" x14ac:dyDescent="0.2">
      <c r="A20" s="243" t="s">
        <v>637</v>
      </c>
      <c r="B20" s="148">
        <v>196</v>
      </c>
      <c r="C20" s="149" t="s">
        <v>61</v>
      </c>
      <c r="D20" s="150" t="s">
        <v>43</v>
      </c>
      <c r="E20" s="151" t="s">
        <v>66</v>
      </c>
      <c r="F20" s="152" t="s">
        <v>86</v>
      </c>
      <c r="G20" s="148" t="s">
        <v>111</v>
      </c>
      <c r="H20" s="153">
        <v>1</v>
      </c>
      <c r="I20" s="154" t="s">
        <v>117</v>
      </c>
      <c r="J20" s="166">
        <v>5871715.3099999996</v>
      </c>
      <c r="K20" s="166">
        <v>4110200.71</v>
      </c>
      <c r="L20" s="167">
        <v>1761514.5999999996</v>
      </c>
      <c r="M20" s="155">
        <v>0.7</v>
      </c>
      <c r="N20" s="166">
        <v>0</v>
      </c>
      <c r="O20" s="166">
        <v>1233060.21</v>
      </c>
      <c r="P20" s="167">
        <v>2877140.5</v>
      </c>
      <c r="Q20" s="255">
        <v>0</v>
      </c>
      <c r="R20" s="255">
        <v>0</v>
      </c>
      <c r="S20" s="255">
        <v>0</v>
      </c>
      <c r="T20" s="255">
        <v>0</v>
      </c>
      <c r="U20" s="255">
        <v>0</v>
      </c>
      <c r="V20" s="255">
        <v>0</v>
      </c>
      <c r="W20" s="255">
        <v>0</v>
      </c>
      <c r="X20" s="272"/>
      <c r="Y20" s="217"/>
      <c r="Z20" s="273"/>
    </row>
    <row r="21" spans="1:26" ht="24" x14ac:dyDescent="0.2">
      <c r="A21" s="143" t="s">
        <v>638</v>
      </c>
      <c r="B21" s="143">
        <v>145</v>
      </c>
      <c r="C21" s="144" t="s">
        <v>62</v>
      </c>
      <c r="D21" s="52" t="s">
        <v>40</v>
      </c>
      <c r="E21" s="141" t="s">
        <v>63</v>
      </c>
      <c r="F21" s="53" t="s">
        <v>87</v>
      </c>
      <c r="G21" s="143" t="s">
        <v>111</v>
      </c>
      <c r="H21" s="145">
        <v>3.56596</v>
      </c>
      <c r="I21" s="146" t="s">
        <v>118</v>
      </c>
      <c r="J21" s="168">
        <v>5098220.58</v>
      </c>
      <c r="K21" s="50">
        <v>3568754.4</v>
      </c>
      <c r="L21" s="51">
        <v>1529466.1800000002</v>
      </c>
      <c r="M21" s="147">
        <v>0.7</v>
      </c>
      <c r="N21" s="50">
        <v>0</v>
      </c>
      <c r="O21" s="50">
        <v>3568754.4</v>
      </c>
      <c r="P21" s="242">
        <v>0</v>
      </c>
      <c r="Q21" s="242">
        <v>0</v>
      </c>
      <c r="R21" s="242">
        <v>0</v>
      </c>
      <c r="S21" s="242">
        <v>0</v>
      </c>
      <c r="T21" s="242">
        <v>0</v>
      </c>
      <c r="U21" s="242">
        <v>0</v>
      </c>
      <c r="V21" s="242">
        <v>0</v>
      </c>
      <c r="W21" s="242">
        <v>0</v>
      </c>
      <c r="X21" s="272"/>
      <c r="Y21" s="217"/>
      <c r="Z21" s="273"/>
    </row>
    <row r="22" spans="1:26" ht="48" x14ac:dyDescent="0.2">
      <c r="A22" s="143" t="s">
        <v>639</v>
      </c>
      <c r="B22" s="143">
        <v>334</v>
      </c>
      <c r="C22" s="144" t="s">
        <v>62</v>
      </c>
      <c r="D22" s="47" t="s">
        <v>44</v>
      </c>
      <c r="E22" s="140" t="s">
        <v>67</v>
      </c>
      <c r="F22" s="46" t="s">
        <v>88</v>
      </c>
      <c r="G22" s="143" t="s">
        <v>111</v>
      </c>
      <c r="H22" s="145">
        <v>1.0249999999999999</v>
      </c>
      <c r="I22" s="146" t="s">
        <v>119</v>
      </c>
      <c r="J22" s="49">
        <v>1944009.19</v>
      </c>
      <c r="K22" s="50">
        <v>1360806.43</v>
      </c>
      <c r="L22" s="51">
        <v>583202.76</v>
      </c>
      <c r="M22" s="147">
        <v>0.7</v>
      </c>
      <c r="N22" s="50">
        <v>0</v>
      </c>
      <c r="O22" s="50">
        <v>1360806.43</v>
      </c>
      <c r="P22" s="242">
        <v>0</v>
      </c>
      <c r="Q22" s="242">
        <v>0</v>
      </c>
      <c r="R22" s="242">
        <v>0</v>
      </c>
      <c r="S22" s="242">
        <v>0</v>
      </c>
      <c r="T22" s="242">
        <v>0</v>
      </c>
      <c r="U22" s="242">
        <v>0</v>
      </c>
      <c r="V22" s="242">
        <v>0</v>
      </c>
      <c r="W22" s="242">
        <v>0</v>
      </c>
      <c r="X22" s="272"/>
      <c r="Y22" s="217"/>
      <c r="Z22" s="273"/>
    </row>
    <row r="23" spans="1:26" ht="35.25" customHeight="1" x14ac:dyDescent="0.2">
      <c r="A23" s="143" t="s">
        <v>640</v>
      </c>
      <c r="B23" s="143">
        <v>113</v>
      </c>
      <c r="C23" s="144" t="s">
        <v>62</v>
      </c>
      <c r="D23" s="47" t="s">
        <v>45</v>
      </c>
      <c r="E23" s="140" t="s">
        <v>68</v>
      </c>
      <c r="F23" s="46" t="s">
        <v>89</v>
      </c>
      <c r="G23" s="143" t="s">
        <v>112</v>
      </c>
      <c r="H23" s="145">
        <v>0.93</v>
      </c>
      <c r="I23" s="146" t="s">
        <v>120</v>
      </c>
      <c r="J23" s="49">
        <v>1599829.14</v>
      </c>
      <c r="K23" s="50">
        <v>1119880.3899999999</v>
      </c>
      <c r="L23" s="51">
        <v>479948.75</v>
      </c>
      <c r="M23" s="147">
        <v>0.7</v>
      </c>
      <c r="N23" s="50">
        <v>0</v>
      </c>
      <c r="O23" s="50">
        <v>1119880.3899999999</v>
      </c>
      <c r="P23" s="242">
        <v>0</v>
      </c>
      <c r="Q23" s="242">
        <v>0</v>
      </c>
      <c r="R23" s="242">
        <v>0</v>
      </c>
      <c r="S23" s="242">
        <v>0</v>
      </c>
      <c r="T23" s="242">
        <v>0</v>
      </c>
      <c r="U23" s="242">
        <v>0</v>
      </c>
      <c r="V23" s="242">
        <v>0</v>
      </c>
      <c r="W23" s="242">
        <v>0</v>
      </c>
      <c r="X23" s="272"/>
      <c r="Y23" s="217"/>
      <c r="Z23" s="273"/>
    </row>
    <row r="24" spans="1:26" ht="76.5" customHeight="1" x14ac:dyDescent="0.2">
      <c r="A24" s="143" t="s">
        <v>641</v>
      </c>
      <c r="B24" s="143">
        <v>323</v>
      </c>
      <c r="C24" s="144" t="s">
        <v>62</v>
      </c>
      <c r="D24" s="47" t="s">
        <v>46</v>
      </c>
      <c r="E24" s="140" t="s">
        <v>69</v>
      </c>
      <c r="F24" s="46" t="s">
        <v>90</v>
      </c>
      <c r="G24" s="143" t="s">
        <v>111</v>
      </c>
      <c r="H24" s="145">
        <v>2.82</v>
      </c>
      <c r="I24" s="146" t="s">
        <v>121</v>
      </c>
      <c r="J24" s="50">
        <v>4627222.28</v>
      </c>
      <c r="K24" s="50">
        <v>3239055.59</v>
      </c>
      <c r="L24" s="51">
        <v>1388166.6900000004</v>
      </c>
      <c r="M24" s="147">
        <v>0.7</v>
      </c>
      <c r="N24" s="50">
        <v>0</v>
      </c>
      <c r="O24" s="50">
        <v>3239055.59</v>
      </c>
      <c r="P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  <c r="W24" s="242">
        <v>0</v>
      </c>
      <c r="X24" s="272"/>
      <c r="Y24" s="217"/>
      <c r="Z24" s="273"/>
    </row>
    <row r="25" spans="1:26" ht="44.25" customHeight="1" x14ac:dyDescent="0.2">
      <c r="A25" s="243" t="s">
        <v>642</v>
      </c>
      <c r="B25" s="148">
        <v>392</v>
      </c>
      <c r="C25" s="149" t="s">
        <v>61</v>
      </c>
      <c r="D25" s="156" t="s">
        <v>41</v>
      </c>
      <c r="E25" s="157" t="s">
        <v>64</v>
      </c>
      <c r="F25" s="158" t="s">
        <v>91</v>
      </c>
      <c r="G25" s="148" t="s">
        <v>111</v>
      </c>
      <c r="H25" s="153">
        <v>2.5689799999999998</v>
      </c>
      <c r="I25" s="154" t="s">
        <v>122</v>
      </c>
      <c r="J25" s="169">
        <v>11068284.02</v>
      </c>
      <c r="K25" s="166">
        <v>7747798.8099999996</v>
      </c>
      <c r="L25" s="167">
        <v>3320485.21</v>
      </c>
      <c r="M25" s="155">
        <v>0.7</v>
      </c>
      <c r="N25" s="166">
        <v>0</v>
      </c>
      <c r="O25" s="166">
        <v>245525.42</v>
      </c>
      <c r="P25" s="167">
        <v>5074192.22</v>
      </c>
      <c r="Q25" s="167">
        <v>2428081.17</v>
      </c>
      <c r="R25" s="255">
        <v>0</v>
      </c>
      <c r="S25" s="255">
        <v>0</v>
      </c>
      <c r="T25" s="255">
        <v>0</v>
      </c>
      <c r="U25" s="255">
        <v>0</v>
      </c>
      <c r="V25" s="255">
        <v>0</v>
      </c>
      <c r="W25" s="255">
        <v>0</v>
      </c>
      <c r="X25" s="272"/>
      <c r="Y25" s="217"/>
      <c r="Z25" s="273"/>
    </row>
    <row r="26" spans="1:26" ht="59.25" customHeight="1" x14ac:dyDescent="0.2">
      <c r="A26" s="143" t="s">
        <v>643</v>
      </c>
      <c r="B26" s="143">
        <v>115</v>
      </c>
      <c r="C26" s="144" t="s">
        <v>62</v>
      </c>
      <c r="D26" s="52" t="s">
        <v>45</v>
      </c>
      <c r="E26" s="141" t="s">
        <v>68</v>
      </c>
      <c r="F26" s="53" t="s">
        <v>92</v>
      </c>
      <c r="G26" s="143" t="s">
        <v>112</v>
      </c>
      <c r="H26" s="145">
        <v>4.05</v>
      </c>
      <c r="I26" s="146" t="s">
        <v>120</v>
      </c>
      <c r="J26" s="170">
        <v>4556817.3499999996</v>
      </c>
      <c r="K26" s="50">
        <v>3189772.14</v>
      </c>
      <c r="L26" s="51">
        <v>1367045.2099999995</v>
      </c>
      <c r="M26" s="147">
        <v>0.7</v>
      </c>
      <c r="N26" s="50">
        <v>0</v>
      </c>
      <c r="O26" s="50">
        <v>3189772.14</v>
      </c>
      <c r="P26" s="242">
        <v>0</v>
      </c>
      <c r="Q26" s="242">
        <v>0</v>
      </c>
      <c r="R26" s="242">
        <v>0</v>
      </c>
      <c r="S26" s="242">
        <v>0</v>
      </c>
      <c r="T26" s="242">
        <v>0</v>
      </c>
      <c r="U26" s="242">
        <v>0</v>
      </c>
      <c r="V26" s="242">
        <v>0</v>
      </c>
      <c r="W26" s="242">
        <v>0</v>
      </c>
      <c r="X26" s="272"/>
      <c r="Y26" s="217"/>
      <c r="Z26" s="273"/>
    </row>
    <row r="27" spans="1:26" ht="48" x14ac:dyDescent="0.2">
      <c r="A27" s="143" t="s">
        <v>644</v>
      </c>
      <c r="B27" s="143">
        <v>154</v>
      </c>
      <c r="C27" s="144" t="s">
        <v>62</v>
      </c>
      <c r="D27" s="47" t="s">
        <v>47</v>
      </c>
      <c r="E27" s="140" t="s">
        <v>70</v>
      </c>
      <c r="F27" s="46" t="s">
        <v>93</v>
      </c>
      <c r="G27" s="143" t="s">
        <v>111</v>
      </c>
      <c r="H27" s="145">
        <v>0.26302999999999999</v>
      </c>
      <c r="I27" s="146" t="s">
        <v>121</v>
      </c>
      <c r="J27" s="49">
        <v>3471333.37</v>
      </c>
      <c r="K27" s="50">
        <v>2777066.69</v>
      </c>
      <c r="L27" s="242">
        <v>694266.68000000017</v>
      </c>
      <c r="M27" s="147">
        <v>0.8</v>
      </c>
      <c r="N27" s="50">
        <v>0</v>
      </c>
      <c r="O27" s="50">
        <v>2777066.69</v>
      </c>
      <c r="P27" s="242">
        <v>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  <c r="W27" s="242">
        <v>0</v>
      </c>
      <c r="X27" s="272"/>
      <c r="Y27" s="217"/>
      <c r="Z27" s="273"/>
    </row>
    <row r="28" spans="1:26" ht="36" x14ac:dyDescent="0.2">
      <c r="A28" s="143" t="s">
        <v>645</v>
      </c>
      <c r="B28" s="143">
        <v>125</v>
      </c>
      <c r="C28" s="144" t="s">
        <v>62</v>
      </c>
      <c r="D28" s="52" t="s">
        <v>48</v>
      </c>
      <c r="E28" s="141" t="s">
        <v>71</v>
      </c>
      <c r="F28" s="53" t="s">
        <v>745</v>
      </c>
      <c r="G28" s="143" t="s">
        <v>111</v>
      </c>
      <c r="H28" s="145">
        <v>0.48049999999999998</v>
      </c>
      <c r="I28" s="146" t="s">
        <v>123</v>
      </c>
      <c r="J28" s="170">
        <v>1944629.54</v>
      </c>
      <c r="K28" s="50">
        <v>1361240.67</v>
      </c>
      <c r="L28" s="51">
        <v>583388.87000000011</v>
      </c>
      <c r="M28" s="147">
        <v>0.7</v>
      </c>
      <c r="N28" s="50">
        <v>0</v>
      </c>
      <c r="O28" s="50">
        <v>1361240.67</v>
      </c>
      <c r="P28" s="242">
        <v>0</v>
      </c>
      <c r="Q28" s="242">
        <v>0</v>
      </c>
      <c r="R28" s="242">
        <v>0</v>
      </c>
      <c r="S28" s="242">
        <v>0</v>
      </c>
      <c r="T28" s="242">
        <v>0</v>
      </c>
      <c r="U28" s="242">
        <v>0</v>
      </c>
      <c r="V28" s="242">
        <v>0</v>
      </c>
      <c r="W28" s="242">
        <v>0</v>
      </c>
      <c r="X28" s="272"/>
      <c r="Y28" s="217"/>
      <c r="Z28" s="273"/>
    </row>
    <row r="29" spans="1:26" ht="48" x14ac:dyDescent="0.2">
      <c r="A29" s="143" t="s">
        <v>646</v>
      </c>
      <c r="B29" s="143">
        <v>224</v>
      </c>
      <c r="C29" s="144" t="s">
        <v>62</v>
      </c>
      <c r="D29" s="47" t="s">
        <v>49</v>
      </c>
      <c r="E29" s="140" t="s">
        <v>72</v>
      </c>
      <c r="F29" s="46" t="s">
        <v>94</v>
      </c>
      <c r="G29" s="143" t="s">
        <v>112</v>
      </c>
      <c r="H29" s="145">
        <v>6.1200100000000006</v>
      </c>
      <c r="I29" s="146" t="s">
        <v>124</v>
      </c>
      <c r="J29" s="49">
        <v>8116235.6100000003</v>
      </c>
      <c r="K29" s="50">
        <v>5681364.9199999999</v>
      </c>
      <c r="L29" s="51">
        <v>2434870.6900000004</v>
      </c>
      <c r="M29" s="147">
        <v>0.7</v>
      </c>
      <c r="N29" s="50">
        <v>0</v>
      </c>
      <c r="O29" s="50">
        <v>5681364.9199999999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  <c r="W29" s="242">
        <v>0</v>
      </c>
      <c r="X29" s="272"/>
      <c r="Y29" s="217"/>
      <c r="Z29" s="273"/>
    </row>
    <row r="30" spans="1:26" ht="45" customHeight="1" x14ac:dyDescent="0.2">
      <c r="A30" s="143" t="s">
        <v>647</v>
      </c>
      <c r="B30" s="143">
        <v>208</v>
      </c>
      <c r="C30" s="144" t="s">
        <v>62</v>
      </c>
      <c r="D30" s="54" t="s">
        <v>50</v>
      </c>
      <c r="E30" s="142" t="s">
        <v>73</v>
      </c>
      <c r="F30" s="55" t="s">
        <v>95</v>
      </c>
      <c r="G30" s="143" t="s">
        <v>112</v>
      </c>
      <c r="H30" s="145">
        <v>4.9000000000000004</v>
      </c>
      <c r="I30" s="146" t="s">
        <v>125</v>
      </c>
      <c r="J30" s="171">
        <v>3648487.61</v>
      </c>
      <c r="K30" s="50">
        <v>2553941.3199999998</v>
      </c>
      <c r="L30" s="51">
        <v>1094546.29</v>
      </c>
      <c r="M30" s="147">
        <v>0.7</v>
      </c>
      <c r="N30" s="50">
        <v>0</v>
      </c>
      <c r="O30" s="50">
        <v>2553941.3199999998</v>
      </c>
      <c r="P30" s="242">
        <v>0</v>
      </c>
      <c r="Q30" s="242">
        <v>0</v>
      </c>
      <c r="R30" s="242">
        <v>0</v>
      </c>
      <c r="S30" s="242">
        <v>0</v>
      </c>
      <c r="T30" s="242">
        <v>0</v>
      </c>
      <c r="U30" s="242">
        <v>0</v>
      </c>
      <c r="V30" s="242">
        <v>0</v>
      </c>
      <c r="W30" s="242">
        <v>0</v>
      </c>
      <c r="X30" s="272"/>
      <c r="Y30" s="217"/>
      <c r="Z30" s="273"/>
    </row>
    <row r="31" spans="1:26" ht="29.25" customHeight="1" x14ac:dyDescent="0.2">
      <c r="A31" s="143" t="s">
        <v>648</v>
      </c>
      <c r="B31" s="143">
        <v>111</v>
      </c>
      <c r="C31" s="144" t="s">
        <v>62</v>
      </c>
      <c r="D31" s="47" t="s">
        <v>51</v>
      </c>
      <c r="E31" s="140" t="s">
        <v>74</v>
      </c>
      <c r="F31" s="46" t="s">
        <v>96</v>
      </c>
      <c r="G31" s="143" t="s">
        <v>112</v>
      </c>
      <c r="H31" s="145">
        <v>1.6042000000000001</v>
      </c>
      <c r="I31" s="146" t="s">
        <v>126</v>
      </c>
      <c r="J31" s="49">
        <v>2265120.5</v>
      </c>
      <c r="K31" s="50">
        <v>1585584.35</v>
      </c>
      <c r="L31" s="51">
        <v>679536.14999999991</v>
      </c>
      <c r="M31" s="147">
        <v>0.7</v>
      </c>
      <c r="N31" s="50">
        <v>0</v>
      </c>
      <c r="O31" s="50">
        <v>1585584.35</v>
      </c>
      <c r="P31" s="242">
        <v>0</v>
      </c>
      <c r="Q31" s="242">
        <v>0</v>
      </c>
      <c r="R31" s="242">
        <v>0</v>
      </c>
      <c r="S31" s="242">
        <v>0</v>
      </c>
      <c r="T31" s="242">
        <v>0</v>
      </c>
      <c r="U31" s="242">
        <v>0</v>
      </c>
      <c r="V31" s="242">
        <v>0</v>
      </c>
      <c r="W31" s="242">
        <v>0</v>
      </c>
      <c r="X31" s="272"/>
      <c r="Y31" s="217"/>
      <c r="Z31" s="273"/>
    </row>
    <row r="32" spans="1:26" ht="32.25" customHeight="1" x14ac:dyDescent="0.2">
      <c r="A32" s="143" t="s">
        <v>649</v>
      </c>
      <c r="B32" s="143">
        <v>151</v>
      </c>
      <c r="C32" s="144" t="s">
        <v>62</v>
      </c>
      <c r="D32" s="47" t="s">
        <v>52</v>
      </c>
      <c r="E32" s="140" t="s">
        <v>75</v>
      </c>
      <c r="F32" s="46" t="s">
        <v>97</v>
      </c>
      <c r="G32" s="143" t="s">
        <v>112</v>
      </c>
      <c r="H32" s="145">
        <v>1.032</v>
      </c>
      <c r="I32" s="146" t="s">
        <v>119</v>
      </c>
      <c r="J32" s="50">
        <v>470287.67</v>
      </c>
      <c r="K32" s="50">
        <v>329201.36</v>
      </c>
      <c r="L32" s="51">
        <v>141086.31</v>
      </c>
      <c r="M32" s="147">
        <v>0.7</v>
      </c>
      <c r="N32" s="50">
        <v>0</v>
      </c>
      <c r="O32" s="50">
        <v>329201.36</v>
      </c>
      <c r="P32" s="242">
        <v>0</v>
      </c>
      <c r="Q32" s="242">
        <v>0</v>
      </c>
      <c r="R32" s="242">
        <v>0</v>
      </c>
      <c r="S32" s="242">
        <v>0</v>
      </c>
      <c r="T32" s="242">
        <v>0</v>
      </c>
      <c r="U32" s="242">
        <v>0</v>
      </c>
      <c r="V32" s="242">
        <v>0</v>
      </c>
      <c r="W32" s="242">
        <v>0</v>
      </c>
      <c r="X32" s="272"/>
      <c r="Y32" s="217"/>
      <c r="Z32" s="273"/>
    </row>
    <row r="33" spans="1:26" ht="96" x14ac:dyDescent="0.2">
      <c r="A33" s="143" t="s">
        <v>650</v>
      </c>
      <c r="B33" s="143">
        <v>228</v>
      </c>
      <c r="C33" s="144" t="s">
        <v>62</v>
      </c>
      <c r="D33" s="47" t="s">
        <v>53</v>
      </c>
      <c r="E33" s="140" t="s">
        <v>76</v>
      </c>
      <c r="F33" s="46" t="s">
        <v>98</v>
      </c>
      <c r="G33" s="143" t="s">
        <v>113</v>
      </c>
      <c r="H33" s="145">
        <v>9.1590000000000007</v>
      </c>
      <c r="I33" s="146" t="s">
        <v>127</v>
      </c>
      <c r="J33" s="50">
        <v>3571155.25</v>
      </c>
      <c r="K33" s="50">
        <v>2499808.67</v>
      </c>
      <c r="L33" s="51">
        <v>1071346.58</v>
      </c>
      <c r="M33" s="147">
        <v>0.7</v>
      </c>
      <c r="N33" s="50">
        <v>0</v>
      </c>
      <c r="O33" s="50">
        <v>2499808.67</v>
      </c>
      <c r="P33" s="242">
        <v>0</v>
      </c>
      <c r="Q33" s="242">
        <v>0</v>
      </c>
      <c r="R33" s="242">
        <v>0</v>
      </c>
      <c r="S33" s="242">
        <v>0</v>
      </c>
      <c r="T33" s="242">
        <v>0</v>
      </c>
      <c r="U33" s="242">
        <v>0</v>
      </c>
      <c r="V33" s="242">
        <v>0</v>
      </c>
      <c r="W33" s="242">
        <v>0</v>
      </c>
      <c r="X33" s="272"/>
      <c r="Y33" s="217"/>
      <c r="Z33" s="273"/>
    </row>
    <row r="34" spans="1:26" ht="33.75" customHeight="1" x14ac:dyDescent="0.2">
      <c r="A34" s="143" t="s">
        <v>651</v>
      </c>
      <c r="B34" s="143">
        <v>147</v>
      </c>
      <c r="C34" s="144" t="s">
        <v>62</v>
      </c>
      <c r="D34" s="52" t="s">
        <v>40</v>
      </c>
      <c r="E34" s="141" t="s">
        <v>63</v>
      </c>
      <c r="F34" s="53" t="s">
        <v>99</v>
      </c>
      <c r="G34" s="143" t="s">
        <v>111</v>
      </c>
      <c r="H34" s="145">
        <v>3.6480000000000001</v>
      </c>
      <c r="I34" s="146" t="s">
        <v>118</v>
      </c>
      <c r="J34" s="168">
        <v>5890282.5800000001</v>
      </c>
      <c r="K34" s="50">
        <v>4123197.8</v>
      </c>
      <c r="L34" s="51">
        <v>1767084.7800000003</v>
      </c>
      <c r="M34" s="147">
        <v>0.7</v>
      </c>
      <c r="N34" s="50">
        <v>0</v>
      </c>
      <c r="O34" s="50">
        <v>4123197.8</v>
      </c>
      <c r="P34" s="242">
        <v>0</v>
      </c>
      <c r="Q34" s="242">
        <v>0</v>
      </c>
      <c r="R34" s="242">
        <v>0</v>
      </c>
      <c r="S34" s="242">
        <v>0</v>
      </c>
      <c r="T34" s="242">
        <v>0</v>
      </c>
      <c r="U34" s="242">
        <v>0</v>
      </c>
      <c r="V34" s="242">
        <v>0</v>
      </c>
      <c r="W34" s="242">
        <v>0</v>
      </c>
      <c r="X34" s="272"/>
      <c r="Y34" s="217"/>
      <c r="Z34" s="273"/>
    </row>
    <row r="35" spans="1:26" ht="51.75" customHeight="1" x14ac:dyDescent="0.2">
      <c r="A35" s="143" t="s">
        <v>652</v>
      </c>
      <c r="B35" s="143">
        <v>24</v>
      </c>
      <c r="C35" s="144" t="s">
        <v>62</v>
      </c>
      <c r="D35" s="47" t="s">
        <v>54</v>
      </c>
      <c r="E35" s="140" t="s">
        <v>77</v>
      </c>
      <c r="F35" s="46" t="s">
        <v>100</v>
      </c>
      <c r="G35" s="143" t="s">
        <v>111</v>
      </c>
      <c r="H35" s="145">
        <v>2.508</v>
      </c>
      <c r="I35" s="146" t="s">
        <v>125</v>
      </c>
      <c r="J35" s="49">
        <v>1813414.73</v>
      </c>
      <c r="K35" s="50">
        <v>1269390.31</v>
      </c>
      <c r="L35" s="51">
        <v>544024.41999999993</v>
      </c>
      <c r="M35" s="147">
        <v>0.7</v>
      </c>
      <c r="N35" s="50">
        <v>0</v>
      </c>
      <c r="O35" s="50">
        <v>1269390.31</v>
      </c>
      <c r="P35" s="242">
        <v>0</v>
      </c>
      <c r="Q35" s="242">
        <v>0</v>
      </c>
      <c r="R35" s="242">
        <v>0</v>
      </c>
      <c r="S35" s="242">
        <v>0</v>
      </c>
      <c r="T35" s="242">
        <v>0</v>
      </c>
      <c r="U35" s="242">
        <v>0</v>
      </c>
      <c r="V35" s="242">
        <v>0</v>
      </c>
      <c r="W35" s="242">
        <v>0</v>
      </c>
      <c r="X35" s="272"/>
      <c r="Y35" s="217"/>
      <c r="Z35" s="273"/>
    </row>
    <row r="36" spans="1:26" ht="48" x14ac:dyDescent="0.2">
      <c r="A36" s="243" t="s">
        <v>653</v>
      </c>
      <c r="B36" s="148">
        <v>343</v>
      </c>
      <c r="C36" s="149" t="s">
        <v>61</v>
      </c>
      <c r="D36" s="150" t="s">
        <v>55</v>
      </c>
      <c r="E36" s="151" t="s">
        <v>78</v>
      </c>
      <c r="F36" s="152" t="s">
        <v>101</v>
      </c>
      <c r="G36" s="148" t="s">
        <v>112</v>
      </c>
      <c r="H36" s="153">
        <v>8.5809899999999999</v>
      </c>
      <c r="I36" s="154" t="s">
        <v>128</v>
      </c>
      <c r="J36" s="172">
        <v>16569205.859999999</v>
      </c>
      <c r="K36" s="166">
        <v>11598444.1</v>
      </c>
      <c r="L36" s="167">
        <v>4970761.76</v>
      </c>
      <c r="M36" s="155">
        <v>0.7</v>
      </c>
      <c r="N36" s="166">
        <v>0</v>
      </c>
      <c r="O36" s="166">
        <v>3479533.23</v>
      </c>
      <c r="P36" s="167">
        <v>8118910.8700000001</v>
      </c>
      <c r="Q36" s="255">
        <v>0</v>
      </c>
      <c r="R36" s="255">
        <v>0</v>
      </c>
      <c r="S36" s="255">
        <v>0</v>
      </c>
      <c r="T36" s="255">
        <v>0</v>
      </c>
      <c r="U36" s="255">
        <v>0</v>
      </c>
      <c r="V36" s="255">
        <v>0</v>
      </c>
      <c r="W36" s="255">
        <v>0</v>
      </c>
      <c r="X36" s="272"/>
      <c r="Y36" s="217"/>
      <c r="Z36" s="273"/>
    </row>
    <row r="37" spans="1:26" ht="64.5" customHeight="1" x14ac:dyDescent="0.2">
      <c r="A37" s="143" t="s">
        <v>654</v>
      </c>
      <c r="B37" s="143">
        <v>209</v>
      </c>
      <c r="C37" s="144" t="s">
        <v>62</v>
      </c>
      <c r="D37" s="47" t="s">
        <v>50</v>
      </c>
      <c r="E37" s="140" t="s">
        <v>73</v>
      </c>
      <c r="F37" s="46" t="s">
        <v>102</v>
      </c>
      <c r="G37" s="143" t="s">
        <v>112</v>
      </c>
      <c r="H37" s="145">
        <v>3.4846699999999999</v>
      </c>
      <c r="I37" s="146" t="s">
        <v>125</v>
      </c>
      <c r="J37" s="50">
        <v>2481997.0499999998</v>
      </c>
      <c r="K37" s="50">
        <v>1737397.93</v>
      </c>
      <c r="L37" s="51">
        <v>744599.11999999988</v>
      </c>
      <c r="M37" s="147">
        <v>0.7</v>
      </c>
      <c r="N37" s="50">
        <v>0</v>
      </c>
      <c r="O37" s="50">
        <v>1737397.93</v>
      </c>
      <c r="P37" s="242">
        <v>0</v>
      </c>
      <c r="Q37" s="242">
        <v>0</v>
      </c>
      <c r="R37" s="242">
        <v>0</v>
      </c>
      <c r="S37" s="242">
        <v>0</v>
      </c>
      <c r="T37" s="242">
        <v>0</v>
      </c>
      <c r="U37" s="242">
        <v>0</v>
      </c>
      <c r="V37" s="242">
        <v>0</v>
      </c>
      <c r="W37" s="242">
        <v>0</v>
      </c>
      <c r="X37" s="272"/>
      <c r="Y37" s="217"/>
      <c r="Z37" s="273"/>
    </row>
    <row r="38" spans="1:26" ht="80.25" customHeight="1" x14ac:dyDescent="0.2">
      <c r="A38" s="143" t="s">
        <v>655</v>
      </c>
      <c r="B38" s="143" t="s">
        <v>730</v>
      </c>
      <c r="C38" s="144" t="s">
        <v>62</v>
      </c>
      <c r="D38" s="52" t="s">
        <v>56</v>
      </c>
      <c r="E38" s="141" t="s">
        <v>79</v>
      </c>
      <c r="F38" s="53" t="s">
        <v>103</v>
      </c>
      <c r="G38" s="143" t="s">
        <v>112</v>
      </c>
      <c r="H38" s="145">
        <v>0</v>
      </c>
      <c r="I38" s="146" t="s">
        <v>729</v>
      </c>
      <c r="J38" s="168">
        <v>0</v>
      </c>
      <c r="K38" s="50">
        <v>0</v>
      </c>
      <c r="L38" s="51">
        <v>0</v>
      </c>
      <c r="M38" s="147">
        <v>0.7</v>
      </c>
      <c r="N38" s="50">
        <v>0</v>
      </c>
      <c r="O38" s="50">
        <v>0</v>
      </c>
      <c r="P38" s="242">
        <v>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  <c r="W38" s="242">
        <v>0</v>
      </c>
      <c r="X38" s="272"/>
      <c r="Y38" s="217"/>
      <c r="Z38" s="273"/>
    </row>
    <row r="39" spans="1:26" ht="77.25" customHeight="1" x14ac:dyDescent="0.2">
      <c r="A39" s="143" t="s">
        <v>656</v>
      </c>
      <c r="B39" s="143">
        <v>77</v>
      </c>
      <c r="C39" s="144" t="s">
        <v>62</v>
      </c>
      <c r="D39" s="52" t="s">
        <v>57</v>
      </c>
      <c r="E39" s="141" t="s">
        <v>80</v>
      </c>
      <c r="F39" s="53" t="s">
        <v>104</v>
      </c>
      <c r="G39" s="143" t="s">
        <v>112</v>
      </c>
      <c r="H39" s="145">
        <v>1.9319999999999999</v>
      </c>
      <c r="I39" s="146" t="s">
        <v>130</v>
      </c>
      <c r="J39" s="170">
        <v>3508905.54</v>
      </c>
      <c r="K39" s="50">
        <v>2456233.87</v>
      </c>
      <c r="L39" s="51">
        <v>1052671.67</v>
      </c>
      <c r="M39" s="147">
        <v>0.7</v>
      </c>
      <c r="N39" s="50">
        <v>0</v>
      </c>
      <c r="O39" s="50">
        <v>2456233.87</v>
      </c>
      <c r="P39" s="242">
        <v>0</v>
      </c>
      <c r="Q39" s="242">
        <v>0</v>
      </c>
      <c r="R39" s="242">
        <v>0</v>
      </c>
      <c r="S39" s="242">
        <v>0</v>
      </c>
      <c r="T39" s="242">
        <v>0</v>
      </c>
      <c r="U39" s="242">
        <v>0</v>
      </c>
      <c r="V39" s="242">
        <v>0</v>
      </c>
      <c r="W39" s="242">
        <v>0</v>
      </c>
      <c r="X39" s="272"/>
      <c r="Y39" s="217"/>
      <c r="Z39" s="273"/>
    </row>
    <row r="40" spans="1:26" ht="36" x14ac:dyDescent="0.2">
      <c r="A40" s="143" t="s">
        <v>657</v>
      </c>
      <c r="B40" s="143">
        <v>50</v>
      </c>
      <c r="C40" s="144" t="s">
        <v>62</v>
      </c>
      <c r="D40" s="47" t="s">
        <v>58</v>
      </c>
      <c r="E40" s="140" t="s">
        <v>81</v>
      </c>
      <c r="F40" s="46" t="s">
        <v>105</v>
      </c>
      <c r="G40" s="143" t="s">
        <v>112</v>
      </c>
      <c r="H40" s="145">
        <v>1.25</v>
      </c>
      <c r="I40" s="146" t="s">
        <v>119</v>
      </c>
      <c r="J40" s="49">
        <v>568742.16</v>
      </c>
      <c r="K40" s="50">
        <v>398119.51</v>
      </c>
      <c r="L40" s="51">
        <v>170622.65000000002</v>
      </c>
      <c r="M40" s="147">
        <v>0.7</v>
      </c>
      <c r="N40" s="50">
        <v>0</v>
      </c>
      <c r="O40" s="50">
        <v>398119.51</v>
      </c>
      <c r="P40" s="242">
        <v>0</v>
      </c>
      <c r="Q40" s="242">
        <v>0</v>
      </c>
      <c r="R40" s="242">
        <v>0</v>
      </c>
      <c r="S40" s="242">
        <v>0</v>
      </c>
      <c r="T40" s="242">
        <v>0</v>
      </c>
      <c r="U40" s="242">
        <v>0</v>
      </c>
      <c r="V40" s="242">
        <v>0</v>
      </c>
      <c r="W40" s="242">
        <v>0</v>
      </c>
      <c r="X40" s="272"/>
      <c r="Y40" s="217"/>
      <c r="Z40" s="273"/>
    </row>
    <row r="41" spans="1:26" ht="78" customHeight="1" x14ac:dyDescent="0.2">
      <c r="A41" s="143" t="s">
        <v>658</v>
      </c>
      <c r="B41" s="143">
        <v>197</v>
      </c>
      <c r="C41" s="144" t="s">
        <v>62</v>
      </c>
      <c r="D41" s="52" t="s">
        <v>43</v>
      </c>
      <c r="E41" s="141" t="s">
        <v>66</v>
      </c>
      <c r="F41" s="53" t="s">
        <v>106</v>
      </c>
      <c r="G41" s="143" t="s">
        <v>112</v>
      </c>
      <c r="H41" s="145">
        <v>0.95499999999999996</v>
      </c>
      <c r="I41" s="146" t="s">
        <v>126</v>
      </c>
      <c r="J41" s="170">
        <v>1002567.08</v>
      </c>
      <c r="K41" s="50">
        <v>654500</v>
      </c>
      <c r="L41" s="51">
        <v>348067.07999999996</v>
      </c>
      <c r="M41" s="147">
        <v>0.7</v>
      </c>
      <c r="N41" s="50">
        <v>0</v>
      </c>
      <c r="O41" s="50">
        <v>654500</v>
      </c>
      <c r="P41" s="242">
        <v>0</v>
      </c>
      <c r="Q41" s="242">
        <v>0</v>
      </c>
      <c r="R41" s="242">
        <v>0</v>
      </c>
      <c r="S41" s="242">
        <v>0</v>
      </c>
      <c r="T41" s="242">
        <v>0</v>
      </c>
      <c r="U41" s="242">
        <v>0</v>
      </c>
      <c r="V41" s="242">
        <v>0</v>
      </c>
      <c r="W41" s="242">
        <v>0</v>
      </c>
      <c r="X41" s="272"/>
      <c r="Y41" s="217"/>
      <c r="Z41" s="273"/>
    </row>
    <row r="42" spans="1:26" ht="28.5" customHeight="1" x14ac:dyDescent="0.2">
      <c r="A42" s="143" t="s">
        <v>659</v>
      </c>
      <c r="B42" s="143">
        <v>43</v>
      </c>
      <c r="C42" s="144" t="s">
        <v>62</v>
      </c>
      <c r="D42" s="47" t="s">
        <v>59</v>
      </c>
      <c r="E42" s="140" t="s">
        <v>82</v>
      </c>
      <c r="F42" s="46" t="s">
        <v>107</v>
      </c>
      <c r="G42" s="143" t="s">
        <v>112</v>
      </c>
      <c r="H42" s="145">
        <v>0.68500000000000005</v>
      </c>
      <c r="I42" s="146" t="s">
        <v>125</v>
      </c>
      <c r="J42" s="49">
        <v>873703.99</v>
      </c>
      <c r="K42" s="50">
        <v>611592.79</v>
      </c>
      <c r="L42" s="51">
        <v>262111.19999999995</v>
      </c>
      <c r="M42" s="147">
        <v>0.7</v>
      </c>
      <c r="N42" s="50">
        <v>0</v>
      </c>
      <c r="O42" s="50">
        <v>611592.79</v>
      </c>
      <c r="P42" s="242">
        <v>0</v>
      </c>
      <c r="Q42" s="242">
        <v>0</v>
      </c>
      <c r="R42" s="242">
        <v>0</v>
      </c>
      <c r="S42" s="242">
        <v>0</v>
      </c>
      <c r="T42" s="242">
        <v>0</v>
      </c>
      <c r="U42" s="242">
        <v>0</v>
      </c>
      <c r="V42" s="242">
        <v>0</v>
      </c>
      <c r="W42" s="242">
        <v>0</v>
      </c>
      <c r="X42" s="272"/>
      <c r="Y42" s="217"/>
      <c r="Z42" s="273"/>
    </row>
    <row r="43" spans="1:26" ht="36" x14ac:dyDescent="0.2">
      <c r="A43" s="143" t="s">
        <v>660</v>
      </c>
      <c r="B43" s="143">
        <v>322</v>
      </c>
      <c r="C43" s="144" t="s">
        <v>62</v>
      </c>
      <c r="D43" s="54" t="s">
        <v>46</v>
      </c>
      <c r="E43" s="142" t="s">
        <v>69</v>
      </c>
      <c r="F43" s="55" t="s">
        <v>108</v>
      </c>
      <c r="G43" s="143" t="s">
        <v>112</v>
      </c>
      <c r="H43" s="145">
        <v>0.57999999999999996</v>
      </c>
      <c r="I43" s="146" t="s">
        <v>121</v>
      </c>
      <c r="J43" s="171">
        <v>543657.72</v>
      </c>
      <c r="K43" s="50">
        <v>380560.4</v>
      </c>
      <c r="L43" s="51">
        <v>163097.31999999995</v>
      </c>
      <c r="M43" s="147">
        <v>0.7</v>
      </c>
      <c r="N43" s="50">
        <v>0</v>
      </c>
      <c r="O43" s="50">
        <v>380560.4</v>
      </c>
      <c r="P43" s="242">
        <v>0</v>
      </c>
      <c r="Q43" s="242">
        <v>0</v>
      </c>
      <c r="R43" s="242">
        <v>0</v>
      </c>
      <c r="S43" s="242">
        <v>0</v>
      </c>
      <c r="T43" s="242">
        <v>0</v>
      </c>
      <c r="U43" s="242">
        <v>0</v>
      </c>
      <c r="V43" s="242">
        <v>0</v>
      </c>
      <c r="W43" s="242">
        <v>0</v>
      </c>
      <c r="X43" s="272"/>
      <c r="Y43" s="217"/>
      <c r="Z43" s="273"/>
    </row>
    <row r="44" spans="1:26" ht="28.5" customHeight="1" x14ac:dyDescent="0.2">
      <c r="A44" s="143" t="s">
        <v>661</v>
      </c>
      <c r="B44" s="143">
        <v>152</v>
      </c>
      <c r="C44" s="144" t="s">
        <v>62</v>
      </c>
      <c r="D44" s="47" t="s">
        <v>47</v>
      </c>
      <c r="E44" s="140" t="s">
        <v>70</v>
      </c>
      <c r="F44" s="46" t="s">
        <v>109</v>
      </c>
      <c r="G44" s="143" t="s">
        <v>113</v>
      </c>
      <c r="H44" s="145">
        <v>6.8505000000000003</v>
      </c>
      <c r="I44" s="146" t="s">
        <v>120</v>
      </c>
      <c r="J44" s="50">
        <v>2787924.89</v>
      </c>
      <c r="K44" s="50">
        <v>2230339.91</v>
      </c>
      <c r="L44" s="51">
        <v>557584.98</v>
      </c>
      <c r="M44" s="147">
        <v>0.8</v>
      </c>
      <c r="N44" s="50">
        <v>0</v>
      </c>
      <c r="O44" s="50">
        <v>2230339.91</v>
      </c>
      <c r="P44" s="242">
        <v>0</v>
      </c>
      <c r="Q44" s="242">
        <v>0</v>
      </c>
      <c r="R44" s="242">
        <v>0</v>
      </c>
      <c r="S44" s="242">
        <v>0</v>
      </c>
      <c r="T44" s="242">
        <v>0</v>
      </c>
      <c r="U44" s="242">
        <v>0</v>
      </c>
      <c r="V44" s="242">
        <v>0</v>
      </c>
      <c r="W44" s="242">
        <v>0</v>
      </c>
      <c r="X44" s="272"/>
      <c r="Y44" s="217"/>
      <c r="Z44" s="273"/>
    </row>
    <row r="45" spans="1:26" s="240" customFormat="1" ht="36" x14ac:dyDescent="0.2">
      <c r="A45" s="243" t="s">
        <v>662</v>
      </c>
      <c r="B45" s="148">
        <v>44</v>
      </c>
      <c r="C45" s="149" t="s">
        <v>61</v>
      </c>
      <c r="D45" s="150" t="s">
        <v>59</v>
      </c>
      <c r="E45" s="151" t="s">
        <v>82</v>
      </c>
      <c r="F45" s="152" t="s">
        <v>720</v>
      </c>
      <c r="G45" s="148" t="s">
        <v>112</v>
      </c>
      <c r="H45" s="153">
        <v>3.9740000000000002</v>
      </c>
      <c r="I45" s="154" t="s">
        <v>360</v>
      </c>
      <c r="J45" s="166">
        <v>3569130.94</v>
      </c>
      <c r="K45" s="166">
        <v>2855304.75</v>
      </c>
      <c r="L45" s="167">
        <v>713826.19</v>
      </c>
      <c r="M45" s="155">
        <v>0.8</v>
      </c>
      <c r="N45" s="166">
        <v>0</v>
      </c>
      <c r="O45" s="166">
        <v>1370546.4</v>
      </c>
      <c r="P45" s="167">
        <v>1484758.35</v>
      </c>
      <c r="Q45" s="255">
        <v>0</v>
      </c>
      <c r="R45" s="255">
        <v>0</v>
      </c>
      <c r="S45" s="255">
        <v>0</v>
      </c>
      <c r="T45" s="255">
        <v>0</v>
      </c>
      <c r="U45" s="255">
        <v>0</v>
      </c>
      <c r="V45" s="255">
        <v>0</v>
      </c>
      <c r="W45" s="255">
        <v>0</v>
      </c>
      <c r="X45" s="272"/>
      <c r="Y45" s="217"/>
      <c r="Z45" s="273"/>
    </row>
    <row r="46" spans="1:26" ht="72" x14ac:dyDescent="0.2">
      <c r="A46" s="143" t="s">
        <v>663</v>
      </c>
      <c r="B46" s="143">
        <v>23</v>
      </c>
      <c r="C46" s="144" t="s">
        <v>62</v>
      </c>
      <c r="D46" s="47" t="s">
        <v>54</v>
      </c>
      <c r="E46" s="140">
        <v>1423</v>
      </c>
      <c r="F46" s="46" t="s">
        <v>530</v>
      </c>
      <c r="G46" s="143" t="s">
        <v>113</v>
      </c>
      <c r="H46" s="145">
        <v>4.2009999999999996</v>
      </c>
      <c r="I46" s="146" t="s">
        <v>125</v>
      </c>
      <c r="J46" s="50">
        <v>1196279.9099999999</v>
      </c>
      <c r="K46" s="50">
        <v>957023.92</v>
      </c>
      <c r="L46" s="51">
        <v>239255.98999999987</v>
      </c>
      <c r="M46" s="147">
        <v>0.8</v>
      </c>
      <c r="N46" s="50">
        <v>0</v>
      </c>
      <c r="O46" s="50">
        <v>957023.92</v>
      </c>
      <c r="P46" s="242">
        <v>0</v>
      </c>
      <c r="Q46" s="242">
        <v>0</v>
      </c>
      <c r="R46" s="242">
        <v>0</v>
      </c>
      <c r="S46" s="242">
        <v>0</v>
      </c>
      <c r="T46" s="242">
        <v>0</v>
      </c>
      <c r="U46" s="242">
        <v>0</v>
      </c>
      <c r="V46" s="242">
        <v>0</v>
      </c>
      <c r="W46" s="242">
        <v>0</v>
      </c>
      <c r="X46" s="272"/>
      <c r="Y46" s="217"/>
      <c r="Z46" s="273"/>
    </row>
    <row r="47" spans="1:26" ht="84" x14ac:dyDescent="0.2">
      <c r="A47" s="143" t="s">
        <v>664</v>
      </c>
      <c r="B47" s="143">
        <v>22</v>
      </c>
      <c r="C47" s="144" t="s">
        <v>62</v>
      </c>
      <c r="D47" s="47" t="s">
        <v>54</v>
      </c>
      <c r="E47" s="140">
        <v>1423</v>
      </c>
      <c r="F47" s="46" t="s">
        <v>713</v>
      </c>
      <c r="G47" s="143" t="s">
        <v>113</v>
      </c>
      <c r="H47" s="145">
        <v>1.5669999999999999</v>
      </c>
      <c r="I47" s="146" t="s">
        <v>125</v>
      </c>
      <c r="J47" s="50">
        <v>535707.37</v>
      </c>
      <c r="K47" s="50">
        <v>428565.89</v>
      </c>
      <c r="L47" s="51">
        <v>107141.47999999998</v>
      </c>
      <c r="M47" s="147">
        <v>0.8</v>
      </c>
      <c r="N47" s="50">
        <v>0</v>
      </c>
      <c r="O47" s="50">
        <v>428565.89</v>
      </c>
      <c r="P47" s="242">
        <v>0</v>
      </c>
      <c r="Q47" s="242">
        <v>0</v>
      </c>
      <c r="R47" s="242">
        <v>0</v>
      </c>
      <c r="S47" s="242">
        <v>0</v>
      </c>
      <c r="T47" s="242">
        <v>0</v>
      </c>
      <c r="U47" s="242">
        <v>0</v>
      </c>
      <c r="V47" s="242">
        <v>0</v>
      </c>
      <c r="W47" s="242">
        <v>0</v>
      </c>
      <c r="X47" s="272"/>
      <c r="Y47" s="217"/>
      <c r="Z47" s="273"/>
    </row>
    <row r="48" spans="1:26" ht="120" x14ac:dyDescent="0.2">
      <c r="A48" s="143" t="s">
        <v>665</v>
      </c>
      <c r="B48" s="143">
        <v>269</v>
      </c>
      <c r="C48" s="144" t="s">
        <v>62</v>
      </c>
      <c r="D48" s="47" t="s">
        <v>60</v>
      </c>
      <c r="E48" s="140" t="s">
        <v>83</v>
      </c>
      <c r="F48" s="46" t="s">
        <v>110</v>
      </c>
      <c r="G48" s="143" t="s">
        <v>113</v>
      </c>
      <c r="H48" s="145">
        <v>2.8968000000000003</v>
      </c>
      <c r="I48" s="146" t="s">
        <v>131</v>
      </c>
      <c r="J48" s="50">
        <v>1892407.27</v>
      </c>
      <c r="K48" s="50">
        <v>1324685.08</v>
      </c>
      <c r="L48" s="242">
        <v>567722.18999999994</v>
      </c>
      <c r="M48" s="147">
        <v>0.7</v>
      </c>
      <c r="N48" s="50">
        <v>0</v>
      </c>
      <c r="O48" s="50">
        <v>1324685.08</v>
      </c>
      <c r="P48" s="242">
        <v>0</v>
      </c>
      <c r="Q48" s="242">
        <v>0</v>
      </c>
      <c r="R48" s="242">
        <v>0</v>
      </c>
      <c r="S48" s="242">
        <v>0</v>
      </c>
      <c r="T48" s="242">
        <v>0</v>
      </c>
      <c r="U48" s="242">
        <v>0</v>
      </c>
      <c r="V48" s="242">
        <v>0</v>
      </c>
      <c r="W48" s="242">
        <v>0</v>
      </c>
      <c r="X48" s="272"/>
      <c r="Y48" s="217"/>
      <c r="Z48" s="273"/>
    </row>
    <row r="49" spans="1:26" ht="60" x14ac:dyDescent="0.2">
      <c r="A49" s="143" t="s">
        <v>666</v>
      </c>
      <c r="B49" s="143">
        <v>168</v>
      </c>
      <c r="C49" s="144" t="s">
        <v>62</v>
      </c>
      <c r="D49" s="47" t="s">
        <v>510</v>
      </c>
      <c r="E49" s="140">
        <v>1410</v>
      </c>
      <c r="F49" s="46" t="s">
        <v>518</v>
      </c>
      <c r="G49" s="143" t="s">
        <v>112</v>
      </c>
      <c r="H49" s="145">
        <v>1.5</v>
      </c>
      <c r="I49" s="146" t="s">
        <v>125</v>
      </c>
      <c r="J49" s="50">
        <v>1704253.97</v>
      </c>
      <c r="K49" s="50">
        <v>1192977.77</v>
      </c>
      <c r="L49" s="242">
        <v>511276.19999999995</v>
      </c>
      <c r="M49" s="147">
        <v>0.7</v>
      </c>
      <c r="N49" s="50">
        <v>0</v>
      </c>
      <c r="O49" s="50">
        <v>1192977.77</v>
      </c>
      <c r="P49" s="242">
        <v>0</v>
      </c>
      <c r="Q49" s="242">
        <v>0</v>
      </c>
      <c r="R49" s="242">
        <v>0</v>
      </c>
      <c r="S49" s="242">
        <v>0</v>
      </c>
      <c r="T49" s="242">
        <v>0</v>
      </c>
      <c r="U49" s="242">
        <v>0</v>
      </c>
      <c r="V49" s="242">
        <v>0</v>
      </c>
      <c r="W49" s="242">
        <v>0</v>
      </c>
      <c r="X49" s="272"/>
      <c r="Y49" s="217"/>
      <c r="Z49" s="273"/>
    </row>
    <row r="50" spans="1:26" ht="24" x14ac:dyDescent="0.2">
      <c r="A50" s="143" t="s">
        <v>667</v>
      </c>
      <c r="B50" s="143">
        <v>321</v>
      </c>
      <c r="C50" s="144" t="s">
        <v>62</v>
      </c>
      <c r="D50" s="47" t="s">
        <v>46</v>
      </c>
      <c r="E50" s="140">
        <v>1428</v>
      </c>
      <c r="F50" s="46" t="s">
        <v>519</v>
      </c>
      <c r="G50" s="143" t="s">
        <v>113</v>
      </c>
      <c r="H50" s="145">
        <v>6.09</v>
      </c>
      <c r="I50" s="146" t="s">
        <v>127</v>
      </c>
      <c r="J50" s="50">
        <v>1561780.2</v>
      </c>
      <c r="K50" s="50">
        <v>1093246.1399999999</v>
      </c>
      <c r="L50" s="242">
        <v>468534.06000000006</v>
      </c>
      <c r="M50" s="147">
        <v>0.7</v>
      </c>
      <c r="N50" s="50">
        <v>0</v>
      </c>
      <c r="O50" s="50">
        <v>1093246.1399999999</v>
      </c>
      <c r="P50" s="242">
        <v>0</v>
      </c>
      <c r="Q50" s="242">
        <v>0</v>
      </c>
      <c r="R50" s="242">
        <v>0</v>
      </c>
      <c r="S50" s="242">
        <v>0</v>
      </c>
      <c r="T50" s="242">
        <v>0</v>
      </c>
      <c r="U50" s="242">
        <v>0</v>
      </c>
      <c r="V50" s="242">
        <v>0</v>
      </c>
      <c r="W50" s="242">
        <v>0</v>
      </c>
      <c r="X50" s="272"/>
      <c r="Y50" s="217"/>
      <c r="Z50" s="273"/>
    </row>
    <row r="51" spans="1:26" ht="24" x14ac:dyDescent="0.2">
      <c r="A51" s="143" t="s">
        <v>668</v>
      </c>
      <c r="B51" s="143">
        <v>36</v>
      </c>
      <c r="C51" s="144" t="s">
        <v>62</v>
      </c>
      <c r="D51" s="47" t="s">
        <v>511</v>
      </c>
      <c r="E51" s="140">
        <v>1421</v>
      </c>
      <c r="F51" s="46" t="s">
        <v>520</v>
      </c>
      <c r="G51" s="143" t="s">
        <v>111</v>
      </c>
      <c r="H51" s="145">
        <v>1.0203100000000001</v>
      </c>
      <c r="I51" s="146" t="s">
        <v>119</v>
      </c>
      <c r="J51" s="50">
        <v>2769923.1</v>
      </c>
      <c r="K51" s="50">
        <v>1938946.17</v>
      </c>
      <c r="L51" s="242">
        <v>830976.93000000017</v>
      </c>
      <c r="M51" s="147">
        <v>0.7</v>
      </c>
      <c r="N51" s="50">
        <v>0</v>
      </c>
      <c r="O51" s="50">
        <v>1938946.17</v>
      </c>
      <c r="P51" s="242">
        <v>0</v>
      </c>
      <c r="Q51" s="242">
        <v>0</v>
      </c>
      <c r="R51" s="242">
        <v>0</v>
      </c>
      <c r="S51" s="242">
        <v>0</v>
      </c>
      <c r="T51" s="242">
        <v>0</v>
      </c>
      <c r="U51" s="242">
        <v>0</v>
      </c>
      <c r="V51" s="242">
        <v>0</v>
      </c>
      <c r="W51" s="242">
        <v>0</v>
      </c>
      <c r="X51" s="272"/>
      <c r="Y51" s="217"/>
      <c r="Z51" s="273"/>
    </row>
    <row r="52" spans="1:26" ht="36" x14ac:dyDescent="0.2">
      <c r="A52" s="243" t="s">
        <v>669</v>
      </c>
      <c r="B52" s="243">
        <v>344</v>
      </c>
      <c r="C52" s="244" t="s">
        <v>61</v>
      </c>
      <c r="D52" s="245" t="s">
        <v>55</v>
      </c>
      <c r="E52" s="246">
        <v>1429</v>
      </c>
      <c r="F52" s="247" t="s">
        <v>521</v>
      </c>
      <c r="G52" s="243" t="s">
        <v>112</v>
      </c>
      <c r="H52" s="248">
        <v>7.0333999999999994</v>
      </c>
      <c r="I52" s="249" t="s">
        <v>128</v>
      </c>
      <c r="J52" s="166">
        <v>3746997.74</v>
      </c>
      <c r="K52" s="166">
        <v>2622898.41</v>
      </c>
      <c r="L52" s="167">
        <v>1124099.33</v>
      </c>
      <c r="M52" s="250">
        <v>0.7</v>
      </c>
      <c r="N52" s="166">
        <v>0</v>
      </c>
      <c r="O52" s="166">
        <v>786869.31</v>
      </c>
      <c r="P52" s="167">
        <v>1836029.1</v>
      </c>
      <c r="Q52" s="167">
        <v>0</v>
      </c>
      <c r="R52" s="167">
        <v>0</v>
      </c>
      <c r="S52" s="167">
        <v>0</v>
      </c>
      <c r="T52" s="167">
        <v>0</v>
      </c>
      <c r="U52" s="167">
        <v>0</v>
      </c>
      <c r="V52" s="167">
        <v>0</v>
      </c>
      <c r="W52" s="167">
        <v>0</v>
      </c>
      <c r="X52" s="272"/>
      <c r="Y52" s="217"/>
      <c r="Z52" s="273"/>
    </row>
    <row r="53" spans="1:26" ht="84" x14ac:dyDescent="0.2">
      <c r="A53" s="243" t="s">
        <v>670</v>
      </c>
      <c r="B53" s="243">
        <v>195</v>
      </c>
      <c r="C53" s="244" t="s">
        <v>61</v>
      </c>
      <c r="D53" s="245" t="s">
        <v>43</v>
      </c>
      <c r="E53" s="246">
        <v>1433</v>
      </c>
      <c r="F53" s="247" t="s">
        <v>522</v>
      </c>
      <c r="G53" s="243" t="s">
        <v>112</v>
      </c>
      <c r="H53" s="248">
        <v>5.5798900000000007</v>
      </c>
      <c r="I53" s="249" t="s">
        <v>117</v>
      </c>
      <c r="J53" s="166">
        <v>6967204.25</v>
      </c>
      <c r="K53" s="166">
        <v>4877042.97</v>
      </c>
      <c r="L53" s="167">
        <v>2090161.2800000003</v>
      </c>
      <c r="M53" s="250">
        <v>0.7</v>
      </c>
      <c r="N53" s="166">
        <v>0</v>
      </c>
      <c r="O53" s="166">
        <v>1463112.89</v>
      </c>
      <c r="P53" s="167">
        <v>3413930.08</v>
      </c>
      <c r="Q53" s="167">
        <v>0</v>
      </c>
      <c r="R53" s="167">
        <v>0</v>
      </c>
      <c r="S53" s="167">
        <v>0</v>
      </c>
      <c r="T53" s="167">
        <v>0</v>
      </c>
      <c r="U53" s="167">
        <v>0</v>
      </c>
      <c r="V53" s="167">
        <v>0</v>
      </c>
      <c r="W53" s="167">
        <v>0</v>
      </c>
      <c r="X53" s="272" t="s">
        <v>775</v>
      </c>
      <c r="Y53" s="217"/>
      <c r="Z53" s="273"/>
    </row>
    <row r="54" spans="1:26" ht="24" x14ac:dyDescent="0.2">
      <c r="A54" s="143" t="s">
        <v>671</v>
      </c>
      <c r="B54" s="143">
        <v>14</v>
      </c>
      <c r="C54" s="144" t="s">
        <v>62</v>
      </c>
      <c r="D54" s="47" t="s">
        <v>56</v>
      </c>
      <c r="E54" s="140">
        <v>1427</v>
      </c>
      <c r="F54" s="46" t="s">
        <v>523</v>
      </c>
      <c r="G54" s="143" t="s">
        <v>112</v>
      </c>
      <c r="H54" s="145">
        <v>1.248</v>
      </c>
      <c r="I54" s="146" t="s">
        <v>129</v>
      </c>
      <c r="J54" s="50">
        <v>577813.66</v>
      </c>
      <c r="K54" s="50">
        <v>404469.56</v>
      </c>
      <c r="L54" s="242">
        <v>173344.10000000003</v>
      </c>
      <c r="M54" s="147">
        <v>0.7</v>
      </c>
      <c r="N54" s="50">
        <v>0</v>
      </c>
      <c r="O54" s="50">
        <v>404469.56</v>
      </c>
      <c r="P54" s="242">
        <v>0</v>
      </c>
      <c r="Q54" s="242">
        <v>0</v>
      </c>
      <c r="R54" s="242">
        <v>0</v>
      </c>
      <c r="S54" s="242">
        <v>0</v>
      </c>
      <c r="T54" s="242">
        <v>0</v>
      </c>
      <c r="U54" s="242">
        <v>0</v>
      </c>
      <c r="V54" s="242">
        <v>0</v>
      </c>
      <c r="W54" s="242">
        <v>0</v>
      </c>
      <c r="X54" s="272"/>
      <c r="Y54" s="217"/>
      <c r="Z54" s="273"/>
    </row>
    <row r="55" spans="1:26" ht="36" x14ac:dyDescent="0.2">
      <c r="A55" s="243" t="s">
        <v>672</v>
      </c>
      <c r="B55" s="243">
        <v>45</v>
      </c>
      <c r="C55" s="244" t="s">
        <v>61</v>
      </c>
      <c r="D55" s="245" t="s">
        <v>59</v>
      </c>
      <c r="E55" s="246">
        <v>1412</v>
      </c>
      <c r="F55" s="247" t="s">
        <v>524</v>
      </c>
      <c r="G55" s="243" t="s">
        <v>112</v>
      </c>
      <c r="H55" s="248">
        <v>0.84899999999999998</v>
      </c>
      <c r="I55" s="249" t="s">
        <v>360</v>
      </c>
      <c r="J55" s="166">
        <v>2786190.7</v>
      </c>
      <c r="K55" s="166">
        <v>1950333.49</v>
      </c>
      <c r="L55" s="167">
        <v>835857.2100000002</v>
      </c>
      <c r="M55" s="250">
        <v>0.7</v>
      </c>
      <c r="N55" s="166">
        <v>0</v>
      </c>
      <c r="O55" s="166">
        <v>1389777.9</v>
      </c>
      <c r="P55" s="167">
        <v>560555.59</v>
      </c>
      <c r="Q55" s="167">
        <v>0</v>
      </c>
      <c r="R55" s="167">
        <v>0</v>
      </c>
      <c r="S55" s="167">
        <v>0</v>
      </c>
      <c r="T55" s="167">
        <v>0</v>
      </c>
      <c r="U55" s="167">
        <v>0</v>
      </c>
      <c r="V55" s="167">
        <v>0</v>
      </c>
      <c r="W55" s="167">
        <v>0</v>
      </c>
      <c r="X55" s="272"/>
      <c r="Y55" s="217"/>
      <c r="Z55" s="273"/>
    </row>
    <row r="56" spans="1:26" ht="24" x14ac:dyDescent="0.2">
      <c r="A56" s="143" t="s">
        <v>673</v>
      </c>
      <c r="B56" s="143">
        <v>104</v>
      </c>
      <c r="C56" s="144" t="s">
        <v>62</v>
      </c>
      <c r="D56" s="47" t="s">
        <v>52</v>
      </c>
      <c r="E56" s="140">
        <v>1420</v>
      </c>
      <c r="F56" s="46" t="s">
        <v>525</v>
      </c>
      <c r="G56" s="143" t="s">
        <v>113</v>
      </c>
      <c r="H56" s="145">
        <v>4.4000000000000004</v>
      </c>
      <c r="I56" s="146" t="s">
        <v>119</v>
      </c>
      <c r="J56" s="50">
        <v>1340846.3700000001</v>
      </c>
      <c r="K56" s="50">
        <v>938592.45</v>
      </c>
      <c r="L56" s="242">
        <v>402253.92000000016</v>
      </c>
      <c r="M56" s="147">
        <v>0.7</v>
      </c>
      <c r="N56" s="50">
        <v>0</v>
      </c>
      <c r="O56" s="50">
        <v>938592.45</v>
      </c>
      <c r="P56" s="242">
        <v>0</v>
      </c>
      <c r="Q56" s="242">
        <v>0</v>
      </c>
      <c r="R56" s="242">
        <v>0</v>
      </c>
      <c r="S56" s="242">
        <v>0</v>
      </c>
      <c r="T56" s="242">
        <v>0</v>
      </c>
      <c r="U56" s="242">
        <v>0</v>
      </c>
      <c r="V56" s="242">
        <v>0</v>
      </c>
      <c r="W56" s="242">
        <v>0</v>
      </c>
      <c r="X56" s="272"/>
      <c r="Y56" s="217"/>
      <c r="Z56" s="273"/>
    </row>
    <row r="57" spans="1:26" ht="36" x14ac:dyDescent="0.2">
      <c r="A57" s="143" t="s">
        <v>674</v>
      </c>
      <c r="B57" s="143">
        <v>394</v>
      </c>
      <c r="C57" s="144" t="s">
        <v>62</v>
      </c>
      <c r="D57" s="47" t="s">
        <v>41</v>
      </c>
      <c r="E57" s="140">
        <v>1434</v>
      </c>
      <c r="F57" s="46" t="s">
        <v>526</v>
      </c>
      <c r="G57" s="143" t="s">
        <v>111</v>
      </c>
      <c r="H57" s="145">
        <v>8.5999999999999993E-2</v>
      </c>
      <c r="I57" s="146" t="s">
        <v>377</v>
      </c>
      <c r="J57" s="50">
        <v>4599765.55</v>
      </c>
      <c r="K57" s="50">
        <v>3219835.88</v>
      </c>
      <c r="L57" s="242">
        <v>1379929.67</v>
      </c>
      <c r="M57" s="147">
        <v>0.7</v>
      </c>
      <c r="N57" s="50">
        <v>0</v>
      </c>
      <c r="O57" s="50">
        <v>3219835.88</v>
      </c>
      <c r="P57" s="242">
        <v>0</v>
      </c>
      <c r="Q57" s="242">
        <v>0</v>
      </c>
      <c r="R57" s="242">
        <v>0</v>
      </c>
      <c r="S57" s="242">
        <v>0</v>
      </c>
      <c r="T57" s="242">
        <v>0</v>
      </c>
      <c r="U57" s="242">
        <v>0</v>
      </c>
      <c r="V57" s="242">
        <v>0</v>
      </c>
      <c r="W57" s="242">
        <v>0</v>
      </c>
      <c r="X57" s="272"/>
      <c r="Y57" s="217"/>
      <c r="Z57" s="273"/>
    </row>
    <row r="58" spans="1:26" ht="32.25" customHeight="1" x14ac:dyDescent="0.2">
      <c r="A58" s="143" t="s">
        <v>675</v>
      </c>
      <c r="B58" s="143">
        <v>223</v>
      </c>
      <c r="C58" s="144" t="s">
        <v>62</v>
      </c>
      <c r="D58" s="47" t="s">
        <v>49</v>
      </c>
      <c r="E58" s="140">
        <v>1416</v>
      </c>
      <c r="F58" s="46" t="s">
        <v>527</v>
      </c>
      <c r="G58" s="143" t="s">
        <v>112</v>
      </c>
      <c r="H58" s="145">
        <v>4.7749899999999998</v>
      </c>
      <c r="I58" s="146" t="s">
        <v>124</v>
      </c>
      <c r="J58" s="50">
        <v>9285667.9700000007</v>
      </c>
      <c r="K58" s="50">
        <v>6499967.5700000003</v>
      </c>
      <c r="L58" s="242">
        <v>2785700.4000000004</v>
      </c>
      <c r="M58" s="147">
        <v>0.7</v>
      </c>
      <c r="N58" s="50">
        <v>0</v>
      </c>
      <c r="O58" s="50">
        <v>6499967.5700000003</v>
      </c>
      <c r="P58" s="242">
        <v>0</v>
      </c>
      <c r="Q58" s="242">
        <v>0</v>
      </c>
      <c r="R58" s="242">
        <v>0</v>
      </c>
      <c r="S58" s="242">
        <v>0</v>
      </c>
      <c r="T58" s="242">
        <v>0</v>
      </c>
      <c r="U58" s="242">
        <v>0</v>
      </c>
      <c r="V58" s="242">
        <v>0</v>
      </c>
      <c r="W58" s="242">
        <v>0</v>
      </c>
      <c r="X58" s="272"/>
      <c r="Y58" s="217"/>
      <c r="Z58" s="273"/>
    </row>
    <row r="59" spans="1:26" ht="48" x14ac:dyDescent="0.2">
      <c r="A59" s="143" t="s">
        <v>676</v>
      </c>
      <c r="B59" s="143">
        <v>34</v>
      </c>
      <c r="C59" s="144" t="s">
        <v>62</v>
      </c>
      <c r="D59" s="47" t="s">
        <v>42</v>
      </c>
      <c r="E59" s="140">
        <v>1413</v>
      </c>
      <c r="F59" s="46" t="s">
        <v>528</v>
      </c>
      <c r="G59" s="143" t="s">
        <v>112</v>
      </c>
      <c r="H59" s="145">
        <v>0.57100000000000006</v>
      </c>
      <c r="I59" s="146" t="s">
        <v>375</v>
      </c>
      <c r="J59" s="50">
        <v>1439419.7</v>
      </c>
      <c r="K59" s="50">
        <v>1007593.79</v>
      </c>
      <c r="L59" s="242">
        <v>431825.90999999992</v>
      </c>
      <c r="M59" s="147">
        <v>0.7</v>
      </c>
      <c r="N59" s="50">
        <v>0</v>
      </c>
      <c r="O59" s="50">
        <v>1007593.79</v>
      </c>
      <c r="P59" s="242">
        <v>0</v>
      </c>
      <c r="Q59" s="242">
        <v>0</v>
      </c>
      <c r="R59" s="242">
        <v>0</v>
      </c>
      <c r="S59" s="242">
        <v>0</v>
      </c>
      <c r="T59" s="242">
        <v>0</v>
      </c>
      <c r="U59" s="242">
        <v>0</v>
      </c>
      <c r="V59" s="242">
        <v>0</v>
      </c>
      <c r="W59" s="242">
        <v>0</v>
      </c>
      <c r="X59" s="272"/>
      <c r="Y59" s="217"/>
      <c r="Z59" s="273"/>
    </row>
    <row r="60" spans="1:26" ht="72" x14ac:dyDescent="0.2">
      <c r="A60" s="143" t="s">
        <v>677</v>
      </c>
      <c r="B60" s="143">
        <v>229</v>
      </c>
      <c r="C60" s="144" t="s">
        <v>62</v>
      </c>
      <c r="D60" s="47" t="s">
        <v>53</v>
      </c>
      <c r="E60" s="140">
        <v>1422</v>
      </c>
      <c r="F60" s="46" t="s">
        <v>529</v>
      </c>
      <c r="G60" s="143" t="s">
        <v>113</v>
      </c>
      <c r="H60" s="145">
        <v>5.7670000000000003</v>
      </c>
      <c r="I60" s="146" t="s">
        <v>127</v>
      </c>
      <c r="J60" s="50">
        <v>2672330.1</v>
      </c>
      <c r="K60" s="50">
        <v>1870631.07</v>
      </c>
      <c r="L60" s="242">
        <v>801699.03</v>
      </c>
      <c r="M60" s="147">
        <v>0.7</v>
      </c>
      <c r="N60" s="50">
        <v>0</v>
      </c>
      <c r="O60" s="50">
        <v>1870631.07</v>
      </c>
      <c r="P60" s="242">
        <v>0</v>
      </c>
      <c r="Q60" s="242">
        <v>0</v>
      </c>
      <c r="R60" s="242">
        <v>0</v>
      </c>
      <c r="S60" s="242">
        <v>0</v>
      </c>
      <c r="T60" s="242">
        <v>0</v>
      </c>
      <c r="U60" s="242">
        <v>0</v>
      </c>
      <c r="V60" s="242">
        <v>0</v>
      </c>
      <c r="W60" s="242">
        <v>0</v>
      </c>
      <c r="X60" s="272"/>
      <c r="Y60" s="217"/>
      <c r="Z60" s="273"/>
    </row>
    <row r="61" spans="1:26" ht="36" x14ac:dyDescent="0.2">
      <c r="A61" s="143" t="s">
        <v>678</v>
      </c>
      <c r="B61" s="143">
        <v>225</v>
      </c>
      <c r="C61" s="144" t="s">
        <v>62</v>
      </c>
      <c r="D61" s="47" t="s">
        <v>49</v>
      </c>
      <c r="E61" s="140">
        <v>1416</v>
      </c>
      <c r="F61" s="46" t="s">
        <v>531</v>
      </c>
      <c r="G61" s="143" t="s">
        <v>112</v>
      </c>
      <c r="H61" s="145">
        <v>4.6069100000000001</v>
      </c>
      <c r="I61" s="146" t="s">
        <v>124</v>
      </c>
      <c r="J61" s="50">
        <v>7800000</v>
      </c>
      <c r="K61" s="50">
        <v>5460000</v>
      </c>
      <c r="L61" s="242">
        <v>2340000</v>
      </c>
      <c r="M61" s="147">
        <v>0.7</v>
      </c>
      <c r="N61" s="50">
        <v>0</v>
      </c>
      <c r="O61" s="50">
        <v>5460000</v>
      </c>
      <c r="P61" s="242">
        <v>0</v>
      </c>
      <c r="Q61" s="242">
        <v>0</v>
      </c>
      <c r="R61" s="242">
        <v>0</v>
      </c>
      <c r="S61" s="242">
        <v>0</v>
      </c>
      <c r="T61" s="242">
        <v>0</v>
      </c>
      <c r="U61" s="242">
        <v>0</v>
      </c>
      <c r="V61" s="242">
        <v>0</v>
      </c>
      <c r="W61" s="242">
        <v>0</v>
      </c>
      <c r="X61" s="272"/>
      <c r="Y61" s="217"/>
      <c r="Z61" s="273"/>
    </row>
    <row r="62" spans="1:26" ht="60" x14ac:dyDescent="0.2">
      <c r="A62" s="243" t="s">
        <v>679</v>
      </c>
      <c r="B62" s="243">
        <v>342</v>
      </c>
      <c r="C62" s="244" t="s">
        <v>61</v>
      </c>
      <c r="D62" s="245" t="s">
        <v>55</v>
      </c>
      <c r="E62" s="246">
        <v>1429</v>
      </c>
      <c r="F62" s="247" t="s">
        <v>532</v>
      </c>
      <c r="G62" s="243" t="s">
        <v>112</v>
      </c>
      <c r="H62" s="248">
        <v>3.6125000000000003</v>
      </c>
      <c r="I62" s="249" t="s">
        <v>128</v>
      </c>
      <c r="J62" s="166">
        <v>3299269.25</v>
      </c>
      <c r="K62" s="166">
        <v>2309488.4700000002</v>
      </c>
      <c r="L62" s="167">
        <v>989780.7799999998</v>
      </c>
      <c r="M62" s="250">
        <v>0.7</v>
      </c>
      <c r="N62" s="166">
        <v>0</v>
      </c>
      <c r="O62" s="166">
        <v>692846.59</v>
      </c>
      <c r="P62" s="167">
        <v>1616641.88</v>
      </c>
      <c r="Q62" s="167">
        <v>0</v>
      </c>
      <c r="R62" s="167">
        <v>0</v>
      </c>
      <c r="S62" s="167">
        <v>0</v>
      </c>
      <c r="T62" s="167">
        <v>0</v>
      </c>
      <c r="U62" s="167">
        <v>0</v>
      </c>
      <c r="V62" s="167">
        <v>0</v>
      </c>
      <c r="W62" s="167">
        <v>0</v>
      </c>
      <c r="X62" s="272"/>
      <c r="Y62" s="217"/>
      <c r="Z62" s="273"/>
    </row>
    <row r="63" spans="1:26" ht="132" x14ac:dyDescent="0.2">
      <c r="A63" s="143" t="s">
        <v>680</v>
      </c>
      <c r="B63" s="143">
        <v>127</v>
      </c>
      <c r="C63" s="144" t="s">
        <v>62</v>
      </c>
      <c r="D63" s="47" t="s">
        <v>48</v>
      </c>
      <c r="E63" s="140">
        <v>1405</v>
      </c>
      <c r="F63" s="46" t="s">
        <v>533</v>
      </c>
      <c r="G63" s="143" t="s">
        <v>112</v>
      </c>
      <c r="H63" s="145">
        <v>1.4694500000000001</v>
      </c>
      <c r="I63" s="146" t="s">
        <v>127</v>
      </c>
      <c r="J63" s="50">
        <v>4777550</v>
      </c>
      <c r="K63" s="50">
        <v>3344285</v>
      </c>
      <c r="L63" s="242">
        <v>1433265</v>
      </c>
      <c r="M63" s="147">
        <v>0.7</v>
      </c>
      <c r="N63" s="50">
        <v>0</v>
      </c>
      <c r="O63" s="50">
        <v>3344285</v>
      </c>
      <c r="P63" s="242">
        <v>0</v>
      </c>
      <c r="Q63" s="242">
        <v>0</v>
      </c>
      <c r="R63" s="242">
        <v>0</v>
      </c>
      <c r="S63" s="242">
        <v>0</v>
      </c>
      <c r="T63" s="242">
        <v>0</v>
      </c>
      <c r="U63" s="242">
        <v>0</v>
      </c>
      <c r="V63" s="242">
        <v>0</v>
      </c>
      <c r="W63" s="242">
        <v>0</v>
      </c>
      <c r="X63" s="272"/>
      <c r="Y63" s="217"/>
      <c r="Z63" s="273"/>
    </row>
    <row r="64" spans="1:26" ht="24" x14ac:dyDescent="0.2">
      <c r="A64" s="143" t="s">
        <v>681</v>
      </c>
      <c r="B64" s="143">
        <v>13</v>
      </c>
      <c r="C64" s="144" t="s">
        <v>62</v>
      </c>
      <c r="D64" s="47" t="s">
        <v>56</v>
      </c>
      <c r="E64" s="140">
        <v>1427</v>
      </c>
      <c r="F64" s="46" t="s">
        <v>534</v>
      </c>
      <c r="G64" s="143" t="s">
        <v>112</v>
      </c>
      <c r="H64" s="145">
        <v>0.995</v>
      </c>
      <c r="I64" s="146" t="s">
        <v>129</v>
      </c>
      <c r="J64" s="50">
        <v>517341.54</v>
      </c>
      <c r="K64" s="50">
        <v>362139.07</v>
      </c>
      <c r="L64" s="242">
        <v>155202.46999999997</v>
      </c>
      <c r="M64" s="147">
        <v>0.7</v>
      </c>
      <c r="N64" s="50">
        <v>0</v>
      </c>
      <c r="O64" s="50">
        <v>362139.07</v>
      </c>
      <c r="P64" s="242">
        <v>0</v>
      </c>
      <c r="Q64" s="242">
        <v>0</v>
      </c>
      <c r="R64" s="242">
        <v>0</v>
      </c>
      <c r="S64" s="242">
        <v>0</v>
      </c>
      <c r="T64" s="242">
        <v>0</v>
      </c>
      <c r="U64" s="242">
        <v>0</v>
      </c>
      <c r="V64" s="242">
        <v>0</v>
      </c>
      <c r="W64" s="242">
        <v>0</v>
      </c>
      <c r="X64" s="272"/>
      <c r="Y64" s="217"/>
      <c r="Z64" s="273"/>
    </row>
    <row r="65" spans="1:26" ht="96" x14ac:dyDescent="0.2">
      <c r="A65" s="143" t="s">
        <v>682</v>
      </c>
      <c r="B65" s="143">
        <v>230</v>
      </c>
      <c r="C65" s="144" t="s">
        <v>62</v>
      </c>
      <c r="D65" s="47" t="s">
        <v>53</v>
      </c>
      <c r="E65" s="140">
        <v>1422</v>
      </c>
      <c r="F65" s="46" t="s">
        <v>778</v>
      </c>
      <c r="G65" s="143" t="s">
        <v>113</v>
      </c>
      <c r="H65" s="145">
        <v>4.1280000000000001</v>
      </c>
      <c r="I65" s="146" t="s">
        <v>127</v>
      </c>
      <c r="J65" s="50">
        <v>2456622.52</v>
      </c>
      <c r="K65" s="50">
        <v>1719635.76</v>
      </c>
      <c r="L65" s="242">
        <v>736986.76</v>
      </c>
      <c r="M65" s="147">
        <v>0.7</v>
      </c>
      <c r="N65" s="50">
        <v>0</v>
      </c>
      <c r="O65" s="50">
        <v>1719635.76</v>
      </c>
      <c r="P65" s="242">
        <v>0</v>
      </c>
      <c r="Q65" s="242">
        <v>0</v>
      </c>
      <c r="R65" s="242">
        <v>0</v>
      </c>
      <c r="S65" s="242">
        <v>0</v>
      </c>
      <c r="T65" s="242">
        <v>0</v>
      </c>
      <c r="U65" s="242">
        <v>0</v>
      </c>
      <c r="V65" s="242">
        <v>0</v>
      </c>
      <c r="W65" s="242">
        <v>0</v>
      </c>
      <c r="X65" s="272" t="s">
        <v>785</v>
      </c>
      <c r="Y65" s="282"/>
      <c r="Z65" s="273"/>
    </row>
    <row r="66" spans="1:26" ht="36" x14ac:dyDescent="0.2">
      <c r="A66" s="143" t="s">
        <v>683</v>
      </c>
      <c r="B66" s="143">
        <v>279</v>
      </c>
      <c r="C66" s="144" t="s">
        <v>62</v>
      </c>
      <c r="D66" s="47" t="s">
        <v>60</v>
      </c>
      <c r="E66" s="140">
        <v>1438</v>
      </c>
      <c r="F66" s="46" t="s">
        <v>535</v>
      </c>
      <c r="G66" s="143" t="s">
        <v>111</v>
      </c>
      <c r="H66" s="145">
        <v>1.429</v>
      </c>
      <c r="I66" s="146" t="s">
        <v>131</v>
      </c>
      <c r="J66" s="50">
        <v>7944386.2699999996</v>
      </c>
      <c r="K66" s="50">
        <v>5561070.3799999999</v>
      </c>
      <c r="L66" s="242">
        <v>2383315.8899999997</v>
      </c>
      <c r="M66" s="147">
        <v>0.7</v>
      </c>
      <c r="N66" s="50">
        <v>0</v>
      </c>
      <c r="O66" s="50">
        <v>5561070.3799999999</v>
      </c>
      <c r="P66" s="242">
        <v>0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  <c r="W66" s="242">
        <v>0</v>
      </c>
      <c r="X66" s="272"/>
      <c r="Y66" s="217"/>
      <c r="Z66" s="273"/>
    </row>
    <row r="67" spans="1:26" ht="48" x14ac:dyDescent="0.2">
      <c r="A67" s="243" t="s">
        <v>684</v>
      </c>
      <c r="B67" s="243">
        <v>400</v>
      </c>
      <c r="C67" s="244" t="s">
        <v>61</v>
      </c>
      <c r="D67" s="245" t="s">
        <v>512</v>
      </c>
      <c r="E67" s="246">
        <v>1402</v>
      </c>
      <c r="F67" s="247" t="s">
        <v>787</v>
      </c>
      <c r="G67" s="243" t="s">
        <v>111</v>
      </c>
      <c r="H67" s="248">
        <v>4.17</v>
      </c>
      <c r="I67" s="249" t="s">
        <v>365</v>
      </c>
      <c r="J67" s="166">
        <v>3891924.62</v>
      </c>
      <c r="K67" s="166">
        <v>2724347.23</v>
      </c>
      <c r="L67" s="167">
        <v>1167577.3900000001</v>
      </c>
      <c r="M67" s="250">
        <v>0.7</v>
      </c>
      <c r="N67" s="166">
        <v>0</v>
      </c>
      <c r="O67" s="166">
        <v>0</v>
      </c>
      <c r="P67" s="167">
        <v>2724347.23</v>
      </c>
      <c r="Q67" s="167">
        <v>0</v>
      </c>
      <c r="R67" s="167">
        <v>0</v>
      </c>
      <c r="S67" s="167">
        <v>0</v>
      </c>
      <c r="T67" s="167">
        <v>0</v>
      </c>
      <c r="U67" s="167">
        <v>0</v>
      </c>
      <c r="V67" s="167">
        <v>0</v>
      </c>
      <c r="W67" s="167">
        <v>0</v>
      </c>
      <c r="X67" s="272" t="s">
        <v>786</v>
      </c>
      <c r="Y67" s="217"/>
    </row>
    <row r="68" spans="1:26" ht="24" x14ac:dyDescent="0.2">
      <c r="A68" s="143" t="s">
        <v>685</v>
      </c>
      <c r="B68" s="143">
        <v>121</v>
      </c>
      <c r="C68" s="144" t="s">
        <v>62</v>
      </c>
      <c r="D68" s="47" t="s">
        <v>513</v>
      </c>
      <c r="E68" s="140">
        <v>1418</v>
      </c>
      <c r="F68" s="46" t="s">
        <v>536</v>
      </c>
      <c r="G68" s="143" t="s">
        <v>111</v>
      </c>
      <c r="H68" s="145">
        <v>0.96155000000000002</v>
      </c>
      <c r="I68" s="146" t="s">
        <v>120</v>
      </c>
      <c r="J68" s="50">
        <v>1107000</v>
      </c>
      <c r="K68" s="50">
        <v>774900</v>
      </c>
      <c r="L68" s="242">
        <v>332100</v>
      </c>
      <c r="M68" s="147">
        <v>0.7</v>
      </c>
      <c r="N68" s="50">
        <v>0</v>
      </c>
      <c r="O68" s="50">
        <v>774900</v>
      </c>
      <c r="P68" s="242">
        <v>0</v>
      </c>
      <c r="Q68" s="242">
        <v>0</v>
      </c>
      <c r="R68" s="242">
        <v>0</v>
      </c>
      <c r="S68" s="242">
        <v>0</v>
      </c>
      <c r="T68" s="242">
        <v>0</v>
      </c>
      <c r="U68" s="242">
        <v>0</v>
      </c>
      <c r="V68" s="242">
        <v>0</v>
      </c>
      <c r="W68" s="242">
        <v>0</v>
      </c>
      <c r="X68" s="272" t="s">
        <v>793</v>
      </c>
      <c r="Y68" s="217"/>
    </row>
    <row r="69" spans="1:26" ht="36" x14ac:dyDescent="0.2">
      <c r="A69" s="143" t="s">
        <v>686</v>
      </c>
      <c r="B69" s="143">
        <v>117</v>
      </c>
      <c r="C69" s="144" t="s">
        <v>62</v>
      </c>
      <c r="D69" s="47" t="s">
        <v>513</v>
      </c>
      <c r="E69" s="140">
        <v>1418</v>
      </c>
      <c r="F69" s="46" t="s">
        <v>537</v>
      </c>
      <c r="G69" s="143" t="s">
        <v>111</v>
      </c>
      <c r="H69" s="145">
        <v>0.45</v>
      </c>
      <c r="I69" s="146" t="s">
        <v>361</v>
      </c>
      <c r="J69" s="50">
        <v>945870</v>
      </c>
      <c r="K69" s="50">
        <v>662109</v>
      </c>
      <c r="L69" s="242">
        <v>283761</v>
      </c>
      <c r="M69" s="147">
        <v>0.7</v>
      </c>
      <c r="N69" s="50">
        <v>0</v>
      </c>
      <c r="O69" s="50">
        <v>662109</v>
      </c>
      <c r="P69" s="242">
        <v>0</v>
      </c>
      <c r="Q69" s="242">
        <v>0</v>
      </c>
      <c r="R69" s="242">
        <v>0</v>
      </c>
      <c r="S69" s="242">
        <v>0</v>
      </c>
      <c r="T69" s="242">
        <v>0</v>
      </c>
      <c r="U69" s="242">
        <v>0</v>
      </c>
      <c r="V69" s="242">
        <v>0</v>
      </c>
      <c r="W69" s="242">
        <v>0</v>
      </c>
      <c r="X69" s="298" t="s">
        <v>793</v>
      </c>
      <c r="Y69" s="217"/>
    </row>
    <row r="70" spans="1:26" ht="48" x14ac:dyDescent="0.2">
      <c r="A70" s="143" t="s">
        <v>687</v>
      </c>
      <c r="B70" s="143">
        <v>366</v>
      </c>
      <c r="C70" s="144" t="s">
        <v>62</v>
      </c>
      <c r="D70" s="47" t="s">
        <v>514</v>
      </c>
      <c r="E70" s="140">
        <v>1424</v>
      </c>
      <c r="F70" s="46" t="s">
        <v>538</v>
      </c>
      <c r="G70" s="143" t="s">
        <v>112</v>
      </c>
      <c r="H70" s="145">
        <v>3.5700000000000003</v>
      </c>
      <c r="I70" s="146" t="s">
        <v>125</v>
      </c>
      <c r="J70" s="50">
        <v>4375100.8899999997</v>
      </c>
      <c r="K70" s="50">
        <v>2843815.57</v>
      </c>
      <c r="L70" s="242">
        <v>1531285.3199999998</v>
      </c>
      <c r="M70" s="147">
        <v>0.65</v>
      </c>
      <c r="N70" s="50">
        <v>0</v>
      </c>
      <c r="O70" s="50">
        <v>2843815.57</v>
      </c>
      <c r="P70" s="242">
        <v>0</v>
      </c>
      <c r="Q70" s="242">
        <v>0</v>
      </c>
      <c r="R70" s="242">
        <v>0</v>
      </c>
      <c r="S70" s="242">
        <v>0</v>
      </c>
      <c r="T70" s="242">
        <v>0</v>
      </c>
      <c r="U70" s="242">
        <v>0</v>
      </c>
      <c r="V70" s="242">
        <v>0</v>
      </c>
      <c r="W70" s="242">
        <v>0</v>
      </c>
      <c r="X70" s="272"/>
      <c r="Y70" s="217"/>
    </row>
    <row r="71" spans="1:26" ht="36" x14ac:dyDescent="0.2">
      <c r="A71" s="143" t="s">
        <v>688</v>
      </c>
      <c r="B71" s="143">
        <v>7</v>
      </c>
      <c r="C71" s="144" t="s">
        <v>62</v>
      </c>
      <c r="D71" s="164" t="s">
        <v>515</v>
      </c>
      <c r="E71" s="140">
        <v>1407</v>
      </c>
      <c r="F71" s="165" t="s">
        <v>539</v>
      </c>
      <c r="G71" s="143" t="s">
        <v>112</v>
      </c>
      <c r="H71" s="145">
        <v>0.997</v>
      </c>
      <c r="I71" s="146" t="s">
        <v>124</v>
      </c>
      <c r="J71" s="49">
        <v>867141.69</v>
      </c>
      <c r="K71" s="50">
        <v>606999.18000000005</v>
      </c>
      <c r="L71" s="242">
        <v>260142.50999999989</v>
      </c>
      <c r="M71" s="147">
        <v>0.7</v>
      </c>
      <c r="N71" s="184">
        <v>0</v>
      </c>
      <c r="O71" s="184">
        <v>606999.18000000005</v>
      </c>
      <c r="P71" s="184">
        <v>0</v>
      </c>
      <c r="Q71" s="185">
        <v>0</v>
      </c>
      <c r="R71" s="185">
        <v>0</v>
      </c>
      <c r="S71" s="185">
        <v>0</v>
      </c>
      <c r="T71" s="185">
        <v>0</v>
      </c>
      <c r="U71" s="185">
        <v>0</v>
      </c>
      <c r="V71" s="185">
        <v>0</v>
      </c>
      <c r="W71" s="185">
        <v>0</v>
      </c>
      <c r="X71" s="272"/>
      <c r="Y71" s="217"/>
    </row>
    <row r="72" spans="1:26" ht="24" x14ac:dyDescent="0.2">
      <c r="A72" s="296" t="s">
        <v>774</v>
      </c>
      <c r="B72" s="143">
        <v>173</v>
      </c>
      <c r="C72" s="144" t="s">
        <v>62</v>
      </c>
      <c r="D72" s="164" t="s">
        <v>417</v>
      </c>
      <c r="E72" s="140">
        <v>1462</v>
      </c>
      <c r="F72" s="165" t="s">
        <v>540</v>
      </c>
      <c r="G72" s="143" t="s">
        <v>112</v>
      </c>
      <c r="H72" s="145">
        <v>0.45700000000000002</v>
      </c>
      <c r="I72" s="146" t="s">
        <v>121</v>
      </c>
      <c r="J72" s="49">
        <v>6258400</v>
      </c>
      <c r="K72" s="50">
        <v>1829800.21</v>
      </c>
      <c r="L72" s="242">
        <v>4428599.79</v>
      </c>
      <c r="M72" s="147">
        <v>0.6</v>
      </c>
      <c r="N72" s="184">
        <v>0</v>
      </c>
      <c r="O72" s="184">
        <v>1829800.21</v>
      </c>
      <c r="P72" s="184">
        <v>0</v>
      </c>
      <c r="Q72" s="185">
        <v>0</v>
      </c>
      <c r="R72" s="185">
        <v>0</v>
      </c>
      <c r="S72" s="185">
        <v>0</v>
      </c>
      <c r="T72" s="185">
        <v>0</v>
      </c>
      <c r="U72" s="185">
        <v>0</v>
      </c>
      <c r="V72" s="185">
        <v>0</v>
      </c>
      <c r="W72" s="185">
        <v>0</v>
      </c>
      <c r="X72" s="272" t="s">
        <v>792</v>
      </c>
      <c r="Y72" s="217"/>
    </row>
    <row r="73" spans="1:26" ht="20.100000000000001" customHeight="1" x14ac:dyDescent="0.2">
      <c r="A73" s="321" t="s">
        <v>38</v>
      </c>
      <c r="B73" s="321"/>
      <c r="C73" s="321"/>
      <c r="D73" s="321"/>
      <c r="E73" s="321"/>
      <c r="F73" s="321"/>
      <c r="G73" s="321"/>
      <c r="H73" s="173">
        <f>SUM(H3:H72)</f>
        <v>224.60552000000001</v>
      </c>
      <c r="I73" s="174" t="s">
        <v>13</v>
      </c>
      <c r="J73" s="175">
        <f>SUM(J3:J72)</f>
        <v>357788889.68000013</v>
      </c>
      <c r="K73" s="175">
        <f>SUM(K3:K72)</f>
        <v>263408437.88999987</v>
      </c>
      <c r="L73" s="175">
        <f>SUM(L3:L72)</f>
        <v>94380451.789999992</v>
      </c>
      <c r="M73" s="177" t="s">
        <v>13</v>
      </c>
      <c r="N73" s="176">
        <f>SUM(N3:N72)</f>
        <v>21188288</v>
      </c>
      <c r="O73" s="176">
        <f>SUM(O3:O72)</f>
        <v>161106298.88000003</v>
      </c>
      <c r="P73" s="176">
        <f>SUM(P3:P72)</f>
        <v>78685769.839999989</v>
      </c>
      <c r="Q73" s="176">
        <f>SUM(Q3:Q72)</f>
        <v>2428081.17</v>
      </c>
      <c r="R73" s="220">
        <v>0</v>
      </c>
      <c r="S73" s="220">
        <v>0</v>
      </c>
      <c r="T73" s="220">
        <v>0</v>
      </c>
      <c r="U73" s="220">
        <v>0</v>
      </c>
      <c r="V73" s="220">
        <v>0</v>
      </c>
      <c r="W73" s="220">
        <v>0</v>
      </c>
      <c r="X73" s="274"/>
      <c r="Y73" s="219"/>
    </row>
    <row r="74" spans="1:26" ht="20.100000000000001" customHeight="1" x14ac:dyDescent="0.2">
      <c r="A74" s="320" t="s">
        <v>31</v>
      </c>
      <c r="B74" s="320"/>
      <c r="C74" s="320"/>
      <c r="D74" s="320"/>
      <c r="E74" s="320"/>
      <c r="F74" s="320"/>
      <c r="G74" s="320"/>
      <c r="H74" s="179">
        <f>SUMIF($C$3:$C$16,"K",H3:H16)</f>
        <v>66.438980000000001</v>
      </c>
      <c r="I74" s="188" t="s">
        <v>13</v>
      </c>
      <c r="J74" s="167">
        <f>SUMIF($C$3:$C$16,"K",J3:J16)</f>
        <v>146173159.30000001</v>
      </c>
      <c r="K74" s="167">
        <f>SUMIF($C$3:$C$16,"K",K3:K16)</f>
        <v>116938521</v>
      </c>
      <c r="L74" s="167">
        <f>SUMIF($C$3:$C$16,"K",L3:L16)</f>
        <v>29234638.300000004</v>
      </c>
      <c r="M74" s="182" t="s">
        <v>13</v>
      </c>
      <c r="N74" s="181">
        <f>SUMIF($C$3:$C$16,"K",N3:N16)</f>
        <v>21188288</v>
      </c>
      <c r="O74" s="181">
        <f>SUMIF($C$3:$C$16,"K",O3:O16)</f>
        <v>53855880</v>
      </c>
      <c r="P74" s="181">
        <f>SUMIF($C$3:$C$16,"K",P3:P16)</f>
        <v>41894353</v>
      </c>
      <c r="Q74" s="181">
        <f>SUMIF($C$3:$C$16,"K",Q3:Q16)</f>
        <v>0</v>
      </c>
      <c r="R74" s="220">
        <v>0</v>
      </c>
      <c r="S74" s="220">
        <v>0</v>
      </c>
      <c r="T74" s="220">
        <v>0</v>
      </c>
      <c r="U74" s="220">
        <v>0</v>
      </c>
      <c r="V74" s="220">
        <v>0</v>
      </c>
      <c r="W74" s="220">
        <v>0</v>
      </c>
      <c r="X74" s="274"/>
      <c r="Y74" s="219"/>
    </row>
    <row r="75" spans="1:26" ht="20.100000000000001" customHeight="1" x14ac:dyDescent="0.2">
      <c r="A75" s="321" t="s">
        <v>32</v>
      </c>
      <c r="B75" s="321"/>
      <c r="C75" s="321"/>
      <c r="D75" s="321"/>
      <c r="E75" s="321"/>
      <c r="F75" s="321"/>
      <c r="G75" s="321"/>
      <c r="H75" s="173">
        <f>SUMIF($C$17:$C$72,"N",H17:H72)</f>
        <v>111.02888</v>
      </c>
      <c r="I75" s="174" t="s">
        <v>13</v>
      </c>
      <c r="J75" s="175">
        <f>SUMIF($C$3:$C$72,"N",J3:J72)</f>
        <v>127410151.90999997</v>
      </c>
      <c r="K75" s="175">
        <f>SUMIF($C$3:$C$72,"N",K3:K72)</f>
        <v>87169098.909999996</v>
      </c>
      <c r="L75" s="175">
        <f>SUMIF($C$3:$C$72,"N",L3:L72)</f>
        <v>40241053</v>
      </c>
      <c r="M75" s="177" t="s">
        <v>13</v>
      </c>
      <c r="N75" s="176">
        <f>SUMIF($C$3:$C$72,"N",N3:N72)</f>
        <v>0</v>
      </c>
      <c r="O75" s="176">
        <f>SUMIF($C$3:$C$72,"N",O3:O72)</f>
        <v>87169098.909999996</v>
      </c>
      <c r="P75" s="176">
        <f>SUMIF($C$3:$C$72,"N",P3:P72)</f>
        <v>0</v>
      </c>
      <c r="Q75" s="176">
        <f>SUMIF($C$3:$C$72,"N",Q3:Q72)</f>
        <v>0</v>
      </c>
      <c r="R75" s="220">
        <v>0</v>
      </c>
      <c r="S75" s="220">
        <v>0</v>
      </c>
      <c r="T75" s="220">
        <v>0</v>
      </c>
      <c r="U75" s="220">
        <v>0</v>
      </c>
      <c r="V75" s="220">
        <v>0</v>
      </c>
      <c r="W75" s="220">
        <v>0</v>
      </c>
      <c r="X75" s="274"/>
      <c r="Y75" s="219"/>
    </row>
    <row r="76" spans="1:26" ht="20.100000000000001" customHeight="1" x14ac:dyDescent="0.2">
      <c r="A76" s="320" t="s">
        <v>33</v>
      </c>
      <c r="B76" s="320"/>
      <c r="C76" s="320"/>
      <c r="D76" s="320"/>
      <c r="E76" s="320"/>
      <c r="F76" s="320"/>
      <c r="G76" s="320"/>
      <c r="H76" s="179">
        <f>SUMIF($C$17:$C$72,"W",H17:H72)</f>
        <v>47.13765999999999</v>
      </c>
      <c r="I76" s="188" t="s">
        <v>13</v>
      </c>
      <c r="J76" s="167">
        <f>SUMIF($C$3:$C$72,"W",J3:J72)</f>
        <v>84205578.469999999</v>
      </c>
      <c r="K76" s="181">
        <f>SUMIF($C$3:$C$72,"W",K3:K72)</f>
        <v>59300817.979999989</v>
      </c>
      <c r="L76" s="181">
        <f>SUMIF($C$3:$C$72,"W",L3:L72)</f>
        <v>24904760.49000001</v>
      </c>
      <c r="M76" s="182" t="s">
        <v>13</v>
      </c>
      <c r="N76" s="181">
        <f>SUMIF($C$3:$C$72,"W",N3:N72)</f>
        <v>0</v>
      </c>
      <c r="O76" s="181">
        <f>SUMIF($C$3:$C$72,"W",O3:O72)</f>
        <v>20081319.969999999</v>
      </c>
      <c r="P76" s="181">
        <f>SUMIF($C$3:$C$72,"W",P3:P72)</f>
        <v>36791416.839999996</v>
      </c>
      <c r="Q76" s="181">
        <f>SUMIF($C$3:$C$72,"W",Q3:Q72)</f>
        <v>2428081.17</v>
      </c>
      <c r="R76" s="220">
        <v>0</v>
      </c>
      <c r="S76" s="220">
        <v>0</v>
      </c>
      <c r="T76" s="220">
        <v>0</v>
      </c>
      <c r="U76" s="220">
        <v>0</v>
      </c>
      <c r="V76" s="220">
        <v>0</v>
      </c>
      <c r="W76" s="220">
        <v>0</v>
      </c>
      <c r="X76" s="274"/>
      <c r="Y76" s="219"/>
    </row>
    <row r="77" spans="1:26" x14ac:dyDescent="0.2">
      <c r="A77" s="222"/>
      <c r="B77" s="222"/>
      <c r="C77" s="222"/>
      <c r="D77" s="222"/>
      <c r="E77" s="222"/>
      <c r="F77" s="222"/>
      <c r="G77" s="222"/>
    </row>
    <row r="78" spans="1:26" x14ac:dyDescent="0.2">
      <c r="A78" s="224" t="s">
        <v>22</v>
      </c>
      <c r="B78" s="224"/>
      <c r="C78" s="224"/>
      <c r="D78" s="224"/>
      <c r="E78" s="224"/>
      <c r="F78" s="224"/>
      <c r="G78" s="224"/>
      <c r="H78" s="225"/>
      <c r="I78" s="225"/>
      <c r="J78" s="226"/>
      <c r="K78" s="225"/>
      <c r="L78" s="225"/>
      <c r="N78" s="225"/>
      <c r="O78" s="225"/>
      <c r="P78" s="225"/>
      <c r="Q78" s="225"/>
      <c r="R78" s="225"/>
      <c r="S78" s="225"/>
      <c r="T78" s="225"/>
      <c r="U78" s="225"/>
      <c r="V78" s="225"/>
      <c r="W78" s="225"/>
      <c r="Y78" s="219"/>
    </row>
    <row r="79" spans="1:26" x14ac:dyDescent="0.2">
      <c r="A79" s="227" t="s">
        <v>23</v>
      </c>
      <c r="B79" s="227"/>
      <c r="C79" s="227"/>
      <c r="D79" s="227"/>
      <c r="E79" s="227"/>
      <c r="F79" s="227"/>
      <c r="G79" s="227"/>
      <c r="H79" s="225"/>
      <c r="I79" s="225"/>
      <c r="J79" s="228"/>
      <c r="K79" s="225"/>
      <c r="L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</row>
    <row r="80" spans="1:26" x14ac:dyDescent="0.2">
      <c r="A80" s="224" t="s">
        <v>36</v>
      </c>
      <c r="B80" s="222"/>
      <c r="C80" s="222"/>
      <c r="D80" s="222"/>
      <c r="E80" s="222"/>
      <c r="F80" s="222"/>
      <c r="G80" s="222"/>
      <c r="J80" s="229"/>
    </row>
    <row r="81" spans="1:10" x14ac:dyDescent="0.2">
      <c r="A81" s="230" t="s">
        <v>26</v>
      </c>
      <c r="B81" s="230"/>
      <c r="C81" s="230"/>
      <c r="D81" s="230"/>
      <c r="E81" s="230"/>
      <c r="F81" s="230"/>
      <c r="G81" s="230"/>
      <c r="J81" s="229"/>
    </row>
  </sheetData>
  <mergeCells count="19">
    <mergeCell ref="X1:X2"/>
    <mergeCell ref="L1:L2"/>
    <mergeCell ref="M1:M2"/>
    <mergeCell ref="N1:W1"/>
    <mergeCell ref="H1:H2"/>
    <mergeCell ref="I1:I2"/>
    <mergeCell ref="J1:J2"/>
    <mergeCell ref="K1:K2"/>
    <mergeCell ref="D1:D2"/>
    <mergeCell ref="A76:G76"/>
    <mergeCell ref="A75:G75"/>
    <mergeCell ref="E1:E2"/>
    <mergeCell ref="A73:G73"/>
    <mergeCell ref="A1:A2"/>
    <mergeCell ref="B1:B2"/>
    <mergeCell ref="C1:C2"/>
    <mergeCell ref="F1:F2"/>
    <mergeCell ref="G1:G2"/>
    <mergeCell ref="A74:G74"/>
  </mergeCells>
  <conditionalFormatting sqref="X73:Y74">
    <cfRule type="cellIs" dxfId="58" priority="40" operator="equal">
      <formula>FALSE</formula>
    </cfRule>
  </conditionalFormatting>
  <conditionalFormatting sqref="X73:X74 X76">
    <cfRule type="containsText" dxfId="57" priority="38" operator="containsText" text="fałsz">
      <formula>NOT(ISERROR(SEARCH("fałsz",X73)))</formula>
    </cfRule>
  </conditionalFormatting>
  <conditionalFormatting sqref="Y78">
    <cfRule type="cellIs" dxfId="56" priority="37" operator="equal">
      <formula>FALSE</formula>
    </cfRule>
  </conditionalFormatting>
  <conditionalFormatting sqref="Y78">
    <cfRule type="cellIs" dxfId="55" priority="36" operator="equal">
      <formula>FALSE</formula>
    </cfRule>
  </conditionalFormatting>
  <conditionalFormatting sqref="X76">
    <cfRule type="cellIs" dxfId="54" priority="35" operator="equal">
      <formula>FALSE</formula>
    </cfRule>
  </conditionalFormatting>
  <conditionalFormatting sqref="Y76">
    <cfRule type="cellIs" dxfId="53" priority="32" operator="equal">
      <formula>FALSE</formula>
    </cfRule>
  </conditionalFormatting>
  <conditionalFormatting sqref="Y76">
    <cfRule type="cellIs" dxfId="52" priority="31" operator="equal">
      <formula>FALSE</formula>
    </cfRule>
  </conditionalFormatting>
  <conditionalFormatting sqref="X75">
    <cfRule type="cellIs" dxfId="51" priority="30" operator="equal">
      <formula>FALSE</formula>
    </cfRule>
  </conditionalFormatting>
  <conditionalFormatting sqref="X75">
    <cfRule type="containsText" dxfId="50" priority="28" operator="containsText" text="fałsz">
      <formula>NOT(ISERROR(SEARCH("fałsz",X75)))</formula>
    </cfRule>
  </conditionalFormatting>
  <conditionalFormatting sqref="Y75">
    <cfRule type="cellIs" dxfId="49" priority="27" operator="equal">
      <formula>FALSE</formula>
    </cfRule>
  </conditionalFormatting>
  <conditionalFormatting sqref="Y75">
    <cfRule type="cellIs" dxfId="48" priority="26" operator="equal">
      <formula>FALSE</formula>
    </cfRule>
  </conditionalFormatting>
  <dataValidations count="3">
    <dataValidation type="list" allowBlank="1" showInputMessage="1" showErrorMessage="1" sqref="C3:C70">
      <formula1>"N,K,W"</formula1>
    </dataValidation>
    <dataValidation type="list" allowBlank="1" showInputMessage="1" showErrorMessage="1" sqref="G3:G72">
      <formula1>"B,P,R"</formula1>
    </dataValidation>
    <dataValidation type="list" allowBlank="1" showInputMessage="1" showErrorMessage="1" sqref="C71:C72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podstawowa</oddHeader>
    <oddFooter>Strona &amp;P z &amp;N</oddFooter>
  </headerFooter>
  <ignoredErrors>
    <ignoredError sqref="E17:E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4"/>
  <sheetViews>
    <sheetView showGridLines="0" view="pageBreakPreview" zoomScale="85" zoomScaleNormal="100" zoomScaleSheetLayoutView="85" workbookViewId="0">
      <pane xSplit="7" topLeftCell="H1" activePane="topRight" state="frozen"/>
      <selection activeCell="A59" sqref="A59"/>
      <selection pane="topRight" activeCell="A59" sqref="A59"/>
    </sheetView>
  </sheetViews>
  <sheetFormatPr defaultColWidth="9.140625" defaultRowHeight="27.75" customHeight="1" x14ac:dyDescent="0.2"/>
  <cols>
    <col min="1" max="1" width="5" style="216" customWidth="1"/>
    <col min="2" max="2" width="12" style="216" customWidth="1"/>
    <col min="3" max="3" width="12.42578125" style="216" customWidth="1"/>
    <col min="4" max="4" width="14.5703125" style="216" customWidth="1"/>
    <col min="5" max="5" width="10.7109375" style="216" customWidth="1"/>
    <col min="6" max="6" width="12.7109375" style="216" customWidth="1"/>
    <col min="7" max="7" width="38.7109375" style="216" customWidth="1"/>
    <col min="8" max="8" width="8.7109375" style="216" customWidth="1"/>
    <col min="9" max="10" width="15.85546875" style="216" customWidth="1"/>
    <col min="11" max="11" width="15.5703125" style="223" customWidth="1"/>
    <col min="12" max="13" width="15.5703125" style="216" customWidth="1"/>
    <col min="14" max="14" width="10.85546875" style="214" customWidth="1"/>
    <col min="15" max="18" width="14.7109375" style="216" customWidth="1"/>
    <col min="19" max="23" width="9.85546875" style="216" customWidth="1"/>
    <col min="24" max="24" width="10.28515625" style="216" customWidth="1"/>
    <col min="25" max="25" width="33.140625" style="275" customWidth="1"/>
    <col min="26" max="26" width="15.7109375" style="276" customWidth="1"/>
    <col min="27" max="27" width="9.140625" style="225" customWidth="1"/>
    <col min="28" max="16384" width="9.140625" style="216"/>
  </cols>
  <sheetData>
    <row r="1" spans="1:27" ht="27.75" customHeight="1" x14ac:dyDescent="0.2">
      <c r="A1" s="322" t="s">
        <v>3</v>
      </c>
      <c r="B1" s="322" t="s">
        <v>4</v>
      </c>
      <c r="C1" s="323" t="s">
        <v>37</v>
      </c>
      <c r="D1" s="318" t="s">
        <v>5</v>
      </c>
      <c r="E1" s="322" t="s">
        <v>27</v>
      </c>
      <c r="F1" s="318" t="s">
        <v>14</v>
      </c>
      <c r="G1" s="322" t="s">
        <v>6</v>
      </c>
      <c r="H1" s="322" t="s">
        <v>24</v>
      </c>
      <c r="I1" s="322" t="s">
        <v>7</v>
      </c>
      <c r="J1" s="322" t="s">
        <v>25</v>
      </c>
      <c r="K1" s="327" t="s">
        <v>8</v>
      </c>
      <c r="L1" s="322" t="s">
        <v>16</v>
      </c>
      <c r="M1" s="318" t="s">
        <v>12</v>
      </c>
      <c r="N1" s="322" t="s">
        <v>10</v>
      </c>
      <c r="O1" s="322" t="s">
        <v>11</v>
      </c>
      <c r="P1" s="322"/>
      <c r="Q1" s="322"/>
      <c r="R1" s="322"/>
      <c r="S1" s="322"/>
      <c r="T1" s="322"/>
      <c r="U1" s="322"/>
      <c r="V1" s="322"/>
      <c r="W1" s="322"/>
      <c r="X1" s="328"/>
      <c r="Y1" s="325" t="s">
        <v>771</v>
      </c>
    </row>
    <row r="2" spans="1:27" ht="27.75" customHeight="1" x14ac:dyDescent="0.2">
      <c r="A2" s="322"/>
      <c r="B2" s="322"/>
      <c r="C2" s="324"/>
      <c r="D2" s="319"/>
      <c r="E2" s="322"/>
      <c r="F2" s="319"/>
      <c r="G2" s="322"/>
      <c r="H2" s="322"/>
      <c r="I2" s="322"/>
      <c r="J2" s="322"/>
      <c r="K2" s="327"/>
      <c r="L2" s="322"/>
      <c r="M2" s="319"/>
      <c r="N2" s="322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260">
        <v>2028</v>
      </c>
      <c r="Y2" s="326"/>
      <c r="Z2" s="277"/>
    </row>
    <row r="3" spans="1:27" ht="27" customHeight="1" x14ac:dyDescent="0.2">
      <c r="A3" s="160" t="s">
        <v>607</v>
      </c>
      <c r="B3" s="243">
        <v>258</v>
      </c>
      <c r="C3" s="244" t="s">
        <v>544</v>
      </c>
      <c r="D3" s="245" t="s">
        <v>144</v>
      </c>
      <c r="E3" s="246" t="s">
        <v>208</v>
      </c>
      <c r="F3" s="243" t="s">
        <v>269</v>
      </c>
      <c r="G3" s="247" t="s">
        <v>573</v>
      </c>
      <c r="H3" s="243" t="s">
        <v>112</v>
      </c>
      <c r="I3" s="248">
        <v>2.3701500000000002</v>
      </c>
      <c r="J3" s="249" t="s">
        <v>589</v>
      </c>
      <c r="K3" s="253">
        <v>5736961.1799999997</v>
      </c>
      <c r="L3" s="254">
        <v>4015872</v>
      </c>
      <c r="M3" s="163">
        <v>1721089.1799999997</v>
      </c>
      <c r="N3" s="155">
        <v>0.7</v>
      </c>
      <c r="O3" s="254">
        <v>0</v>
      </c>
      <c r="P3" s="254">
        <v>4015872</v>
      </c>
      <c r="Q3" s="254">
        <v>0</v>
      </c>
      <c r="R3" s="162">
        <v>0</v>
      </c>
      <c r="S3" s="254">
        <v>0</v>
      </c>
      <c r="T3" s="254">
        <v>0</v>
      </c>
      <c r="U3" s="254">
        <v>0</v>
      </c>
      <c r="V3" s="254">
        <v>0</v>
      </c>
      <c r="W3" s="254">
        <v>0</v>
      </c>
      <c r="X3" s="253">
        <v>0</v>
      </c>
      <c r="Y3" s="281"/>
      <c r="Z3" s="277"/>
      <c r="AA3" s="273"/>
    </row>
    <row r="4" spans="1:27" ht="40.5" customHeight="1" x14ac:dyDescent="0.2">
      <c r="A4" s="160" t="s">
        <v>608</v>
      </c>
      <c r="B4" s="243">
        <v>116</v>
      </c>
      <c r="C4" s="244" t="s">
        <v>544</v>
      </c>
      <c r="D4" s="245" t="s">
        <v>149</v>
      </c>
      <c r="E4" s="246" t="s">
        <v>213</v>
      </c>
      <c r="F4" s="243" t="s">
        <v>272</v>
      </c>
      <c r="G4" s="247" t="s">
        <v>574</v>
      </c>
      <c r="H4" s="243" t="s">
        <v>111</v>
      </c>
      <c r="I4" s="248">
        <v>3.145</v>
      </c>
      <c r="J4" s="249" t="s">
        <v>590</v>
      </c>
      <c r="K4" s="253">
        <v>1351151.87</v>
      </c>
      <c r="L4" s="254">
        <v>1013363</v>
      </c>
      <c r="M4" s="163">
        <v>337788.87000000011</v>
      </c>
      <c r="N4" s="155">
        <v>0.75</v>
      </c>
      <c r="O4" s="254">
        <v>68501</v>
      </c>
      <c r="P4" s="254">
        <v>944862</v>
      </c>
      <c r="Q4" s="254">
        <v>0</v>
      </c>
      <c r="R4" s="254">
        <v>0</v>
      </c>
      <c r="S4" s="254">
        <v>0</v>
      </c>
      <c r="T4" s="254">
        <v>0</v>
      </c>
      <c r="U4" s="254">
        <v>0</v>
      </c>
      <c r="V4" s="254">
        <v>0</v>
      </c>
      <c r="W4" s="254">
        <v>0</v>
      </c>
      <c r="X4" s="253">
        <v>0</v>
      </c>
      <c r="Y4" s="281"/>
      <c r="Z4" s="277"/>
      <c r="AA4" s="273"/>
    </row>
    <row r="5" spans="1:27" ht="36" x14ac:dyDescent="0.2">
      <c r="A5" s="252" t="s">
        <v>609</v>
      </c>
      <c r="B5" s="243">
        <v>213</v>
      </c>
      <c r="C5" s="244" t="s">
        <v>544</v>
      </c>
      <c r="D5" s="245" t="s">
        <v>146</v>
      </c>
      <c r="E5" s="246" t="s">
        <v>210</v>
      </c>
      <c r="F5" s="243" t="s">
        <v>271</v>
      </c>
      <c r="G5" s="247" t="s">
        <v>575</v>
      </c>
      <c r="H5" s="243" t="s">
        <v>111</v>
      </c>
      <c r="I5" s="248">
        <v>0.89354999999999996</v>
      </c>
      <c r="J5" s="249" t="s">
        <v>591</v>
      </c>
      <c r="K5" s="253">
        <v>8701302.3800000008</v>
      </c>
      <c r="L5" s="254">
        <v>6090911</v>
      </c>
      <c r="M5" s="163">
        <v>2610391.3800000008</v>
      </c>
      <c r="N5" s="155">
        <v>0.7</v>
      </c>
      <c r="O5" s="254">
        <v>2498300</v>
      </c>
      <c r="P5" s="254">
        <v>3592611</v>
      </c>
      <c r="Q5" s="254">
        <v>0</v>
      </c>
      <c r="R5" s="254">
        <v>0</v>
      </c>
      <c r="S5" s="254">
        <v>0</v>
      </c>
      <c r="T5" s="254">
        <v>0</v>
      </c>
      <c r="U5" s="254">
        <v>0</v>
      </c>
      <c r="V5" s="254">
        <v>0</v>
      </c>
      <c r="W5" s="254">
        <v>0</v>
      </c>
      <c r="X5" s="253">
        <v>0</v>
      </c>
      <c r="Y5" s="281"/>
      <c r="Z5" s="277"/>
      <c r="AA5" s="273"/>
    </row>
    <row r="6" spans="1:27" ht="60.75" customHeight="1" x14ac:dyDescent="0.2">
      <c r="A6" s="252" t="s">
        <v>610</v>
      </c>
      <c r="B6" s="243">
        <v>357</v>
      </c>
      <c r="C6" s="244" t="s">
        <v>544</v>
      </c>
      <c r="D6" s="245" t="s">
        <v>381</v>
      </c>
      <c r="E6" s="246" t="s">
        <v>624</v>
      </c>
      <c r="F6" s="243" t="s">
        <v>452</v>
      </c>
      <c r="G6" s="247" t="s">
        <v>576</v>
      </c>
      <c r="H6" s="243" t="s">
        <v>112</v>
      </c>
      <c r="I6" s="248">
        <v>0.83399999999999996</v>
      </c>
      <c r="J6" s="249" t="s">
        <v>564</v>
      </c>
      <c r="K6" s="253">
        <v>1409033.4</v>
      </c>
      <c r="L6" s="254">
        <v>986323</v>
      </c>
      <c r="M6" s="163">
        <v>422710.39999999991</v>
      </c>
      <c r="N6" s="155">
        <v>0.7</v>
      </c>
      <c r="O6" s="254">
        <v>489139</v>
      </c>
      <c r="P6" s="254">
        <v>497184</v>
      </c>
      <c r="Q6" s="254">
        <v>0</v>
      </c>
      <c r="R6" s="254">
        <v>0</v>
      </c>
      <c r="S6" s="254">
        <v>0</v>
      </c>
      <c r="T6" s="254">
        <v>0</v>
      </c>
      <c r="U6" s="254">
        <v>0</v>
      </c>
      <c r="V6" s="254">
        <v>0</v>
      </c>
      <c r="W6" s="254">
        <v>0</v>
      </c>
      <c r="X6" s="253">
        <v>0</v>
      </c>
      <c r="Y6" s="272"/>
      <c r="Z6" s="277"/>
      <c r="AA6" s="273"/>
    </row>
    <row r="7" spans="1:27" ht="24" x14ac:dyDescent="0.2">
      <c r="A7" s="252" t="s">
        <v>611</v>
      </c>
      <c r="B7" s="243">
        <v>340</v>
      </c>
      <c r="C7" s="244" t="s">
        <v>544</v>
      </c>
      <c r="D7" s="245" t="s">
        <v>187</v>
      </c>
      <c r="E7" s="246" t="s">
        <v>251</v>
      </c>
      <c r="F7" s="243" t="s">
        <v>270</v>
      </c>
      <c r="G7" s="247" t="s">
        <v>577</v>
      </c>
      <c r="H7" s="243" t="s">
        <v>112</v>
      </c>
      <c r="I7" s="248">
        <v>3.15</v>
      </c>
      <c r="J7" s="249" t="s">
        <v>561</v>
      </c>
      <c r="K7" s="253">
        <v>1804896.28</v>
      </c>
      <c r="L7" s="254">
        <v>1263427</v>
      </c>
      <c r="M7" s="163">
        <v>541469.28</v>
      </c>
      <c r="N7" s="155">
        <v>0.7</v>
      </c>
      <c r="O7" s="254">
        <v>560000</v>
      </c>
      <c r="P7" s="254">
        <v>703427</v>
      </c>
      <c r="Q7" s="254">
        <v>0</v>
      </c>
      <c r="R7" s="254">
        <v>0</v>
      </c>
      <c r="S7" s="254">
        <v>0</v>
      </c>
      <c r="T7" s="254">
        <v>0</v>
      </c>
      <c r="U7" s="254">
        <v>0</v>
      </c>
      <c r="V7" s="254">
        <v>0</v>
      </c>
      <c r="W7" s="254">
        <v>0</v>
      </c>
      <c r="X7" s="253">
        <v>0</v>
      </c>
      <c r="Y7" s="272"/>
      <c r="Z7" s="277"/>
      <c r="AA7" s="273"/>
    </row>
    <row r="8" spans="1:27" ht="60" x14ac:dyDescent="0.2">
      <c r="A8" s="252" t="s">
        <v>612</v>
      </c>
      <c r="B8" s="243">
        <v>406</v>
      </c>
      <c r="C8" s="244" t="s">
        <v>544</v>
      </c>
      <c r="D8" s="245" t="s">
        <v>177</v>
      </c>
      <c r="E8" s="246" t="s">
        <v>241</v>
      </c>
      <c r="F8" s="243" t="s">
        <v>272</v>
      </c>
      <c r="G8" s="247" t="s">
        <v>578</v>
      </c>
      <c r="H8" s="243" t="s">
        <v>112</v>
      </c>
      <c r="I8" s="248">
        <v>1.3773599999999999</v>
      </c>
      <c r="J8" s="249" t="s">
        <v>592</v>
      </c>
      <c r="K8" s="253">
        <v>2771883.72</v>
      </c>
      <c r="L8" s="254">
        <v>1940318</v>
      </c>
      <c r="M8" s="163">
        <v>831565.7200000002</v>
      </c>
      <c r="N8" s="155">
        <v>0.7</v>
      </c>
      <c r="O8" s="254">
        <v>1042386</v>
      </c>
      <c r="P8" s="254">
        <v>897932</v>
      </c>
      <c r="Q8" s="254">
        <v>0</v>
      </c>
      <c r="R8" s="254">
        <v>0</v>
      </c>
      <c r="S8" s="254">
        <v>0</v>
      </c>
      <c r="T8" s="254">
        <v>0</v>
      </c>
      <c r="U8" s="254">
        <v>0</v>
      </c>
      <c r="V8" s="254">
        <v>0</v>
      </c>
      <c r="W8" s="254">
        <v>0</v>
      </c>
      <c r="X8" s="253">
        <v>0</v>
      </c>
      <c r="Y8" s="281"/>
      <c r="Z8" s="277"/>
      <c r="AA8" s="273"/>
    </row>
    <row r="9" spans="1:27" ht="24" x14ac:dyDescent="0.2">
      <c r="A9" s="252" t="s">
        <v>613</v>
      </c>
      <c r="B9" s="243">
        <v>296</v>
      </c>
      <c r="C9" s="244" t="s">
        <v>544</v>
      </c>
      <c r="D9" s="245" t="s">
        <v>401</v>
      </c>
      <c r="E9" s="246" t="s">
        <v>424</v>
      </c>
      <c r="F9" s="243" t="s">
        <v>285</v>
      </c>
      <c r="G9" s="247" t="s">
        <v>579</v>
      </c>
      <c r="H9" s="243" t="s">
        <v>113</v>
      </c>
      <c r="I9" s="248">
        <v>1.5229999999999999</v>
      </c>
      <c r="J9" s="249" t="s">
        <v>593</v>
      </c>
      <c r="K9" s="253">
        <v>9615259.2300000004</v>
      </c>
      <c r="L9" s="254">
        <v>5755877</v>
      </c>
      <c r="M9" s="163">
        <v>3859382.2300000004</v>
      </c>
      <c r="N9" s="155">
        <v>0.7</v>
      </c>
      <c r="O9" s="254">
        <v>2146514</v>
      </c>
      <c r="P9" s="254">
        <v>3609363</v>
      </c>
      <c r="Q9" s="254">
        <v>0</v>
      </c>
      <c r="R9" s="254">
        <v>0</v>
      </c>
      <c r="S9" s="254">
        <v>0</v>
      </c>
      <c r="T9" s="254">
        <v>0</v>
      </c>
      <c r="U9" s="254">
        <v>0</v>
      </c>
      <c r="V9" s="254">
        <v>0</v>
      </c>
      <c r="W9" s="254">
        <v>0</v>
      </c>
      <c r="X9" s="253">
        <v>0</v>
      </c>
      <c r="Y9" s="281"/>
      <c r="Z9" s="277"/>
      <c r="AA9" s="273"/>
    </row>
    <row r="10" spans="1:27" ht="24" x14ac:dyDescent="0.2">
      <c r="A10" s="252" t="s">
        <v>614</v>
      </c>
      <c r="B10" s="243">
        <v>50</v>
      </c>
      <c r="C10" s="244" t="s">
        <v>544</v>
      </c>
      <c r="D10" s="245" t="s">
        <v>394</v>
      </c>
      <c r="E10" s="246" t="s">
        <v>625</v>
      </c>
      <c r="F10" s="243" t="s">
        <v>276</v>
      </c>
      <c r="G10" s="247" t="s">
        <v>580</v>
      </c>
      <c r="H10" s="243" t="s">
        <v>111</v>
      </c>
      <c r="I10" s="248">
        <v>0.69199999999999995</v>
      </c>
      <c r="J10" s="249" t="s">
        <v>594</v>
      </c>
      <c r="K10" s="253">
        <v>385388.19</v>
      </c>
      <c r="L10" s="254">
        <v>289041</v>
      </c>
      <c r="M10" s="163">
        <v>96347.19</v>
      </c>
      <c r="N10" s="155">
        <v>0.75</v>
      </c>
      <c r="O10" s="254">
        <v>0</v>
      </c>
      <c r="P10" s="254">
        <v>289041</v>
      </c>
      <c r="Q10" s="254">
        <v>0</v>
      </c>
      <c r="R10" s="254">
        <v>0</v>
      </c>
      <c r="S10" s="254">
        <v>0</v>
      </c>
      <c r="T10" s="254">
        <v>0</v>
      </c>
      <c r="U10" s="254">
        <v>0</v>
      </c>
      <c r="V10" s="254">
        <v>0</v>
      </c>
      <c r="W10" s="254">
        <v>0</v>
      </c>
      <c r="X10" s="253">
        <v>0</v>
      </c>
      <c r="Y10" s="281"/>
      <c r="Z10" s="277"/>
      <c r="AA10" s="273"/>
    </row>
    <row r="11" spans="1:27" ht="36" x14ac:dyDescent="0.2">
      <c r="A11" s="252" t="s">
        <v>615</v>
      </c>
      <c r="B11" s="243">
        <v>344</v>
      </c>
      <c r="C11" s="244" t="s">
        <v>544</v>
      </c>
      <c r="D11" s="245" t="s">
        <v>412</v>
      </c>
      <c r="E11" s="246" t="s">
        <v>626</v>
      </c>
      <c r="F11" s="243" t="s">
        <v>264</v>
      </c>
      <c r="G11" s="247" t="s">
        <v>581</v>
      </c>
      <c r="H11" s="243" t="s">
        <v>112</v>
      </c>
      <c r="I11" s="248">
        <v>2.5659999999999998</v>
      </c>
      <c r="J11" s="249" t="s">
        <v>593</v>
      </c>
      <c r="K11" s="253">
        <v>489319.38</v>
      </c>
      <c r="L11" s="254">
        <v>342523</v>
      </c>
      <c r="M11" s="163">
        <v>146796.38</v>
      </c>
      <c r="N11" s="155">
        <v>0.7</v>
      </c>
      <c r="O11" s="254">
        <v>0</v>
      </c>
      <c r="P11" s="254">
        <v>342523</v>
      </c>
      <c r="Q11" s="254">
        <v>0</v>
      </c>
      <c r="R11" s="254">
        <v>0</v>
      </c>
      <c r="S11" s="254">
        <v>0</v>
      </c>
      <c r="T11" s="254">
        <v>0</v>
      </c>
      <c r="U11" s="254">
        <v>0</v>
      </c>
      <c r="V11" s="254">
        <v>0</v>
      </c>
      <c r="W11" s="254">
        <v>0</v>
      </c>
      <c r="X11" s="253">
        <v>0</v>
      </c>
      <c r="Y11" s="281"/>
      <c r="Z11" s="277"/>
      <c r="AA11" s="273"/>
    </row>
    <row r="12" spans="1:27" ht="36" x14ac:dyDescent="0.2">
      <c r="A12" s="252" t="s">
        <v>619</v>
      </c>
      <c r="B12" s="243">
        <v>436</v>
      </c>
      <c r="C12" s="244" t="s">
        <v>544</v>
      </c>
      <c r="D12" s="245" t="s">
        <v>185</v>
      </c>
      <c r="E12" s="246" t="s">
        <v>249</v>
      </c>
      <c r="F12" s="243" t="s">
        <v>285</v>
      </c>
      <c r="G12" s="247" t="s">
        <v>582</v>
      </c>
      <c r="H12" s="243" t="s">
        <v>112</v>
      </c>
      <c r="I12" s="248">
        <v>1.64934</v>
      </c>
      <c r="J12" s="249" t="s">
        <v>595</v>
      </c>
      <c r="K12" s="253">
        <v>933472.52</v>
      </c>
      <c r="L12" s="254">
        <v>700104</v>
      </c>
      <c r="M12" s="163">
        <v>233368.52000000002</v>
      </c>
      <c r="N12" s="155">
        <v>0.75</v>
      </c>
      <c r="O12" s="254">
        <v>0</v>
      </c>
      <c r="P12" s="254">
        <v>700104</v>
      </c>
      <c r="Q12" s="254">
        <v>0</v>
      </c>
      <c r="R12" s="254">
        <v>0</v>
      </c>
      <c r="S12" s="254">
        <v>0</v>
      </c>
      <c r="T12" s="254">
        <v>0</v>
      </c>
      <c r="U12" s="254">
        <v>0</v>
      </c>
      <c r="V12" s="254">
        <v>0</v>
      </c>
      <c r="W12" s="254">
        <v>0</v>
      </c>
      <c r="X12" s="253">
        <v>0</v>
      </c>
      <c r="Y12" s="272"/>
      <c r="Z12" s="277"/>
      <c r="AA12" s="273"/>
    </row>
    <row r="13" spans="1:27" ht="36" x14ac:dyDescent="0.2">
      <c r="A13" s="252" t="s">
        <v>620</v>
      </c>
      <c r="B13" s="243">
        <v>356</v>
      </c>
      <c r="C13" s="244" t="s">
        <v>544</v>
      </c>
      <c r="D13" s="245" t="s">
        <v>380</v>
      </c>
      <c r="E13" s="246" t="s">
        <v>444</v>
      </c>
      <c r="F13" s="243" t="s">
        <v>278</v>
      </c>
      <c r="G13" s="247" t="s">
        <v>583</v>
      </c>
      <c r="H13" s="243" t="s">
        <v>112</v>
      </c>
      <c r="I13" s="248">
        <v>1.623</v>
      </c>
      <c r="J13" s="249" t="s">
        <v>594</v>
      </c>
      <c r="K13" s="253">
        <v>438411.86</v>
      </c>
      <c r="L13" s="254">
        <v>328808</v>
      </c>
      <c r="M13" s="163">
        <v>109603.85999999999</v>
      </c>
      <c r="N13" s="155">
        <v>0.75</v>
      </c>
      <c r="O13" s="254">
        <v>0</v>
      </c>
      <c r="P13" s="254">
        <v>328808</v>
      </c>
      <c r="Q13" s="254">
        <v>0</v>
      </c>
      <c r="R13" s="254">
        <v>0</v>
      </c>
      <c r="S13" s="254">
        <v>0</v>
      </c>
      <c r="T13" s="254">
        <v>0</v>
      </c>
      <c r="U13" s="254">
        <v>0</v>
      </c>
      <c r="V13" s="254">
        <v>0</v>
      </c>
      <c r="W13" s="254">
        <v>0</v>
      </c>
      <c r="X13" s="253">
        <v>0</v>
      </c>
      <c r="Y13" s="281"/>
      <c r="Z13" s="277"/>
      <c r="AA13" s="273"/>
    </row>
    <row r="14" spans="1:27" ht="63.75" customHeight="1" x14ac:dyDescent="0.2">
      <c r="A14" s="252" t="s">
        <v>621</v>
      </c>
      <c r="B14" s="243">
        <v>195</v>
      </c>
      <c r="C14" s="244" t="s">
        <v>544</v>
      </c>
      <c r="D14" s="245" t="s">
        <v>400</v>
      </c>
      <c r="E14" s="246" t="s">
        <v>627</v>
      </c>
      <c r="F14" s="243" t="s">
        <v>283</v>
      </c>
      <c r="G14" s="247" t="s">
        <v>584</v>
      </c>
      <c r="H14" s="243" t="s">
        <v>113</v>
      </c>
      <c r="I14" s="248">
        <v>11.765700000000001</v>
      </c>
      <c r="J14" s="249" t="s">
        <v>596</v>
      </c>
      <c r="K14" s="253">
        <v>3589615.74</v>
      </c>
      <c r="L14" s="254">
        <v>2692211</v>
      </c>
      <c r="M14" s="163">
        <v>897404.74000000022</v>
      </c>
      <c r="N14" s="155">
        <v>0.75</v>
      </c>
      <c r="O14" s="254">
        <v>0</v>
      </c>
      <c r="P14" s="254">
        <v>2692211</v>
      </c>
      <c r="Q14" s="254">
        <v>0</v>
      </c>
      <c r="R14" s="254">
        <v>0</v>
      </c>
      <c r="S14" s="254">
        <v>0</v>
      </c>
      <c r="T14" s="254">
        <v>0</v>
      </c>
      <c r="U14" s="254">
        <v>0</v>
      </c>
      <c r="V14" s="254">
        <v>0</v>
      </c>
      <c r="W14" s="254">
        <v>0</v>
      </c>
      <c r="X14" s="253">
        <v>0</v>
      </c>
      <c r="Y14" s="281"/>
      <c r="Z14" s="277"/>
      <c r="AA14" s="273"/>
    </row>
    <row r="15" spans="1:27" ht="51.75" customHeight="1" x14ac:dyDescent="0.2">
      <c r="A15" s="231" t="s">
        <v>616</v>
      </c>
      <c r="B15" s="243">
        <v>486</v>
      </c>
      <c r="C15" s="244" t="s">
        <v>544</v>
      </c>
      <c r="D15" s="245" t="s">
        <v>154</v>
      </c>
      <c r="E15" s="246" t="s">
        <v>218</v>
      </c>
      <c r="F15" s="243" t="s">
        <v>268</v>
      </c>
      <c r="G15" s="247" t="s">
        <v>585</v>
      </c>
      <c r="H15" s="243" t="s">
        <v>111</v>
      </c>
      <c r="I15" s="248">
        <v>3.133</v>
      </c>
      <c r="J15" s="249" t="s">
        <v>597</v>
      </c>
      <c r="K15" s="253">
        <v>14021623.300000001</v>
      </c>
      <c r="L15" s="254">
        <v>8078791</v>
      </c>
      <c r="M15" s="163">
        <v>5942832.3000000007</v>
      </c>
      <c r="N15" s="155">
        <v>0.7</v>
      </c>
      <c r="O15" s="254">
        <v>2146866</v>
      </c>
      <c r="P15" s="254">
        <v>5931925</v>
      </c>
      <c r="Q15" s="254">
        <v>0</v>
      </c>
      <c r="R15" s="254">
        <v>0</v>
      </c>
      <c r="S15" s="254">
        <v>0</v>
      </c>
      <c r="T15" s="254">
        <v>0</v>
      </c>
      <c r="U15" s="254">
        <v>0</v>
      </c>
      <c r="V15" s="254">
        <v>0</v>
      </c>
      <c r="W15" s="254">
        <v>0</v>
      </c>
      <c r="X15" s="253">
        <v>0</v>
      </c>
      <c r="Y15" s="281"/>
      <c r="Z15" s="277"/>
      <c r="AA15" s="273"/>
    </row>
    <row r="16" spans="1:27" ht="24" x14ac:dyDescent="0.2">
      <c r="A16" s="252" t="s">
        <v>623</v>
      </c>
      <c r="B16" s="243">
        <v>262</v>
      </c>
      <c r="C16" s="244" t="s">
        <v>544</v>
      </c>
      <c r="D16" s="245" t="s">
        <v>418</v>
      </c>
      <c r="E16" s="246" t="s">
        <v>601</v>
      </c>
      <c r="F16" s="243" t="s">
        <v>418</v>
      </c>
      <c r="G16" s="247" t="s">
        <v>586</v>
      </c>
      <c r="H16" s="243" t="s">
        <v>111</v>
      </c>
      <c r="I16" s="248">
        <v>2.0960000000000001</v>
      </c>
      <c r="J16" s="249" t="s">
        <v>598</v>
      </c>
      <c r="K16" s="253">
        <v>5474259.5999999996</v>
      </c>
      <c r="L16" s="254">
        <v>2189703.84</v>
      </c>
      <c r="M16" s="163">
        <v>3284555.76</v>
      </c>
      <c r="N16" s="155">
        <v>0.7</v>
      </c>
      <c r="O16" s="254">
        <v>592550</v>
      </c>
      <c r="P16" s="254">
        <v>0</v>
      </c>
      <c r="Q16" s="254">
        <v>1597153.84</v>
      </c>
      <c r="R16" s="254">
        <v>0</v>
      </c>
      <c r="S16" s="254">
        <v>0</v>
      </c>
      <c r="T16" s="254">
        <v>0</v>
      </c>
      <c r="U16" s="254">
        <v>0</v>
      </c>
      <c r="V16" s="254">
        <v>0</v>
      </c>
      <c r="W16" s="254">
        <v>0</v>
      </c>
      <c r="X16" s="253">
        <v>0</v>
      </c>
      <c r="Y16" s="272"/>
      <c r="Z16" s="277"/>
      <c r="AA16" s="279"/>
    </row>
    <row r="17" spans="1:27" ht="48" x14ac:dyDescent="0.2">
      <c r="A17" s="252" t="s">
        <v>634</v>
      </c>
      <c r="B17" s="243">
        <v>360</v>
      </c>
      <c r="C17" s="244" t="s">
        <v>544</v>
      </c>
      <c r="D17" s="245" t="s">
        <v>390</v>
      </c>
      <c r="E17" s="246" t="s">
        <v>628</v>
      </c>
      <c r="F17" s="243" t="s">
        <v>272</v>
      </c>
      <c r="G17" s="247" t="s">
        <v>587</v>
      </c>
      <c r="H17" s="243" t="s">
        <v>111</v>
      </c>
      <c r="I17" s="248">
        <v>0.26500000000000001</v>
      </c>
      <c r="J17" s="249" t="s">
        <v>599</v>
      </c>
      <c r="K17" s="253">
        <v>1420427.35</v>
      </c>
      <c r="L17" s="254">
        <v>994299</v>
      </c>
      <c r="M17" s="163">
        <v>426128.35000000009</v>
      </c>
      <c r="N17" s="155">
        <v>0.7</v>
      </c>
      <c r="O17" s="254">
        <v>994299</v>
      </c>
      <c r="P17" s="254">
        <v>0</v>
      </c>
      <c r="Q17" s="254">
        <v>0</v>
      </c>
      <c r="R17" s="254">
        <v>0</v>
      </c>
      <c r="S17" s="254">
        <v>0</v>
      </c>
      <c r="T17" s="254">
        <v>0</v>
      </c>
      <c r="U17" s="254">
        <v>0</v>
      </c>
      <c r="V17" s="254">
        <v>0</v>
      </c>
      <c r="W17" s="254">
        <v>0</v>
      </c>
      <c r="X17" s="253">
        <v>0</v>
      </c>
      <c r="Y17" s="272"/>
      <c r="Z17" s="277"/>
      <c r="AA17" s="280"/>
    </row>
    <row r="18" spans="1:27" ht="36" x14ac:dyDescent="0.2">
      <c r="A18" s="231" t="s">
        <v>617</v>
      </c>
      <c r="B18" s="243">
        <v>472</v>
      </c>
      <c r="C18" s="244" t="s">
        <v>544</v>
      </c>
      <c r="D18" s="245" t="s">
        <v>179</v>
      </c>
      <c r="E18" s="246" t="s">
        <v>243</v>
      </c>
      <c r="F18" s="243" t="s">
        <v>277</v>
      </c>
      <c r="G18" s="247" t="s">
        <v>588</v>
      </c>
      <c r="H18" s="243" t="s">
        <v>112</v>
      </c>
      <c r="I18" s="248">
        <v>2.2400000000000002</v>
      </c>
      <c r="J18" s="249" t="s">
        <v>600</v>
      </c>
      <c r="K18" s="253">
        <v>2969237.27</v>
      </c>
      <c r="L18" s="254">
        <v>1120000</v>
      </c>
      <c r="M18" s="255">
        <v>1849237.27</v>
      </c>
      <c r="N18" s="250">
        <v>0.7</v>
      </c>
      <c r="O18" s="254">
        <v>1120000</v>
      </c>
      <c r="P18" s="254">
        <v>0</v>
      </c>
      <c r="Q18" s="254">
        <v>0</v>
      </c>
      <c r="R18" s="254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3">
        <v>0</v>
      </c>
      <c r="Y18" s="281"/>
      <c r="Z18" s="277"/>
      <c r="AA18" s="273"/>
    </row>
    <row r="19" spans="1:27" ht="24" x14ac:dyDescent="0.2">
      <c r="A19" s="231" t="s">
        <v>633</v>
      </c>
      <c r="B19" s="243">
        <v>488</v>
      </c>
      <c r="C19" s="244" t="s">
        <v>544</v>
      </c>
      <c r="D19" s="245" t="s">
        <v>194</v>
      </c>
      <c r="E19" s="246" t="s">
        <v>258</v>
      </c>
      <c r="F19" s="243" t="s">
        <v>262</v>
      </c>
      <c r="G19" s="247" t="s">
        <v>629</v>
      </c>
      <c r="H19" s="243" t="s">
        <v>112</v>
      </c>
      <c r="I19" s="248">
        <v>0.7671</v>
      </c>
      <c r="J19" s="249" t="s">
        <v>630</v>
      </c>
      <c r="K19" s="253">
        <v>2303837.02</v>
      </c>
      <c r="L19" s="254">
        <v>920293</v>
      </c>
      <c r="M19" s="255">
        <v>1383544.02</v>
      </c>
      <c r="N19" s="250">
        <v>0.7</v>
      </c>
      <c r="O19" s="254">
        <v>920293</v>
      </c>
      <c r="P19" s="254">
        <v>0</v>
      </c>
      <c r="Q19" s="254">
        <v>0</v>
      </c>
      <c r="R19" s="254">
        <v>0</v>
      </c>
      <c r="S19" s="254">
        <v>0</v>
      </c>
      <c r="T19" s="254">
        <v>0</v>
      </c>
      <c r="U19" s="254">
        <v>0</v>
      </c>
      <c r="V19" s="254">
        <v>0</v>
      </c>
      <c r="W19" s="254">
        <v>0</v>
      </c>
      <c r="X19" s="253">
        <v>0</v>
      </c>
      <c r="Y19" s="281"/>
      <c r="Z19" s="277"/>
      <c r="AA19" s="273"/>
    </row>
    <row r="20" spans="1:27" ht="60" x14ac:dyDescent="0.2">
      <c r="A20" s="231" t="s">
        <v>632</v>
      </c>
      <c r="B20" s="243">
        <v>263</v>
      </c>
      <c r="C20" s="244" t="s">
        <v>544</v>
      </c>
      <c r="D20" s="245" t="s">
        <v>418</v>
      </c>
      <c r="E20" s="246" t="s">
        <v>601</v>
      </c>
      <c r="F20" s="243" t="s">
        <v>418</v>
      </c>
      <c r="G20" s="247" t="s">
        <v>631</v>
      </c>
      <c r="H20" s="243" t="s">
        <v>112</v>
      </c>
      <c r="I20" s="248">
        <v>0.55767</v>
      </c>
      <c r="J20" s="249" t="s">
        <v>564</v>
      </c>
      <c r="K20" s="253">
        <v>2500000</v>
      </c>
      <c r="L20" s="254">
        <v>700000</v>
      </c>
      <c r="M20" s="163">
        <v>1800000</v>
      </c>
      <c r="N20" s="155">
        <v>0.7</v>
      </c>
      <c r="O20" s="254">
        <v>700000</v>
      </c>
      <c r="P20" s="254">
        <v>0</v>
      </c>
      <c r="Q20" s="254">
        <v>0</v>
      </c>
      <c r="R20" s="254">
        <v>0</v>
      </c>
      <c r="S20" s="254">
        <v>0</v>
      </c>
      <c r="T20" s="254">
        <v>0</v>
      </c>
      <c r="U20" s="254">
        <v>0</v>
      </c>
      <c r="V20" s="254">
        <v>0</v>
      </c>
      <c r="W20" s="254">
        <v>0</v>
      </c>
      <c r="X20" s="253">
        <v>0</v>
      </c>
      <c r="Y20" s="272"/>
      <c r="Z20" s="277"/>
      <c r="AA20" s="273"/>
    </row>
    <row r="21" spans="1:27" ht="24" x14ac:dyDescent="0.2">
      <c r="A21" s="160" t="s">
        <v>638</v>
      </c>
      <c r="B21" s="148">
        <v>52</v>
      </c>
      <c r="C21" s="149" t="s">
        <v>61</v>
      </c>
      <c r="D21" s="150" t="s">
        <v>618</v>
      </c>
      <c r="E21" s="151" t="s">
        <v>195</v>
      </c>
      <c r="F21" s="148" t="s">
        <v>259</v>
      </c>
      <c r="G21" s="152" t="s">
        <v>286</v>
      </c>
      <c r="H21" s="148" t="s">
        <v>111</v>
      </c>
      <c r="I21" s="153">
        <v>2.5284499999999999</v>
      </c>
      <c r="J21" s="154" t="s">
        <v>354</v>
      </c>
      <c r="K21" s="161">
        <v>8047239.7800000003</v>
      </c>
      <c r="L21" s="162">
        <v>5230705.8499999996</v>
      </c>
      <c r="M21" s="163">
        <v>2816533.9300000006</v>
      </c>
      <c r="N21" s="155">
        <v>0.65</v>
      </c>
      <c r="O21" s="162">
        <v>0</v>
      </c>
      <c r="P21" s="162">
        <v>1699499.02</v>
      </c>
      <c r="Q21" s="162">
        <v>3531206.83</v>
      </c>
      <c r="R21" s="254">
        <v>0</v>
      </c>
      <c r="S21" s="254">
        <v>0</v>
      </c>
      <c r="T21" s="254">
        <v>0</v>
      </c>
      <c r="U21" s="254">
        <v>0</v>
      </c>
      <c r="V21" s="254">
        <v>0</v>
      </c>
      <c r="W21" s="254">
        <v>0</v>
      </c>
      <c r="X21" s="253">
        <v>0</v>
      </c>
      <c r="Y21" s="281"/>
      <c r="Z21" s="278"/>
      <c r="AA21" s="273"/>
    </row>
    <row r="22" spans="1:27" ht="48" x14ac:dyDescent="0.2">
      <c r="A22" s="160" t="s">
        <v>639</v>
      </c>
      <c r="B22" s="148">
        <v>294</v>
      </c>
      <c r="C22" s="149" t="s">
        <v>61</v>
      </c>
      <c r="D22" s="150" t="s">
        <v>132</v>
      </c>
      <c r="E22" s="151" t="s">
        <v>196</v>
      </c>
      <c r="F22" s="148" t="s">
        <v>260</v>
      </c>
      <c r="G22" s="152" t="s">
        <v>287</v>
      </c>
      <c r="H22" s="148" t="s">
        <v>111</v>
      </c>
      <c r="I22" s="153">
        <v>1.74335</v>
      </c>
      <c r="J22" s="154" t="s">
        <v>354</v>
      </c>
      <c r="K22" s="161">
        <v>8603239.75</v>
      </c>
      <c r="L22" s="162">
        <v>5592105.8300000001</v>
      </c>
      <c r="M22" s="163">
        <v>3011133.92</v>
      </c>
      <c r="N22" s="155">
        <v>0.65</v>
      </c>
      <c r="O22" s="162">
        <v>0</v>
      </c>
      <c r="P22" s="162">
        <v>97500</v>
      </c>
      <c r="Q22" s="162">
        <v>5494605.8300000001</v>
      </c>
      <c r="R22" s="254">
        <v>0</v>
      </c>
      <c r="S22" s="254">
        <v>0</v>
      </c>
      <c r="T22" s="254">
        <v>0</v>
      </c>
      <c r="U22" s="254">
        <v>0</v>
      </c>
      <c r="V22" s="254">
        <v>0</v>
      </c>
      <c r="W22" s="254">
        <v>0</v>
      </c>
      <c r="X22" s="253">
        <v>0</v>
      </c>
      <c r="Y22" s="298" t="s">
        <v>770</v>
      </c>
      <c r="Z22" s="278"/>
      <c r="AA22" s="273"/>
    </row>
    <row r="23" spans="1:27" ht="48" x14ac:dyDescent="0.2">
      <c r="A23" s="159" t="s">
        <v>640</v>
      </c>
      <c r="B23" s="143">
        <v>9</v>
      </c>
      <c r="C23" s="144" t="s">
        <v>62</v>
      </c>
      <c r="D23" s="47" t="s">
        <v>133</v>
      </c>
      <c r="E23" s="140" t="s">
        <v>197</v>
      </c>
      <c r="F23" s="143" t="s">
        <v>261</v>
      </c>
      <c r="G23" s="46" t="s">
        <v>288</v>
      </c>
      <c r="H23" s="143" t="s">
        <v>111</v>
      </c>
      <c r="I23" s="145">
        <v>0.84453</v>
      </c>
      <c r="J23" s="146" t="s">
        <v>355</v>
      </c>
      <c r="K23" s="43">
        <v>2483370</v>
      </c>
      <c r="L23" s="42">
        <v>1614190.5</v>
      </c>
      <c r="M23" s="48">
        <v>869179.5</v>
      </c>
      <c r="N23" s="147">
        <v>0.65</v>
      </c>
      <c r="O23" s="42">
        <v>0</v>
      </c>
      <c r="P23" s="42">
        <v>1614190.5</v>
      </c>
      <c r="Q23" s="241">
        <v>0</v>
      </c>
      <c r="R23" s="241">
        <v>0</v>
      </c>
      <c r="S23" s="241">
        <v>0</v>
      </c>
      <c r="T23" s="241">
        <v>0</v>
      </c>
      <c r="U23" s="241">
        <v>0</v>
      </c>
      <c r="V23" s="241">
        <v>0</v>
      </c>
      <c r="W23" s="241">
        <v>0</v>
      </c>
      <c r="X23" s="269">
        <v>0</v>
      </c>
      <c r="Y23" s="272"/>
      <c r="Z23" s="278"/>
      <c r="AA23" s="273"/>
    </row>
    <row r="24" spans="1:27" ht="36" x14ac:dyDescent="0.2">
      <c r="A24" s="159" t="s">
        <v>641</v>
      </c>
      <c r="B24" s="143">
        <v>359</v>
      </c>
      <c r="C24" s="144" t="s">
        <v>62</v>
      </c>
      <c r="D24" s="47" t="s">
        <v>134</v>
      </c>
      <c r="E24" s="140" t="s">
        <v>198</v>
      </c>
      <c r="F24" s="143" t="s">
        <v>262</v>
      </c>
      <c r="G24" s="46" t="s">
        <v>289</v>
      </c>
      <c r="H24" s="143" t="s">
        <v>111</v>
      </c>
      <c r="I24" s="145">
        <v>0.32001000000000002</v>
      </c>
      <c r="J24" s="146" t="s">
        <v>131</v>
      </c>
      <c r="K24" s="43">
        <v>3567715.6</v>
      </c>
      <c r="L24" s="42">
        <v>2319015.14</v>
      </c>
      <c r="M24" s="48">
        <v>1248700.46</v>
      </c>
      <c r="N24" s="147">
        <v>0.65</v>
      </c>
      <c r="O24" s="42">
        <v>0</v>
      </c>
      <c r="P24" s="42">
        <v>2319015.14</v>
      </c>
      <c r="Q24" s="241">
        <v>0</v>
      </c>
      <c r="R24" s="241">
        <v>0</v>
      </c>
      <c r="S24" s="241">
        <v>0</v>
      </c>
      <c r="T24" s="241">
        <v>0</v>
      </c>
      <c r="U24" s="241">
        <v>0</v>
      </c>
      <c r="V24" s="241">
        <v>0</v>
      </c>
      <c r="W24" s="241">
        <v>0</v>
      </c>
      <c r="X24" s="269">
        <v>0</v>
      </c>
      <c r="Y24" s="272"/>
      <c r="Z24" s="278"/>
      <c r="AA24" s="273"/>
    </row>
    <row r="25" spans="1:27" ht="24" x14ac:dyDescent="0.2">
      <c r="A25" s="159" t="s">
        <v>642</v>
      </c>
      <c r="B25" s="143">
        <v>256</v>
      </c>
      <c r="C25" s="144" t="s">
        <v>62</v>
      </c>
      <c r="D25" s="47" t="s">
        <v>135</v>
      </c>
      <c r="E25" s="140" t="s">
        <v>199</v>
      </c>
      <c r="F25" s="143" t="s">
        <v>263</v>
      </c>
      <c r="G25" s="46" t="s">
        <v>290</v>
      </c>
      <c r="H25" s="143" t="s">
        <v>111</v>
      </c>
      <c r="I25" s="145">
        <v>2.6299099999999997</v>
      </c>
      <c r="J25" s="146" t="s">
        <v>124</v>
      </c>
      <c r="K25" s="43">
        <v>2777809.68</v>
      </c>
      <c r="L25" s="42">
        <v>2083357.26</v>
      </c>
      <c r="M25" s="48">
        <v>694452.42000000016</v>
      </c>
      <c r="N25" s="147">
        <v>0.75</v>
      </c>
      <c r="O25" s="42">
        <v>0</v>
      </c>
      <c r="P25" s="42">
        <v>2083357.26</v>
      </c>
      <c r="Q25" s="241">
        <v>0</v>
      </c>
      <c r="R25" s="241">
        <v>0</v>
      </c>
      <c r="S25" s="241">
        <v>0</v>
      </c>
      <c r="T25" s="241">
        <v>0</v>
      </c>
      <c r="U25" s="241">
        <v>0</v>
      </c>
      <c r="V25" s="241">
        <v>0</v>
      </c>
      <c r="W25" s="241">
        <v>0</v>
      </c>
      <c r="X25" s="269">
        <v>0</v>
      </c>
      <c r="Y25" s="281"/>
      <c r="Z25" s="278"/>
      <c r="AA25" s="273"/>
    </row>
    <row r="26" spans="1:27" ht="24" x14ac:dyDescent="0.2">
      <c r="A26" s="159" t="s">
        <v>643</v>
      </c>
      <c r="B26" s="143">
        <v>21</v>
      </c>
      <c r="C26" s="144" t="s">
        <v>62</v>
      </c>
      <c r="D26" s="47" t="s">
        <v>136</v>
      </c>
      <c r="E26" s="140" t="s">
        <v>200</v>
      </c>
      <c r="F26" s="143" t="s">
        <v>264</v>
      </c>
      <c r="G26" s="46" t="s">
        <v>291</v>
      </c>
      <c r="H26" s="143" t="s">
        <v>111</v>
      </c>
      <c r="I26" s="145">
        <v>1.61243</v>
      </c>
      <c r="J26" s="146" t="s">
        <v>356</v>
      </c>
      <c r="K26" s="43">
        <v>8387416.9500000002</v>
      </c>
      <c r="L26" s="42">
        <v>5451821.0099999998</v>
      </c>
      <c r="M26" s="48">
        <v>2935595.9400000004</v>
      </c>
      <c r="N26" s="147">
        <v>0.65</v>
      </c>
      <c r="O26" s="42">
        <v>0</v>
      </c>
      <c r="P26" s="42">
        <v>5451821.0099999998</v>
      </c>
      <c r="Q26" s="241">
        <v>0</v>
      </c>
      <c r="R26" s="241">
        <v>0</v>
      </c>
      <c r="S26" s="241">
        <v>0</v>
      </c>
      <c r="T26" s="241">
        <v>0</v>
      </c>
      <c r="U26" s="241">
        <v>0</v>
      </c>
      <c r="V26" s="241">
        <v>0</v>
      </c>
      <c r="W26" s="241">
        <v>0</v>
      </c>
      <c r="X26" s="269">
        <v>0</v>
      </c>
      <c r="Y26" s="281"/>
      <c r="Z26" s="278"/>
      <c r="AA26" s="273"/>
    </row>
    <row r="27" spans="1:27" ht="48" x14ac:dyDescent="0.2">
      <c r="A27" s="159" t="s">
        <v>644</v>
      </c>
      <c r="B27" s="143">
        <v>95</v>
      </c>
      <c r="C27" s="144" t="s">
        <v>62</v>
      </c>
      <c r="D27" s="47" t="s">
        <v>137</v>
      </c>
      <c r="E27" s="140" t="s">
        <v>201</v>
      </c>
      <c r="F27" s="143" t="s">
        <v>265</v>
      </c>
      <c r="G27" s="46" t="s">
        <v>292</v>
      </c>
      <c r="H27" s="143" t="s">
        <v>111</v>
      </c>
      <c r="I27" s="145">
        <v>0.97199999999999998</v>
      </c>
      <c r="J27" s="146" t="s">
        <v>131</v>
      </c>
      <c r="K27" s="43">
        <v>7944236.6100000003</v>
      </c>
      <c r="L27" s="42">
        <v>5163753.79</v>
      </c>
      <c r="M27" s="48">
        <v>2780482.8200000003</v>
      </c>
      <c r="N27" s="147">
        <v>0.65</v>
      </c>
      <c r="O27" s="42">
        <v>0</v>
      </c>
      <c r="P27" s="42">
        <v>5163753.79</v>
      </c>
      <c r="Q27" s="241">
        <v>0</v>
      </c>
      <c r="R27" s="241">
        <v>0</v>
      </c>
      <c r="S27" s="241">
        <v>0</v>
      </c>
      <c r="T27" s="241">
        <v>0</v>
      </c>
      <c r="U27" s="241">
        <v>0</v>
      </c>
      <c r="V27" s="241">
        <v>0</v>
      </c>
      <c r="W27" s="241">
        <v>0</v>
      </c>
      <c r="X27" s="269">
        <v>0</v>
      </c>
      <c r="Y27" s="272"/>
      <c r="Z27" s="278"/>
      <c r="AA27" s="273"/>
    </row>
    <row r="28" spans="1:27" ht="84" x14ac:dyDescent="0.2">
      <c r="A28" s="160" t="s">
        <v>645</v>
      </c>
      <c r="B28" s="148">
        <v>172</v>
      </c>
      <c r="C28" s="149" t="s">
        <v>61</v>
      </c>
      <c r="D28" s="150" t="s">
        <v>138</v>
      </c>
      <c r="E28" s="151" t="s">
        <v>202</v>
      </c>
      <c r="F28" s="148" t="s">
        <v>264</v>
      </c>
      <c r="G28" s="152" t="s">
        <v>293</v>
      </c>
      <c r="H28" s="148" t="s">
        <v>111</v>
      </c>
      <c r="I28" s="153">
        <v>2.9</v>
      </c>
      <c r="J28" s="154" t="s">
        <v>357</v>
      </c>
      <c r="K28" s="161">
        <v>17415179.989999998</v>
      </c>
      <c r="L28" s="162">
        <v>11319866.99</v>
      </c>
      <c r="M28" s="163">
        <v>6095312.9999999981</v>
      </c>
      <c r="N28" s="155">
        <v>0.65</v>
      </c>
      <c r="O28" s="162">
        <v>0</v>
      </c>
      <c r="P28" s="162">
        <v>168216.01</v>
      </c>
      <c r="Q28" s="162">
        <v>7150000</v>
      </c>
      <c r="R28" s="162">
        <v>4001650.9800000004</v>
      </c>
      <c r="S28" s="254">
        <v>0</v>
      </c>
      <c r="T28" s="254">
        <v>0</v>
      </c>
      <c r="U28" s="254">
        <v>0</v>
      </c>
      <c r="V28" s="254">
        <v>0</v>
      </c>
      <c r="W28" s="254">
        <v>0</v>
      </c>
      <c r="X28" s="253">
        <v>0</v>
      </c>
      <c r="Y28" s="272"/>
      <c r="Z28" s="278"/>
      <c r="AA28" s="273"/>
    </row>
    <row r="29" spans="1:27" ht="24" x14ac:dyDescent="0.2">
      <c r="A29" s="159" t="s">
        <v>646</v>
      </c>
      <c r="B29" s="143">
        <v>383</v>
      </c>
      <c r="C29" s="144" t="s">
        <v>62</v>
      </c>
      <c r="D29" s="47" t="s">
        <v>139</v>
      </c>
      <c r="E29" s="140" t="s">
        <v>203</v>
      </c>
      <c r="F29" s="143" t="s">
        <v>264</v>
      </c>
      <c r="G29" s="46" t="s">
        <v>294</v>
      </c>
      <c r="H29" s="143" t="s">
        <v>111</v>
      </c>
      <c r="I29" s="145">
        <v>0.75775999999999999</v>
      </c>
      <c r="J29" s="146" t="s">
        <v>355</v>
      </c>
      <c r="K29" s="43">
        <v>2775279.72</v>
      </c>
      <c r="L29" s="42">
        <v>1803931.81</v>
      </c>
      <c r="M29" s="48">
        <v>971347.91000000015</v>
      </c>
      <c r="N29" s="147">
        <v>0.65</v>
      </c>
      <c r="O29" s="42">
        <v>0</v>
      </c>
      <c r="P29" s="42">
        <v>1803931.81</v>
      </c>
      <c r="Q29" s="241">
        <v>0</v>
      </c>
      <c r="R29" s="241">
        <v>0</v>
      </c>
      <c r="S29" s="241">
        <v>0</v>
      </c>
      <c r="T29" s="241">
        <v>0</v>
      </c>
      <c r="U29" s="241">
        <v>0</v>
      </c>
      <c r="V29" s="241">
        <v>0</v>
      </c>
      <c r="W29" s="241">
        <v>0</v>
      </c>
      <c r="X29" s="269">
        <v>0</v>
      </c>
      <c r="Y29" s="298" t="s">
        <v>770</v>
      </c>
      <c r="Z29" s="278"/>
      <c r="AA29" s="273"/>
    </row>
    <row r="30" spans="1:27" ht="36" x14ac:dyDescent="0.2">
      <c r="A30" s="159" t="s">
        <v>647</v>
      </c>
      <c r="B30" s="143">
        <v>333</v>
      </c>
      <c r="C30" s="144" t="s">
        <v>62</v>
      </c>
      <c r="D30" s="47" t="s">
        <v>140</v>
      </c>
      <c r="E30" s="140" t="s">
        <v>204</v>
      </c>
      <c r="F30" s="143" t="s">
        <v>266</v>
      </c>
      <c r="G30" s="46" t="s">
        <v>295</v>
      </c>
      <c r="H30" s="143" t="s">
        <v>112</v>
      </c>
      <c r="I30" s="145">
        <v>0.93500000000000005</v>
      </c>
      <c r="J30" s="146" t="s">
        <v>118</v>
      </c>
      <c r="K30" s="43">
        <v>3361341.33</v>
      </c>
      <c r="L30" s="42">
        <v>2184871.86</v>
      </c>
      <c r="M30" s="48">
        <v>1176469.4700000002</v>
      </c>
      <c r="N30" s="147">
        <v>0.65</v>
      </c>
      <c r="O30" s="42">
        <v>0</v>
      </c>
      <c r="P30" s="42">
        <v>2184871.86</v>
      </c>
      <c r="Q30" s="241">
        <v>0</v>
      </c>
      <c r="R30" s="241">
        <v>0</v>
      </c>
      <c r="S30" s="241">
        <v>0</v>
      </c>
      <c r="T30" s="241">
        <v>0</v>
      </c>
      <c r="U30" s="241">
        <v>0</v>
      </c>
      <c r="V30" s="241">
        <v>0</v>
      </c>
      <c r="W30" s="241">
        <v>0</v>
      </c>
      <c r="X30" s="269">
        <v>0</v>
      </c>
      <c r="Y30" s="298" t="s">
        <v>770</v>
      </c>
      <c r="Z30" s="278"/>
      <c r="AA30" s="273"/>
    </row>
    <row r="31" spans="1:27" ht="60" x14ac:dyDescent="0.2">
      <c r="A31" s="160" t="s">
        <v>648</v>
      </c>
      <c r="B31" s="148" t="s">
        <v>791</v>
      </c>
      <c r="C31" s="149" t="s">
        <v>61</v>
      </c>
      <c r="D31" s="150" t="s">
        <v>141</v>
      </c>
      <c r="E31" s="151" t="s">
        <v>205</v>
      </c>
      <c r="F31" s="148" t="s">
        <v>267</v>
      </c>
      <c r="G31" s="152" t="s">
        <v>296</v>
      </c>
      <c r="H31" s="148" t="s">
        <v>111</v>
      </c>
      <c r="I31" s="153">
        <v>0</v>
      </c>
      <c r="J31" s="154" t="s">
        <v>729</v>
      </c>
      <c r="K31" s="161">
        <v>0</v>
      </c>
      <c r="L31" s="162">
        <v>0</v>
      </c>
      <c r="M31" s="163">
        <v>0</v>
      </c>
      <c r="N31" s="155">
        <v>0.65</v>
      </c>
      <c r="O31" s="162">
        <v>0</v>
      </c>
      <c r="P31" s="162">
        <v>0</v>
      </c>
      <c r="Q31" s="162">
        <v>0</v>
      </c>
      <c r="R31" s="162">
        <v>0</v>
      </c>
      <c r="S31" s="254">
        <v>0</v>
      </c>
      <c r="T31" s="254">
        <v>0</v>
      </c>
      <c r="U31" s="254">
        <v>0</v>
      </c>
      <c r="V31" s="254">
        <v>0</v>
      </c>
      <c r="W31" s="254">
        <v>0</v>
      </c>
      <c r="X31" s="253">
        <v>0</v>
      </c>
      <c r="Y31" s="272"/>
      <c r="Z31" s="278"/>
      <c r="AA31" s="273"/>
    </row>
    <row r="32" spans="1:27" ht="24" x14ac:dyDescent="0.2">
      <c r="A32" s="159" t="s">
        <v>649</v>
      </c>
      <c r="B32" s="143">
        <v>220</v>
      </c>
      <c r="C32" s="144" t="s">
        <v>62</v>
      </c>
      <c r="D32" s="47" t="s">
        <v>142</v>
      </c>
      <c r="E32" s="140" t="s">
        <v>206</v>
      </c>
      <c r="F32" s="143" t="s">
        <v>268</v>
      </c>
      <c r="G32" s="46" t="s">
        <v>297</v>
      </c>
      <c r="H32" s="143" t="s">
        <v>111</v>
      </c>
      <c r="I32" s="145">
        <v>0.83935999999999999</v>
      </c>
      <c r="J32" s="146" t="s">
        <v>121</v>
      </c>
      <c r="K32" s="43">
        <v>3769643.63</v>
      </c>
      <c r="L32" s="42">
        <v>2450268.35</v>
      </c>
      <c r="M32" s="48">
        <v>1319375.2799999998</v>
      </c>
      <c r="N32" s="147">
        <v>0.65</v>
      </c>
      <c r="O32" s="42">
        <v>0</v>
      </c>
      <c r="P32" s="42">
        <v>2450268.35</v>
      </c>
      <c r="Q32" s="241">
        <v>0</v>
      </c>
      <c r="R32" s="241">
        <v>0</v>
      </c>
      <c r="S32" s="241">
        <v>0</v>
      </c>
      <c r="T32" s="241">
        <v>0</v>
      </c>
      <c r="U32" s="241">
        <v>0</v>
      </c>
      <c r="V32" s="241">
        <v>0</v>
      </c>
      <c r="W32" s="241">
        <v>0</v>
      </c>
      <c r="X32" s="269">
        <v>0</v>
      </c>
      <c r="Y32" s="281"/>
      <c r="Z32" s="278"/>
      <c r="AA32" s="273"/>
    </row>
    <row r="33" spans="1:27" ht="24" x14ac:dyDescent="0.2">
      <c r="A33" s="159" t="s">
        <v>650</v>
      </c>
      <c r="B33" s="143">
        <v>298</v>
      </c>
      <c r="C33" s="144" t="s">
        <v>62</v>
      </c>
      <c r="D33" s="47" t="s">
        <v>143</v>
      </c>
      <c r="E33" s="140" t="s">
        <v>207</v>
      </c>
      <c r="F33" s="143" t="s">
        <v>259</v>
      </c>
      <c r="G33" s="46" t="s">
        <v>298</v>
      </c>
      <c r="H33" s="143" t="s">
        <v>111</v>
      </c>
      <c r="I33" s="145">
        <v>0.57999999999999996</v>
      </c>
      <c r="J33" s="146" t="s">
        <v>119</v>
      </c>
      <c r="K33" s="43">
        <v>1235570.02</v>
      </c>
      <c r="L33" s="42">
        <v>803120.51</v>
      </c>
      <c r="M33" s="48">
        <v>432449.51</v>
      </c>
      <c r="N33" s="147">
        <v>0.65</v>
      </c>
      <c r="O33" s="42">
        <v>0</v>
      </c>
      <c r="P33" s="42">
        <v>803120.51</v>
      </c>
      <c r="Q33" s="241">
        <v>0</v>
      </c>
      <c r="R33" s="241">
        <v>0</v>
      </c>
      <c r="S33" s="241">
        <v>0</v>
      </c>
      <c r="T33" s="241">
        <v>0</v>
      </c>
      <c r="U33" s="241">
        <v>0</v>
      </c>
      <c r="V33" s="241">
        <v>0</v>
      </c>
      <c r="W33" s="241">
        <v>0</v>
      </c>
      <c r="X33" s="269">
        <v>0</v>
      </c>
      <c r="Y33" s="281"/>
      <c r="Z33" s="278"/>
      <c r="AA33" s="273"/>
    </row>
    <row r="34" spans="1:27" ht="24" x14ac:dyDescent="0.2">
      <c r="A34" s="159" t="s">
        <v>651</v>
      </c>
      <c r="B34" s="143">
        <v>270</v>
      </c>
      <c r="C34" s="144" t="s">
        <v>62</v>
      </c>
      <c r="D34" s="47" t="s">
        <v>144</v>
      </c>
      <c r="E34" s="140" t="s">
        <v>208</v>
      </c>
      <c r="F34" s="143" t="s">
        <v>269</v>
      </c>
      <c r="G34" s="46" t="s">
        <v>299</v>
      </c>
      <c r="H34" s="143" t="s">
        <v>112</v>
      </c>
      <c r="I34" s="145">
        <v>1.7027300000000001</v>
      </c>
      <c r="J34" s="146" t="s">
        <v>358</v>
      </c>
      <c r="K34" s="43">
        <v>3524401</v>
      </c>
      <c r="L34" s="42">
        <v>2290860.65</v>
      </c>
      <c r="M34" s="48">
        <v>1233540.3500000001</v>
      </c>
      <c r="N34" s="147">
        <v>0.65</v>
      </c>
      <c r="O34" s="42">
        <v>0</v>
      </c>
      <c r="P34" s="42">
        <v>2290860.65</v>
      </c>
      <c r="Q34" s="241">
        <v>0</v>
      </c>
      <c r="R34" s="241">
        <v>0</v>
      </c>
      <c r="S34" s="241">
        <v>0</v>
      </c>
      <c r="T34" s="241">
        <v>0</v>
      </c>
      <c r="U34" s="241">
        <v>0</v>
      </c>
      <c r="V34" s="241">
        <v>0</v>
      </c>
      <c r="W34" s="241">
        <v>0</v>
      </c>
      <c r="X34" s="269">
        <v>0</v>
      </c>
      <c r="Y34" s="281"/>
      <c r="Z34" s="278"/>
      <c r="AA34" s="273"/>
    </row>
    <row r="35" spans="1:27" ht="24" x14ac:dyDescent="0.2">
      <c r="A35" s="159" t="s">
        <v>652</v>
      </c>
      <c r="B35" s="143">
        <v>25</v>
      </c>
      <c r="C35" s="144" t="s">
        <v>62</v>
      </c>
      <c r="D35" s="47" t="s">
        <v>145</v>
      </c>
      <c r="E35" s="140" t="s">
        <v>209</v>
      </c>
      <c r="F35" s="143" t="s">
        <v>270</v>
      </c>
      <c r="G35" s="46" t="s">
        <v>300</v>
      </c>
      <c r="H35" s="143" t="s">
        <v>112</v>
      </c>
      <c r="I35" s="145">
        <v>0.85355999999999999</v>
      </c>
      <c r="J35" s="146" t="s">
        <v>359</v>
      </c>
      <c r="K35" s="43">
        <v>1450861.51</v>
      </c>
      <c r="L35" s="42">
        <v>943059.98</v>
      </c>
      <c r="M35" s="48">
        <v>507801.53</v>
      </c>
      <c r="N35" s="147">
        <v>0.65</v>
      </c>
      <c r="O35" s="42">
        <v>0</v>
      </c>
      <c r="P35" s="42">
        <v>943059.98</v>
      </c>
      <c r="Q35" s="241">
        <v>0</v>
      </c>
      <c r="R35" s="241">
        <v>0</v>
      </c>
      <c r="S35" s="241">
        <v>0</v>
      </c>
      <c r="T35" s="241">
        <v>0</v>
      </c>
      <c r="U35" s="241">
        <v>0</v>
      </c>
      <c r="V35" s="241">
        <v>0</v>
      </c>
      <c r="W35" s="241">
        <v>0</v>
      </c>
      <c r="X35" s="269">
        <v>0</v>
      </c>
      <c r="Y35" s="272"/>
      <c r="Z35" s="278"/>
      <c r="AA35" s="273"/>
    </row>
    <row r="36" spans="1:27" ht="48" x14ac:dyDescent="0.2">
      <c r="A36" s="160" t="s">
        <v>653</v>
      </c>
      <c r="B36" s="148">
        <v>242</v>
      </c>
      <c r="C36" s="149" t="s">
        <v>61</v>
      </c>
      <c r="D36" s="150" t="s">
        <v>146</v>
      </c>
      <c r="E36" s="151" t="s">
        <v>210</v>
      </c>
      <c r="F36" s="148" t="s">
        <v>271</v>
      </c>
      <c r="G36" s="152" t="s">
        <v>301</v>
      </c>
      <c r="H36" s="148" t="s">
        <v>112</v>
      </c>
      <c r="I36" s="153">
        <v>0.43239</v>
      </c>
      <c r="J36" s="154" t="s">
        <v>360</v>
      </c>
      <c r="K36" s="161">
        <v>4288016.8899999997</v>
      </c>
      <c r="L36" s="162">
        <v>2787210.97</v>
      </c>
      <c r="M36" s="163">
        <v>1500805.9199999995</v>
      </c>
      <c r="N36" s="155">
        <v>0.65</v>
      </c>
      <c r="O36" s="162">
        <v>0</v>
      </c>
      <c r="P36" s="162">
        <v>2458678.14</v>
      </c>
      <c r="Q36" s="162">
        <v>328532.83</v>
      </c>
      <c r="R36" s="254">
        <v>0</v>
      </c>
      <c r="S36" s="254">
        <v>0</v>
      </c>
      <c r="T36" s="254">
        <v>0</v>
      </c>
      <c r="U36" s="254">
        <v>0</v>
      </c>
      <c r="V36" s="254">
        <v>0</v>
      </c>
      <c r="W36" s="254">
        <v>0</v>
      </c>
      <c r="X36" s="253">
        <v>0</v>
      </c>
      <c r="Y36" s="272"/>
      <c r="Z36" s="278"/>
      <c r="AA36" s="273"/>
    </row>
    <row r="37" spans="1:27" ht="24" x14ac:dyDescent="0.2">
      <c r="A37" s="159" t="s">
        <v>654</v>
      </c>
      <c r="B37" s="143">
        <v>132</v>
      </c>
      <c r="C37" s="144" t="s">
        <v>62</v>
      </c>
      <c r="D37" s="47" t="s">
        <v>147</v>
      </c>
      <c r="E37" s="140" t="s">
        <v>211</v>
      </c>
      <c r="F37" s="143" t="s">
        <v>259</v>
      </c>
      <c r="G37" s="46" t="s">
        <v>302</v>
      </c>
      <c r="H37" s="143" t="s">
        <v>111</v>
      </c>
      <c r="I37" s="145">
        <v>5.7530000000000001</v>
      </c>
      <c r="J37" s="146" t="s">
        <v>127</v>
      </c>
      <c r="K37" s="43">
        <v>2824867.06</v>
      </c>
      <c r="L37" s="42">
        <v>1977406.94</v>
      </c>
      <c r="M37" s="48">
        <v>847460.12000000011</v>
      </c>
      <c r="N37" s="147">
        <v>0.7</v>
      </c>
      <c r="O37" s="42">
        <v>0</v>
      </c>
      <c r="P37" s="42">
        <v>1977406.94</v>
      </c>
      <c r="Q37" s="241">
        <v>0</v>
      </c>
      <c r="R37" s="241">
        <v>0</v>
      </c>
      <c r="S37" s="241">
        <v>0</v>
      </c>
      <c r="T37" s="241">
        <v>0</v>
      </c>
      <c r="U37" s="241">
        <v>0</v>
      </c>
      <c r="V37" s="241">
        <v>0</v>
      </c>
      <c r="W37" s="241">
        <v>0</v>
      </c>
      <c r="X37" s="269">
        <v>0</v>
      </c>
      <c r="Y37" s="281"/>
      <c r="Z37" s="278"/>
      <c r="AA37" s="273"/>
    </row>
    <row r="38" spans="1:27" ht="48" x14ac:dyDescent="0.2">
      <c r="A38" s="159" t="s">
        <v>655</v>
      </c>
      <c r="B38" s="143">
        <v>26</v>
      </c>
      <c r="C38" s="144" t="s">
        <v>62</v>
      </c>
      <c r="D38" s="47" t="s">
        <v>148</v>
      </c>
      <c r="E38" s="140" t="s">
        <v>212</v>
      </c>
      <c r="F38" s="143" t="s">
        <v>271</v>
      </c>
      <c r="G38" s="46" t="s">
        <v>602</v>
      </c>
      <c r="H38" s="143" t="s">
        <v>111</v>
      </c>
      <c r="I38" s="145">
        <v>1.2490299999999999</v>
      </c>
      <c r="J38" s="146" t="s">
        <v>127</v>
      </c>
      <c r="K38" s="43">
        <v>1012467.55</v>
      </c>
      <c r="L38" s="42">
        <v>658103.9</v>
      </c>
      <c r="M38" s="48">
        <v>354363.65</v>
      </c>
      <c r="N38" s="147">
        <v>0.65</v>
      </c>
      <c r="O38" s="42">
        <v>0</v>
      </c>
      <c r="P38" s="42">
        <v>658103.9</v>
      </c>
      <c r="Q38" s="241">
        <v>0</v>
      </c>
      <c r="R38" s="241">
        <v>0</v>
      </c>
      <c r="S38" s="241">
        <v>0</v>
      </c>
      <c r="T38" s="241">
        <v>0</v>
      </c>
      <c r="U38" s="241">
        <v>0</v>
      </c>
      <c r="V38" s="241">
        <v>0</v>
      </c>
      <c r="W38" s="241">
        <v>0</v>
      </c>
      <c r="X38" s="269">
        <v>0</v>
      </c>
      <c r="Y38" s="272"/>
      <c r="Z38" s="278"/>
      <c r="AA38" s="273"/>
    </row>
    <row r="39" spans="1:27" ht="24" x14ac:dyDescent="0.2">
      <c r="A39" s="159" t="s">
        <v>656</v>
      </c>
      <c r="B39" s="143">
        <v>84</v>
      </c>
      <c r="C39" s="144" t="s">
        <v>62</v>
      </c>
      <c r="D39" s="47" t="s">
        <v>149</v>
      </c>
      <c r="E39" s="140" t="s">
        <v>213</v>
      </c>
      <c r="F39" s="143" t="s">
        <v>272</v>
      </c>
      <c r="G39" s="46" t="s">
        <v>303</v>
      </c>
      <c r="H39" s="143" t="s">
        <v>111</v>
      </c>
      <c r="I39" s="145">
        <v>0.98699999999999999</v>
      </c>
      <c r="J39" s="146" t="s">
        <v>361</v>
      </c>
      <c r="K39" s="43">
        <v>478725.73</v>
      </c>
      <c r="L39" s="42">
        <v>311171.71999999997</v>
      </c>
      <c r="M39" s="48">
        <v>167554.01</v>
      </c>
      <c r="N39" s="147">
        <v>0.65</v>
      </c>
      <c r="O39" s="42">
        <v>0</v>
      </c>
      <c r="P39" s="42">
        <v>311171.71999999997</v>
      </c>
      <c r="Q39" s="241">
        <v>0</v>
      </c>
      <c r="R39" s="241">
        <v>0</v>
      </c>
      <c r="S39" s="241">
        <v>0</v>
      </c>
      <c r="T39" s="241">
        <v>0</v>
      </c>
      <c r="U39" s="241">
        <v>0</v>
      </c>
      <c r="V39" s="241">
        <v>0</v>
      </c>
      <c r="W39" s="241">
        <v>0</v>
      </c>
      <c r="X39" s="269">
        <v>0</v>
      </c>
      <c r="Y39" s="272"/>
      <c r="Z39" s="278"/>
      <c r="AA39" s="273"/>
    </row>
    <row r="40" spans="1:27" ht="36" x14ac:dyDescent="0.2">
      <c r="A40" s="159" t="s">
        <v>657</v>
      </c>
      <c r="B40" s="143">
        <v>319</v>
      </c>
      <c r="C40" s="144" t="s">
        <v>62</v>
      </c>
      <c r="D40" s="47" t="s">
        <v>150</v>
      </c>
      <c r="E40" s="140" t="s">
        <v>214</v>
      </c>
      <c r="F40" s="143" t="s">
        <v>273</v>
      </c>
      <c r="G40" s="46" t="s">
        <v>304</v>
      </c>
      <c r="H40" s="143" t="s">
        <v>111</v>
      </c>
      <c r="I40" s="145">
        <v>0.93200000000000005</v>
      </c>
      <c r="J40" s="146" t="s">
        <v>120</v>
      </c>
      <c r="K40" s="43">
        <v>2026811.29</v>
      </c>
      <c r="L40" s="42">
        <v>1418767.9</v>
      </c>
      <c r="M40" s="48">
        <v>608043.39000000013</v>
      </c>
      <c r="N40" s="147">
        <v>0.7</v>
      </c>
      <c r="O40" s="42">
        <v>0</v>
      </c>
      <c r="P40" s="42">
        <v>1418767.9</v>
      </c>
      <c r="Q40" s="241">
        <v>0</v>
      </c>
      <c r="R40" s="241">
        <v>0</v>
      </c>
      <c r="S40" s="241">
        <v>0</v>
      </c>
      <c r="T40" s="241">
        <v>0</v>
      </c>
      <c r="U40" s="241">
        <v>0</v>
      </c>
      <c r="V40" s="241">
        <v>0</v>
      </c>
      <c r="W40" s="241">
        <v>0</v>
      </c>
      <c r="X40" s="269">
        <v>0</v>
      </c>
      <c r="Y40" s="272"/>
      <c r="Z40" s="278"/>
      <c r="AA40" s="273"/>
    </row>
    <row r="41" spans="1:27" ht="24" x14ac:dyDescent="0.2">
      <c r="A41" s="159" t="s">
        <v>658</v>
      </c>
      <c r="B41" s="143">
        <v>297</v>
      </c>
      <c r="C41" s="144" t="s">
        <v>62</v>
      </c>
      <c r="D41" s="47" t="s">
        <v>143</v>
      </c>
      <c r="E41" s="140" t="s">
        <v>207</v>
      </c>
      <c r="F41" s="143" t="s">
        <v>259</v>
      </c>
      <c r="G41" s="46" t="s">
        <v>305</v>
      </c>
      <c r="H41" s="143" t="s">
        <v>111</v>
      </c>
      <c r="I41" s="145">
        <v>0.40172000000000002</v>
      </c>
      <c r="J41" s="146" t="s">
        <v>119</v>
      </c>
      <c r="K41" s="43">
        <v>907746.75</v>
      </c>
      <c r="L41" s="42">
        <v>590035.38</v>
      </c>
      <c r="M41" s="48">
        <v>317711.37</v>
      </c>
      <c r="N41" s="147">
        <v>0.65</v>
      </c>
      <c r="O41" s="42">
        <v>0</v>
      </c>
      <c r="P41" s="42">
        <v>590035.38</v>
      </c>
      <c r="Q41" s="241">
        <v>0</v>
      </c>
      <c r="R41" s="241">
        <v>0</v>
      </c>
      <c r="S41" s="241">
        <v>0</v>
      </c>
      <c r="T41" s="241">
        <v>0</v>
      </c>
      <c r="U41" s="241">
        <v>0</v>
      </c>
      <c r="V41" s="241">
        <v>0</v>
      </c>
      <c r="W41" s="241">
        <v>0</v>
      </c>
      <c r="X41" s="269">
        <v>0</v>
      </c>
      <c r="Y41" s="272"/>
      <c r="Z41" s="278"/>
      <c r="AA41" s="273"/>
    </row>
    <row r="42" spans="1:27" ht="36" x14ac:dyDescent="0.2">
      <c r="A42" s="160" t="s">
        <v>659</v>
      </c>
      <c r="B42" s="148">
        <v>293</v>
      </c>
      <c r="C42" s="149" t="s">
        <v>61</v>
      </c>
      <c r="D42" s="150" t="s">
        <v>132</v>
      </c>
      <c r="E42" s="151" t="s">
        <v>196</v>
      </c>
      <c r="F42" s="148" t="s">
        <v>260</v>
      </c>
      <c r="G42" s="152" t="s">
        <v>306</v>
      </c>
      <c r="H42" s="148" t="s">
        <v>111</v>
      </c>
      <c r="I42" s="153">
        <v>0.29955000000000004</v>
      </c>
      <c r="J42" s="154" t="s">
        <v>354</v>
      </c>
      <c r="K42" s="161">
        <v>766245.84</v>
      </c>
      <c r="L42" s="162">
        <v>498059.79</v>
      </c>
      <c r="M42" s="163">
        <v>268186.05</v>
      </c>
      <c r="N42" s="155">
        <v>0.65</v>
      </c>
      <c r="O42" s="162">
        <v>0</v>
      </c>
      <c r="P42" s="162">
        <v>224263.82</v>
      </c>
      <c r="Q42" s="162">
        <v>273795.96999999997</v>
      </c>
      <c r="R42" s="254">
        <v>0</v>
      </c>
      <c r="S42" s="254">
        <v>0</v>
      </c>
      <c r="T42" s="254">
        <v>0</v>
      </c>
      <c r="U42" s="254">
        <v>0</v>
      </c>
      <c r="V42" s="254">
        <v>0</v>
      </c>
      <c r="W42" s="254">
        <v>0</v>
      </c>
      <c r="X42" s="253">
        <v>0</v>
      </c>
      <c r="Y42" s="281"/>
      <c r="Z42" s="278"/>
      <c r="AA42" s="273"/>
    </row>
    <row r="43" spans="1:27" ht="24" x14ac:dyDescent="0.2">
      <c r="A43" s="159" t="s">
        <v>660</v>
      </c>
      <c r="B43" s="143">
        <v>360</v>
      </c>
      <c r="C43" s="144" t="s">
        <v>62</v>
      </c>
      <c r="D43" s="47" t="s">
        <v>134</v>
      </c>
      <c r="E43" s="140" t="s">
        <v>198</v>
      </c>
      <c r="F43" s="143" t="s">
        <v>262</v>
      </c>
      <c r="G43" s="46" t="s">
        <v>307</v>
      </c>
      <c r="H43" s="143" t="s">
        <v>111</v>
      </c>
      <c r="I43" s="145">
        <v>0.24590000000000001</v>
      </c>
      <c r="J43" s="146" t="s">
        <v>131</v>
      </c>
      <c r="K43" s="43">
        <v>1011808.16</v>
      </c>
      <c r="L43" s="42">
        <v>657675.30000000005</v>
      </c>
      <c r="M43" s="48">
        <v>354132.86</v>
      </c>
      <c r="N43" s="147">
        <v>0.65</v>
      </c>
      <c r="O43" s="42">
        <v>0</v>
      </c>
      <c r="P43" s="42">
        <v>657675.30000000005</v>
      </c>
      <c r="Q43" s="241">
        <v>0</v>
      </c>
      <c r="R43" s="241">
        <v>0</v>
      </c>
      <c r="S43" s="241">
        <v>0</v>
      </c>
      <c r="T43" s="241">
        <v>0</v>
      </c>
      <c r="U43" s="241">
        <v>0</v>
      </c>
      <c r="V43" s="241">
        <v>0</v>
      </c>
      <c r="W43" s="241">
        <v>0</v>
      </c>
      <c r="X43" s="269">
        <v>0</v>
      </c>
      <c r="Y43" s="272"/>
      <c r="Z43" s="278"/>
      <c r="AA43" s="273"/>
    </row>
    <row r="44" spans="1:27" ht="36" x14ac:dyDescent="0.2">
      <c r="A44" s="159" t="s">
        <v>661</v>
      </c>
      <c r="B44" s="143">
        <v>99</v>
      </c>
      <c r="C44" s="144" t="s">
        <v>62</v>
      </c>
      <c r="D44" s="47" t="s">
        <v>151</v>
      </c>
      <c r="E44" s="140" t="s">
        <v>215</v>
      </c>
      <c r="F44" s="143" t="s">
        <v>274</v>
      </c>
      <c r="G44" s="46" t="s">
        <v>308</v>
      </c>
      <c r="H44" s="143" t="s">
        <v>112</v>
      </c>
      <c r="I44" s="145">
        <v>0.57150000000000001</v>
      </c>
      <c r="J44" s="146" t="s">
        <v>362</v>
      </c>
      <c r="K44" s="43">
        <v>664264.67000000004</v>
      </c>
      <c r="L44" s="42">
        <v>431772.03</v>
      </c>
      <c r="M44" s="48">
        <v>232492.64</v>
      </c>
      <c r="N44" s="147">
        <v>0.65</v>
      </c>
      <c r="O44" s="42">
        <v>0</v>
      </c>
      <c r="P44" s="42">
        <v>431772.03</v>
      </c>
      <c r="Q44" s="241">
        <v>0</v>
      </c>
      <c r="R44" s="241">
        <v>0</v>
      </c>
      <c r="S44" s="241">
        <v>0</v>
      </c>
      <c r="T44" s="241">
        <v>0</v>
      </c>
      <c r="U44" s="241">
        <v>0</v>
      </c>
      <c r="V44" s="241">
        <v>0</v>
      </c>
      <c r="W44" s="241">
        <v>0</v>
      </c>
      <c r="X44" s="269">
        <v>0</v>
      </c>
      <c r="Y44" s="298"/>
      <c r="Z44" s="278"/>
      <c r="AA44" s="273"/>
    </row>
    <row r="45" spans="1:27" ht="24" x14ac:dyDescent="0.2">
      <c r="A45" s="159" t="s">
        <v>662</v>
      </c>
      <c r="B45" s="143">
        <v>79</v>
      </c>
      <c r="C45" s="144" t="s">
        <v>62</v>
      </c>
      <c r="D45" s="47" t="s">
        <v>152</v>
      </c>
      <c r="E45" s="140" t="s">
        <v>216</v>
      </c>
      <c r="F45" s="143" t="s">
        <v>275</v>
      </c>
      <c r="G45" s="46" t="s">
        <v>309</v>
      </c>
      <c r="H45" s="143" t="s">
        <v>112</v>
      </c>
      <c r="I45" s="145">
        <v>0.48766000000000004</v>
      </c>
      <c r="J45" s="146" t="s">
        <v>363</v>
      </c>
      <c r="K45" s="43">
        <v>1164370.51</v>
      </c>
      <c r="L45" s="42">
        <v>815059.35</v>
      </c>
      <c r="M45" s="48">
        <v>349311.16000000003</v>
      </c>
      <c r="N45" s="147">
        <v>0.7</v>
      </c>
      <c r="O45" s="42">
        <v>0</v>
      </c>
      <c r="P45" s="42">
        <v>815059.35</v>
      </c>
      <c r="Q45" s="241">
        <v>0</v>
      </c>
      <c r="R45" s="241">
        <v>0</v>
      </c>
      <c r="S45" s="241">
        <v>0</v>
      </c>
      <c r="T45" s="241">
        <v>0</v>
      </c>
      <c r="U45" s="241">
        <v>0</v>
      </c>
      <c r="V45" s="241">
        <v>0</v>
      </c>
      <c r="W45" s="241">
        <v>0</v>
      </c>
      <c r="X45" s="269">
        <v>0</v>
      </c>
      <c r="Y45" s="272"/>
      <c r="Z45" s="278"/>
      <c r="AA45" s="273"/>
    </row>
    <row r="46" spans="1:27" ht="24" x14ac:dyDescent="0.2">
      <c r="A46" s="159" t="s">
        <v>663</v>
      </c>
      <c r="B46" s="143">
        <v>361</v>
      </c>
      <c r="C46" s="144" t="s">
        <v>62</v>
      </c>
      <c r="D46" s="47" t="s">
        <v>145</v>
      </c>
      <c r="E46" s="140" t="s">
        <v>209</v>
      </c>
      <c r="F46" s="143" t="s">
        <v>270</v>
      </c>
      <c r="G46" s="46" t="s">
        <v>310</v>
      </c>
      <c r="H46" s="143" t="s">
        <v>112</v>
      </c>
      <c r="I46" s="145">
        <v>0.33693000000000001</v>
      </c>
      <c r="J46" s="146" t="s">
        <v>364</v>
      </c>
      <c r="K46" s="43">
        <v>1138935.5</v>
      </c>
      <c r="L46" s="42">
        <v>740308.07</v>
      </c>
      <c r="M46" s="48">
        <v>398627.43000000005</v>
      </c>
      <c r="N46" s="147">
        <v>0.65</v>
      </c>
      <c r="O46" s="42">
        <v>0</v>
      </c>
      <c r="P46" s="42">
        <v>740308.07</v>
      </c>
      <c r="Q46" s="241">
        <v>0</v>
      </c>
      <c r="R46" s="241">
        <v>0</v>
      </c>
      <c r="S46" s="241">
        <v>0</v>
      </c>
      <c r="T46" s="241">
        <v>0</v>
      </c>
      <c r="U46" s="241">
        <v>0</v>
      </c>
      <c r="V46" s="241">
        <v>0</v>
      </c>
      <c r="W46" s="241">
        <v>0</v>
      </c>
      <c r="X46" s="269">
        <v>0</v>
      </c>
      <c r="Y46" s="272"/>
      <c r="Z46" s="278"/>
      <c r="AA46" s="273"/>
    </row>
    <row r="47" spans="1:27" ht="60" x14ac:dyDescent="0.2">
      <c r="A47" s="159" t="s">
        <v>664</v>
      </c>
      <c r="B47" s="143">
        <v>201</v>
      </c>
      <c r="C47" s="144" t="s">
        <v>62</v>
      </c>
      <c r="D47" s="47" t="s">
        <v>153</v>
      </c>
      <c r="E47" s="140" t="s">
        <v>217</v>
      </c>
      <c r="F47" s="143" t="s">
        <v>276</v>
      </c>
      <c r="G47" s="46" t="s">
        <v>311</v>
      </c>
      <c r="H47" s="143" t="s">
        <v>111</v>
      </c>
      <c r="I47" s="145">
        <v>1.8102</v>
      </c>
      <c r="J47" s="146" t="s">
        <v>118</v>
      </c>
      <c r="K47" s="43">
        <v>782996.55</v>
      </c>
      <c r="L47" s="42">
        <v>508947.75</v>
      </c>
      <c r="M47" s="48">
        <v>274048.80000000005</v>
      </c>
      <c r="N47" s="147">
        <v>0.65</v>
      </c>
      <c r="O47" s="42">
        <v>0</v>
      </c>
      <c r="P47" s="42">
        <v>508947.75</v>
      </c>
      <c r="Q47" s="241">
        <v>0</v>
      </c>
      <c r="R47" s="241">
        <v>0</v>
      </c>
      <c r="S47" s="241">
        <v>0</v>
      </c>
      <c r="T47" s="241">
        <v>0</v>
      </c>
      <c r="U47" s="241">
        <v>0</v>
      </c>
      <c r="V47" s="241">
        <v>0</v>
      </c>
      <c r="W47" s="241">
        <v>0</v>
      </c>
      <c r="X47" s="269">
        <v>0</v>
      </c>
      <c r="Y47" s="281"/>
      <c r="Z47" s="278"/>
      <c r="AA47" s="273"/>
    </row>
    <row r="48" spans="1:27" ht="48" x14ac:dyDescent="0.2">
      <c r="A48" s="159" t="s">
        <v>665</v>
      </c>
      <c r="B48" s="143">
        <v>128</v>
      </c>
      <c r="C48" s="144" t="s">
        <v>62</v>
      </c>
      <c r="D48" s="47" t="s">
        <v>154</v>
      </c>
      <c r="E48" s="140" t="s">
        <v>218</v>
      </c>
      <c r="F48" s="143" t="s">
        <v>268</v>
      </c>
      <c r="G48" s="46" t="s">
        <v>312</v>
      </c>
      <c r="H48" s="143" t="s">
        <v>111</v>
      </c>
      <c r="I48" s="145">
        <v>1.62161</v>
      </c>
      <c r="J48" s="146" t="s">
        <v>356</v>
      </c>
      <c r="K48" s="43">
        <v>7439020.96</v>
      </c>
      <c r="L48" s="42">
        <v>4835363.62</v>
      </c>
      <c r="M48" s="48">
        <v>2603657.34</v>
      </c>
      <c r="N48" s="147">
        <v>0.65</v>
      </c>
      <c r="O48" s="42">
        <v>0</v>
      </c>
      <c r="P48" s="42">
        <v>4835363.62</v>
      </c>
      <c r="Q48" s="241">
        <v>0</v>
      </c>
      <c r="R48" s="241">
        <v>0</v>
      </c>
      <c r="S48" s="241">
        <v>0</v>
      </c>
      <c r="T48" s="241">
        <v>0</v>
      </c>
      <c r="U48" s="241">
        <v>0</v>
      </c>
      <c r="V48" s="241">
        <v>0</v>
      </c>
      <c r="W48" s="241">
        <v>0</v>
      </c>
      <c r="X48" s="269">
        <v>0</v>
      </c>
      <c r="Y48" s="272"/>
      <c r="Z48" s="278"/>
      <c r="AA48" s="273"/>
    </row>
    <row r="49" spans="1:27" ht="24" x14ac:dyDescent="0.2">
      <c r="A49" s="159" t="s">
        <v>666</v>
      </c>
      <c r="B49" s="143">
        <v>166</v>
      </c>
      <c r="C49" s="144" t="s">
        <v>62</v>
      </c>
      <c r="D49" s="47" t="s">
        <v>155</v>
      </c>
      <c r="E49" s="140" t="s">
        <v>219</v>
      </c>
      <c r="F49" s="143" t="s">
        <v>277</v>
      </c>
      <c r="G49" s="46" t="s">
        <v>313</v>
      </c>
      <c r="H49" s="143" t="s">
        <v>111</v>
      </c>
      <c r="I49" s="145">
        <v>0.92269000000000001</v>
      </c>
      <c r="J49" s="146" t="s">
        <v>118</v>
      </c>
      <c r="K49" s="43">
        <v>677766</v>
      </c>
      <c r="L49" s="42">
        <v>474436.2</v>
      </c>
      <c r="M49" s="48">
        <v>203329.8</v>
      </c>
      <c r="N49" s="147">
        <v>0.7</v>
      </c>
      <c r="O49" s="42">
        <v>0</v>
      </c>
      <c r="P49" s="42">
        <v>474436.2</v>
      </c>
      <c r="Q49" s="241">
        <v>0</v>
      </c>
      <c r="R49" s="241">
        <v>0</v>
      </c>
      <c r="S49" s="241">
        <v>0</v>
      </c>
      <c r="T49" s="241">
        <v>0</v>
      </c>
      <c r="U49" s="241">
        <v>0</v>
      </c>
      <c r="V49" s="241">
        <v>0</v>
      </c>
      <c r="W49" s="241">
        <v>0</v>
      </c>
      <c r="X49" s="269">
        <v>0</v>
      </c>
      <c r="Y49" s="281"/>
      <c r="Z49" s="278"/>
      <c r="AA49" s="273"/>
    </row>
    <row r="50" spans="1:27" ht="132" x14ac:dyDescent="0.2">
      <c r="A50" s="160" t="s">
        <v>667</v>
      </c>
      <c r="B50" s="148" t="s">
        <v>733</v>
      </c>
      <c r="C50" s="149" t="s">
        <v>61</v>
      </c>
      <c r="D50" s="150" t="s">
        <v>156</v>
      </c>
      <c r="E50" s="151" t="s">
        <v>220</v>
      </c>
      <c r="F50" s="148" t="s">
        <v>267</v>
      </c>
      <c r="G50" s="152" t="s">
        <v>314</v>
      </c>
      <c r="H50" s="148" t="s">
        <v>112</v>
      </c>
      <c r="I50" s="153">
        <v>0</v>
      </c>
      <c r="J50" s="154" t="s">
        <v>729</v>
      </c>
      <c r="K50" s="161">
        <v>0</v>
      </c>
      <c r="L50" s="162">
        <v>0</v>
      </c>
      <c r="M50" s="163">
        <v>0</v>
      </c>
      <c r="N50" s="155">
        <v>0.7</v>
      </c>
      <c r="O50" s="162">
        <v>0</v>
      </c>
      <c r="P50" s="162">
        <v>0</v>
      </c>
      <c r="Q50" s="162">
        <v>0</v>
      </c>
      <c r="R50" s="254">
        <v>0</v>
      </c>
      <c r="S50" s="254">
        <v>0</v>
      </c>
      <c r="T50" s="254">
        <v>0</v>
      </c>
      <c r="U50" s="254">
        <v>0</v>
      </c>
      <c r="V50" s="254">
        <v>0</v>
      </c>
      <c r="W50" s="254">
        <v>0</v>
      </c>
      <c r="X50" s="253">
        <v>0</v>
      </c>
      <c r="Y50" s="281"/>
      <c r="Z50" s="278"/>
      <c r="AA50" s="273"/>
    </row>
    <row r="51" spans="1:27" ht="24" x14ac:dyDescent="0.2">
      <c r="A51" s="159" t="s">
        <v>668</v>
      </c>
      <c r="B51" s="143">
        <v>27</v>
      </c>
      <c r="C51" s="144" t="s">
        <v>62</v>
      </c>
      <c r="D51" s="47" t="s">
        <v>157</v>
      </c>
      <c r="E51" s="140" t="s">
        <v>221</v>
      </c>
      <c r="F51" s="143" t="s">
        <v>278</v>
      </c>
      <c r="G51" s="46" t="s">
        <v>315</v>
      </c>
      <c r="H51" s="143" t="s">
        <v>112</v>
      </c>
      <c r="I51" s="145">
        <v>2.2549999999999999</v>
      </c>
      <c r="J51" s="146" t="s">
        <v>130</v>
      </c>
      <c r="K51" s="43">
        <v>820749.7</v>
      </c>
      <c r="L51" s="42">
        <v>574524.79</v>
      </c>
      <c r="M51" s="48">
        <v>246224.90999999992</v>
      </c>
      <c r="N51" s="147">
        <v>0.7</v>
      </c>
      <c r="O51" s="42">
        <v>0</v>
      </c>
      <c r="P51" s="42">
        <v>574524.79</v>
      </c>
      <c r="Q51" s="241">
        <v>0</v>
      </c>
      <c r="R51" s="241">
        <v>0</v>
      </c>
      <c r="S51" s="241">
        <v>0</v>
      </c>
      <c r="T51" s="241">
        <v>0</v>
      </c>
      <c r="U51" s="241">
        <v>0</v>
      </c>
      <c r="V51" s="241">
        <v>0</v>
      </c>
      <c r="W51" s="241">
        <v>0</v>
      </c>
      <c r="X51" s="269">
        <v>0</v>
      </c>
      <c r="Y51" s="281"/>
      <c r="Z51" s="278"/>
      <c r="AA51" s="273"/>
    </row>
    <row r="52" spans="1:27" ht="24" x14ac:dyDescent="0.2">
      <c r="A52" s="159" t="s">
        <v>669</v>
      </c>
      <c r="B52" s="143">
        <v>260</v>
      </c>
      <c r="C52" s="144" t="s">
        <v>62</v>
      </c>
      <c r="D52" s="47" t="s">
        <v>158</v>
      </c>
      <c r="E52" s="140" t="s">
        <v>222</v>
      </c>
      <c r="F52" s="143" t="s">
        <v>266</v>
      </c>
      <c r="G52" s="46" t="s">
        <v>316</v>
      </c>
      <c r="H52" s="143" t="s">
        <v>112</v>
      </c>
      <c r="I52" s="145">
        <v>2.113</v>
      </c>
      <c r="J52" s="146" t="s">
        <v>366</v>
      </c>
      <c r="K52" s="43">
        <v>869782.37</v>
      </c>
      <c r="L52" s="42">
        <v>565358.54</v>
      </c>
      <c r="M52" s="48">
        <v>304423.82999999996</v>
      </c>
      <c r="N52" s="147">
        <v>0.65</v>
      </c>
      <c r="O52" s="42">
        <v>0</v>
      </c>
      <c r="P52" s="42">
        <v>565358.54</v>
      </c>
      <c r="Q52" s="241">
        <v>0</v>
      </c>
      <c r="R52" s="241">
        <v>0</v>
      </c>
      <c r="S52" s="241">
        <v>0</v>
      </c>
      <c r="T52" s="241">
        <v>0</v>
      </c>
      <c r="U52" s="241">
        <v>0</v>
      </c>
      <c r="V52" s="241">
        <v>0</v>
      </c>
      <c r="W52" s="241">
        <v>0</v>
      </c>
      <c r="X52" s="269">
        <v>0</v>
      </c>
      <c r="Y52" s="281"/>
      <c r="Z52" s="278"/>
      <c r="AA52" s="273"/>
    </row>
    <row r="53" spans="1:27" ht="36" x14ac:dyDescent="0.2">
      <c r="A53" s="159" t="s">
        <v>670</v>
      </c>
      <c r="B53" s="143">
        <v>327</v>
      </c>
      <c r="C53" s="144" t="s">
        <v>62</v>
      </c>
      <c r="D53" s="47" t="s">
        <v>159</v>
      </c>
      <c r="E53" s="140" t="s">
        <v>223</v>
      </c>
      <c r="F53" s="143" t="s">
        <v>279</v>
      </c>
      <c r="G53" s="46" t="s">
        <v>317</v>
      </c>
      <c r="H53" s="143" t="s">
        <v>112</v>
      </c>
      <c r="I53" s="145">
        <v>0.8</v>
      </c>
      <c r="J53" s="146" t="s">
        <v>367</v>
      </c>
      <c r="K53" s="43">
        <v>291674.82</v>
      </c>
      <c r="L53" s="42">
        <v>189588.63</v>
      </c>
      <c r="M53" s="48">
        <v>102086.19</v>
      </c>
      <c r="N53" s="147">
        <v>0.65</v>
      </c>
      <c r="O53" s="42">
        <v>0</v>
      </c>
      <c r="P53" s="42">
        <v>189588.63</v>
      </c>
      <c r="Q53" s="241">
        <v>0</v>
      </c>
      <c r="R53" s="241">
        <v>0</v>
      </c>
      <c r="S53" s="241">
        <v>0</v>
      </c>
      <c r="T53" s="241">
        <v>0</v>
      </c>
      <c r="U53" s="241">
        <v>0</v>
      </c>
      <c r="V53" s="241">
        <v>0</v>
      </c>
      <c r="W53" s="241">
        <v>0</v>
      </c>
      <c r="X53" s="269">
        <v>0</v>
      </c>
      <c r="Y53" s="272"/>
      <c r="Z53" s="278"/>
      <c r="AA53" s="273"/>
    </row>
    <row r="54" spans="1:27" ht="156" x14ac:dyDescent="0.2">
      <c r="A54" s="159" t="s">
        <v>671</v>
      </c>
      <c r="B54" s="143">
        <v>296</v>
      </c>
      <c r="C54" s="144" t="s">
        <v>62</v>
      </c>
      <c r="D54" s="47" t="s">
        <v>160</v>
      </c>
      <c r="E54" s="140" t="s">
        <v>224</v>
      </c>
      <c r="F54" s="143" t="s">
        <v>259</v>
      </c>
      <c r="G54" s="46" t="s">
        <v>318</v>
      </c>
      <c r="H54" s="143" t="s">
        <v>112</v>
      </c>
      <c r="I54" s="145">
        <v>1.3022</v>
      </c>
      <c r="J54" s="146" t="s">
        <v>118</v>
      </c>
      <c r="K54" s="43">
        <v>730610.11</v>
      </c>
      <c r="L54" s="42">
        <v>511427.07</v>
      </c>
      <c r="M54" s="48">
        <v>219183.03999999998</v>
      </c>
      <c r="N54" s="147">
        <v>0.7</v>
      </c>
      <c r="O54" s="42">
        <v>0</v>
      </c>
      <c r="P54" s="42">
        <v>511427.07</v>
      </c>
      <c r="Q54" s="241">
        <v>0</v>
      </c>
      <c r="R54" s="241">
        <v>0</v>
      </c>
      <c r="S54" s="241">
        <v>0</v>
      </c>
      <c r="T54" s="241">
        <v>0</v>
      </c>
      <c r="U54" s="241">
        <v>0</v>
      </c>
      <c r="V54" s="241">
        <v>0</v>
      </c>
      <c r="W54" s="241">
        <v>0</v>
      </c>
      <c r="X54" s="269">
        <v>0</v>
      </c>
      <c r="Y54" s="272"/>
      <c r="Z54" s="278"/>
      <c r="AA54" s="273"/>
    </row>
    <row r="55" spans="1:27" ht="24" x14ac:dyDescent="0.2">
      <c r="A55" s="159" t="s">
        <v>672</v>
      </c>
      <c r="B55" s="143">
        <v>235</v>
      </c>
      <c r="C55" s="144" t="s">
        <v>62</v>
      </c>
      <c r="D55" s="47" t="s">
        <v>161</v>
      </c>
      <c r="E55" s="140" t="s">
        <v>225</v>
      </c>
      <c r="F55" s="143" t="s">
        <v>266</v>
      </c>
      <c r="G55" s="46" t="s">
        <v>319</v>
      </c>
      <c r="H55" s="143" t="s">
        <v>112</v>
      </c>
      <c r="I55" s="145">
        <v>0.98847000000000007</v>
      </c>
      <c r="J55" s="146" t="s">
        <v>125</v>
      </c>
      <c r="K55" s="43">
        <v>271243.53999999998</v>
      </c>
      <c r="L55" s="42">
        <v>176308.3</v>
      </c>
      <c r="M55" s="48">
        <v>94935.239999999991</v>
      </c>
      <c r="N55" s="147">
        <v>0.65</v>
      </c>
      <c r="O55" s="42">
        <v>0</v>
      </c>
      <c r="P55" s="42">
        <v>176308.3</v>
      </c>
      <c r="Q55" s="241">
        <v>0</v>
      </c>
      <c r="R55" s="241">
        <v>0</v>
      </c>
      <c r="S55" s="241">
        <v>0</v>
      </c>
      <c r="T55" s="241">
        <v>0</v>
      </c>
      <c r="U55" s="241">
        <v>0</v>
      </c>
      <c r="V55" s="241">
        <v>0</v>
      </c>
      <c r="W55" s="241">
        <v>0</v>
      </c>
      <c r="X55" s="269">
        <v>0</v>
      </c>
      <c r="Y55" s="272"/>
      <c r="Z55" s="278"/>
      <c r="AA55" s="273"/>
    </row>
    <row r="56" spans="1:27" ht="24" x14ac:dyDescent="0.2">
      <c r="A56" s="159" t="s">
        <v>673</v>
      </c>
      <c r="B56" s="143">
        <v>252</v>
      </c>
      <c r="C56" s="144" t="s">
        <v>62</v>
      </c>
      <c r="D56" s="47" t="s">
        <v>162</v>
      </c>
      <c r="E56" s="140" t="s">
        <v>226</v>
      </c>
      <c r="F56" s="143" t="s">
        <v>267</v>
      </c>
      <c r="G56" s="46" t="s">
        <v>320</v>
      </c>
      <c r="H56" s="143" t="s">
        <v>112</v>
      </c>
      <c r="I56" s="145">
        <v>0.995</v>
      </c>
      <c r="J56" s="146" t="s">
        <v>120</v>
      </c>
      <c r="K56" s="43">
        <v>854273.17</v>
      </c>
      <c r="L56" s="42">
        <v>597991.21</v>
      </c>
      <c r="M56" s="48">
        <v>256281.96000000008</v>
      </c>
      <c r="N56" s="147">
        <v>0.7</v>
      </c>
      <c r="O56" s="42">
        <v>0</v>
      </c>
      <c r="P56" s="42">
        <v>597991.21</v>
      </c>
      <c r="Q56" s="241">
        <v>0</v>
      </c>
      <c r="R56" s="241">
        <v>0</v>
      </c>
      <c r="S56" s="241">
        <v>0</v>
      </c>
      <c r="T56" s="241">
        <v>0</v>
      </c>
      <c r="U56" s="241">
        <v>0</v>
      </c>
      <c r="V56" s="241">
        <v>0</v>
      </c>
      <c r="W56" s="241">
        <v>0</v>
      </c>
      <c r="X56" s="269">
        <v>0</v>
      </c>
      <c r="Y56" s="272"/>
      <c r="Z56" s="278"/>
      <c r="AA56" s="273"/>
    </row>
    <row r="57" spans="1:27" ht="36" x14ac:dyDescent="0.2">
      <c r="A57" s="159" t="s">
        <v>674</v>
      </c>
      <c r="B57" s="143">
        <v>339</v>
      </c>
      <c r="C57" s="144" t="s">
        <v>62</v>
      </c>
      <c r="D57" s="47" t="s">
        <v>163</v>
      </c>
      <c r="E57" s="140" t="s">
        <v>227</v>
      </c>
      <c r="F57" s="143" t="s">
        <v>276</v>
      </c>
      <c r="G57" s="46" t="s">
        <v>321</v>
      </c>
      <c r="H57" s="143" t="s">
        <v>112</v>
      </c>
      <c r="I57" s="145">
        <v>0.95</v>
      </c>
      <c r="J57" s="146" t="s">
        <v>368</v>
      </c>
      <c r="K57" s="43">
        <v>642159.61</v>
      </c>
      <c r="L57" s="42">
        <v>417403.74</v>
      </c>
      <c r="M57" s="48">
        <v>224755.87</v>
      </c>
      <c r="N57" s="147">
        <v>0.65</v>
      </c>
      <c r="O57" s="42">
        <v>0</v>
      </c>
      <c r="P57" s="42">
        <v>417403.74</v>
      </c>
      <c r="Q57" s="241">
        <v>0</v>
      </c>
      <c r="R57" s="241">
        <v>0</v>
      </c>
      <c r="S57" s="241">
        <v>0</v>
      </c>
      <c r="T57" s="241">
        <v>0</v>
      </c>
      <c r="U57" s="241">
        <v>0</v>
      </c>
      <c r="V57" s="241">
        <v>0</v>
      </c>
      <c r="W57" s="241">
        <v>0</v>
      </c>
      <c r="X57" s="269">
        <v>0</v>
      </c>
      <c r="Y57" s="272"/>
      <c r="Z57" s="278"/>
      <c r="AA57" s="273"/>
    </row>
    <row r="58" spans="1:27" ht="24" x14ac:dyDescent="0.2">
      <c r="A58" s="159" t="s">
        <v>675</v>
      </c>
      <c r="B58" s="143">
        <v>259</v>
      </c>
      <c r="C58" s="144" t="s">
        <v>62</v>
      </c>
      <c r="D58" s="47" t="s">
        <v>158</v>
      </c>
      <c r="E58" s="140" t="s">
        <v>222</v>
      </c>
      <c r="F58" s="143" t="s">
        <v>266</v>
      </c>
      <c r="G58" s="46" t="s">
        <v>322</v>
      </c>
      <c r="H58" s="143" t="s">
        <v>112</v>
      </c>
      <c r="I58" s="145">
        <v>0.56899999999999995</v>
      </c>
      <c r="J58" s="146" t="s">
        <v>366</v>
      </c>
      <c r="K58" s="43">
        <v>194250.85</v>
      </c>
      <c r="L58" s="42">
        <v>126263.05</v>
      </c>
      <c r="M58" s="48">
        <v>67987.8</v>
      </c>
      <c r="N58" s="147">
        <v>0.65</v>
      </c>
      <c r="O58" s="42">
        <v>0</v>
      </c>
      <c r="P58" s="42">
        <v>126263.05</v>
      </c>
      <c r="Q58" s="241">
        <v>0</v>
      </c>
      <c r="R58" s="241">
        <v>0</v>
      </c>
      <c r="S58" s="241">
        <v>0</v>
      </c>
      <c r="T58" s="241">
        <v>0</v>
      </c>
      <c r="U58" s="241">
        <v>0</v>
      </c>
      <c r="V58" s="241">
        <v>0</v>
      </c>
      <c r="W58" s="241">
        <v>0</v>
      </c>
      <c r="X58" s="269">
        <v>0</v>
      </c>
      <c r="Y58" s="281"/>
      <c r="Z58" s="278"/>
      <c r="AA58" s="273"/>
    </row>
    <row r="59" spans="1:27" ht="24" x14ac:dyDescent="0.2">
      <c r="A59" s="159" t="s">
        <v>676</v>
      </c>
      <c r="B59" s="143">
        <v>53</v>
      </c>
      <c r="C59" s="144" t="s">
        <v>62</v>
      </c>
      <c r="D59" s="47" t="s">
        <v>164</v>
      </c>
      <c r="E59" s="140" t="s">
        <v>228</v>
      </c>
      <c r="F59" s="143" t="s">
        <v>280</v>
      </c>
      <c r="G59" s="46" t="s">
        <v>323</v>
      </c>
      <c r="H59" s="143" t="s">
        <v>112</v>
      </c>
      <c r="I59" s="145">
        <v>0.92700000000000005</v>
      </c>
      <c r="J59" s="146" t="s">
        <v>123</v>
      </c>
      <c r="K59" s="43">
        <v>496475.67</v>
      </c>
      <c r="L59" s="42">
        <v>347532.96</v>
      </c>
      <c r="M59" s="48">
        <v>148942.70999999996</v>
      </c>
      <c r="N59" s="147">
        <v>0.7</v>
      </c>
      <c r="O59" s="42">
        <v>0</v>
      </c>
      <c r="P59" s="42">
        <v>347532.96</v>
      </c>
      <c r="Q59" s="241">
        <v>0</v>
      </c>
      <c r="R59" s="241">
        <v>0</v>
      </c>
      <c r="S59" s="241">
        <v>0</v>
      </c>
      <c r="T59" s="241">
        <v>0</v>
      </c>
      <c r="U59" s="241">
        <v>0</v>
      </c>
      <c r="V59" s="241">
        <v>0</v>
      </c>
      <c r="W59" s="241">
        <v>0</v>
      </c>
      <c r="X59" s="269">
        <v>0</v>
      </c>
      <c r="Y59" s="281"/>
      <c r="Z59" s="278"/>
      <c r="AA59" s="273"/>
    </row>
    <row r="60" spans="1:27" ht="72" x14ac:dyDescent="0.2">
      <c r="A60" s="159" t="s">
        <v>677</v>
      </c>
      <c r="B60" s="143">
        <v>198</v>
      </c>
      <c r="C60" s="144" t="s">
        <v>62</v>
      </c>
      <c r="D60" s="47" t="s">
        <v>165</v>
      </c>
      <c r="E60" s="140" t="s">
        <v>229</v>
      </c>
      <c r="F60" s="143" t="s">
        <v>274</v>
      </c>
      <c r="G60" s="46" t="s">
        <v>324</v>
      </c>
      <c r="H60" s="143" t="s">
        <v>112</v>
      </c>
      <c r="I60" s="145">
        <v>0.91</v>
      </c>
      <c r="J60" s="146" t="s">
        <v>369</v>
      </c>
      <c r="K60" s="43">
        <v>537673.92000000004</v>
      </c>
      <c r="L60" s="42">
        <v>349488.04</v>
      </c>
      <c r="M60" s="48">
        <v>188185.88000000006</v>
      </c>
      <c r="N60" s="147">
        <v>0.65</v>
      </c>
      <c r="O60" s="42">
        <v>0</v>
      </c>
      <c r="P60" s="42">
        <v>349488.04</v>
      </c>
      <c r="Q60" s="241">
        <v>0</v>
      </c>
      <c r="R60" s="241">
        <v>0</v>
      </c>
      <c r="S60" s="241">
        <v>0</v>
      </c>
      <c r="T60" s="241">
        <v>0</v>
      </c>
      <c r="U60" s="241">
        <v>0</v>
      </c>
      <c r="V60" s="241">
        <v>0</v>
      </c>
      <c r="W60" s="241">
        <v>0</v>
      </c>
      <c r="X60" s="269">
        <v>0</v>
      </c>
      <c r="Y60" s="281"/>
      <c r="Z60" s="278"/>
      <c r="AA60" s="273"/>
    </row>
    <row r="61" spans="1:27" ht="36" x14ac:dyDescent="0.2">
      <c r="A61" s="159" t="s">
        <v>678</v>
      </c>
      <c r="B61" s="143">
        <v>204</v>
      </c>
      <c r="C61" s="144" t="s">
        <v>62</v>
      </c>
      <c r="D61" s="47" t="s">
        <v>166</v>
      </c>
      <c r="E61" s="140" t="s">
        <v>230</v>
      </c>
      <c r="F61" s="143" t="s">
        <v>259</v>
      </c>
      <c r="G61" s="46" t="s">
        <v>325</v>
      </c>
      <c r="H61" s="143" t="s">
        <v>112</v>
      </c>
      <c r="I61" s="145">
        <v>0.84499999999999997</v>
      </c>
      <c r="J61" s="146" t="s">
        <v>370</v>
      </c>
      <c r="K61" s="43">
        <v>1168550.96</v>
      </c>
      <c r="L61" s="42">
        <v>817985.67</v>
      </c>
      <c r="M61" s="48">
        <v>350565.28999999992</v>
      </c>
      <c r="N61" s="147">
        <v>0.7</v>
      </c>
      <c r="O61" s="42">
        <v>0</v>
      </c>
      <c r="P61" s="42">
        <v>817985.67</v>
      </c>
      <c r="Q61" s="241">
        <v>0</v>
      </c>
      <c r="R61" s="241">
        <v>0</v>
      </c>
      <c r="S61" s="241">
        <v>0</v>
      </c>
      <c r="T61" s="241">
        <v>0</v>
      </c>
      <c r="U61" s="241">
        <v>0</v>
      </c>
      <c r="V61" s="241">
        <v>0</v>
      </c>
      <c r="W61" s="241">
        <v>0</v>
      </c>
      <c r="X61" s="269">
        <v>0</v>
      </c>
      <c r="Y61" s="281"/>
      <c r="Z61" s="278"/>
      <c r="AA61" s="273"/>
    </row>
    <row r="62" spans="1:27" ht="24" x14ac:dyDescent="0.2">
      <c r="A62" s="159" t="s">
        <v>679</v>
      </c>
      <c r="B62" s="143">
        <v>313</v>
      </c>
      <c r="C62" s="144" t="s">
        <v>62</v>
      </c>
      <c r="D62" s="47" t="s">
        <v>167</v>
      </c>
      <c r="E62" s="140" t="s">
        <v>231</v>
      </c>
      <c r="F62" s="143" t="s">
        <v>273</v>
      </c>
      <c r="G62" s="46" t="s">
        <v>326</v>
      </c>
      <c r="H62" s="143" t="s">
        <v>112</v>
      </c>
      <c r="I62" s="145">
        <v>0.81799999999999995</v>
      </c>
      <c r="J62" s="146" t="s">
        <v>371</v>
      </c>
      <c r="K62" s="43">
        <v>704891.77</v>
      </c>
      <c r="L62" s="42">
        <v>493424.23</v>
      </c>
      <c r="M62" s="48">
        <v>211467.54000000004</v>
      </c>
      <c r="N62" s="147">
        <v>0.7</v>
      </c>
      <c r="O62" s="42">
        <v>0</v>
      </c>
      <c r="P62" s="42">
        <v>493424.23</v>
      </c>
      <c r="Q62" s="241">
        <v>0</v>
      </c>
      <c r="R62" s="241">
        <v>0</v>
      </c>
      <c r="S62" s="241">
        <v>0</v>
      </c>
      <c r="T62" s="241">
        <v>0</v>
      </c>
      <c r="U62" s="241">
        <v>0</v>
      </c>
      <c r="V62" s="241">
        <v>0</v>
      </c>
      <c r="W62" s="241">
        <v>0</v>
      </c>
      <c r="X62" s="269">
        <v>0</v>
      </c>
      <c r="Y62" s="272"/>
      <c r="Z62" s="278"/>
      <c r="AA62" s="273"/>
    </row>
    <row r="63" spans="1:27" ht="24" x14ac:dyDescent="0.2">
      <c r="A63" s="159" t="s">
        <v>680</v>
      </c>
      <c r="B63" s="143">
        <v>165</v>
      </c>
      <c r="C63" s="144" t="s">
        <v>62</v>
      </c>
      <c r="D63" s="47" t="s">
        <v>155</v>
      </c>
      <c r="E63" s="140" t="s">
        <v>219</v>
      </c>
      <c r="F63" s="143" t="s">
        <v>277</v>
      </c>
      <c r="G63" s="46" t="s">
        <v>327</v>
      </c>
      <c r="H63" s="143" t="s">
        <v>112</v>
      </c>
      <c r="I63" s="145">
        <v>0.81599999999999995</v>
      </c>
      <c r="J63" s="146" t="s">
        <v>118</v>
      </c>
      <c r="K63" s="43">
        <v>345406.56</v>
      </c>
      <c r="L63" s="42">
        <v>241784.59</v>
      </c>
      <c r="M63" s="48">
        <v>103621.97</v>
      </c>
      <c r="N63" s="147">
        <v>0.7</v>
      </c>
      <c r="O63" s="42">
        <v>0</v>
      </c>
      <c r="P63" s="42">
        <v>241784.59</v>
      </c>
      <c r="Q63" s="241">
        <v>0</v>
      </c>
      <c r="R63" s="241">
        <v>0</v>
      </c>
      <c r="S63" s="241">
        <v>0</v>
      </c>
      <c r="T63" s="241">
        <v>0</v>
      </c>
      <c r="U63" s="241">
        <v>0</v>
      </c>
      <c r="V63" s="241">
        <v>0</v>
      </c>
      <c r="W63" s="241">
        <v>0</v>
      </c>
      <c r="X63" s="269">
        <v>0</v>
      </c>
      <c r="Y63" s="281"/>
      <c r="Z63" s="278"/>
      <c r="AA63" s="273"/>
    </row>
    <row r="64" spans="1:27" ht="60" x14ac:dyDescent="0.2">
      <c r="A64" s="159" t="s">
        <v>681</v>
      </c>
      <c r="B64" s="143">
        <v>243</v>
      </c>
      <c r="C64" s="144" t="s">
        <v>62</v>
      </c>
      <c r="D64" s="47" t="s">
        <v>168</v>
      </c>
      <c r="E64" s="140" t="s">
        <v>232</v>
      </c>
      <c r="F64" s="143" t="s">
        <v>281</v>
      </c>
      <c r="G64" s="46" t="s">
        <v>328</v>
      </c>
      <c r="H64" s="143" t="s">
        <v>112</v>
      </c>
      <c r="I64" s="145">
        <v>0.80500000000000005</v>
      </c>
      <c r="J64" s="146" t="s">
        <v>125</v>
      </c>
      <c r="K64" s="43">
        <v>461495.9</v>
      </c>
      <c r="L64" s="42">
        <v>323047.13</v>
      </c>
      <c r="M64" s="48">
        <v>138448.77000000002</v>
      </c>
      <c r="N64" s="147">
        <v>0.7</v>
      </c>
      <c r="O64" s="42">
        <v>0</v>
      </c>
      <c r="P64" s="42">
        <v>323047.13</v>
      </c>
      <c r="Q64" s="241">
        <v>0</v>
      </c>
      <c r="R64" s="241">
        <v>0</v>
      </c>
      <c r="S64" s="241">
        <v>0</v>
      </c>
      <c r="T64" s="241">
        <v>0</v>
      </c>
      <c r="U64" s="241">
        <v>0</v>
      </c>
      <c r="V64" s="241">
        <v>0</v>
      </c>
      <c r="W64" s="241">
        <v>0</v>
      </c>
      <c r="X64" s="269">
        <v>0</v>
      </c>
      <c r="Y64" s="272"/>
      <c r="Z64" s="278"/>
      <c r="AA64" s="273"/>
    </row>
    <row r="65" spans="1:27" ht="24" x14ac:dyDescent="0.2">
      <c r="A65" s="159" t="s">
        <v>682</v>
      </c>
      <c r="B65" s="143">
        <v>207</v>
      </c>
      <c r="C65" s="144" t="s">
        <v>62</v>
      </c>
      <c r="D65" s="47" t="s">
        <v>169</v>
      </c>
      <c r="E65" s="140" t="s">
        <v>233</v>
      </c>
      <c r="F65" s="143" t="s">
        <v>278</v>
      </c>
      <c r="G65" s="46" t="s">
        <v>741</v>
      </c>
      <c r="H65" s="143" t="s">
        <v>112</v>
      </c>
      <c r="I65" s="145">
        <v>0.72</v>
      </c>
      <c r="J65" s="146" t="s">
        <v>361</v>
      </c>
      <c r="K65" s="43">
        <v>350323.91</v>
      </c>
      <c r="L65" s="42">
        <v>245226.73</v>
      </c>
      <c r="M65" s="48">
        <v>105097.17999999996</v>
      </c>
      <c r="N65" s="147">
        <v>0.7</v>
      </c>
      <c r="O65" s="42">
        <v>0</v>
      </c>
      <c r="P65" s="42">
        <v>245226.73</v>
      </c>
      <c r="Q65" s="241">
        <v>0</v>
      </c>
      <c r="R65" s="241">
        <v>0</v>
      </c>
      <c r="S65" s="241">
        <v>0</v>
      </c>
      <c r="T65" s="241">
        <v>0</v>
      </c>
      <c r="U65" s="241">
        <v>0</v>
      </c>
      <c r="V65" s="241">
        <v>0</v>
      </c>
      <c r="W65" s="241">
        <v>0</v>
      </c>
      <c r="X65" s="269">
        <v>0</v>
      </c>
      <c r="Y65" s="272"/>
      <c r="Z65" s="278"/>
      <c r="AA65" s="273"/>
    </row>
    <row r="66" spans="1:27" ht="36" x14ac:dyDescent="0.2">
      <c r="A66" s="159" t="s">
        <v>683</v>
      </c>
      <c r="B66" s="143">
        <v>353</v>
      </c>
      <c r="C66" s="144" t="s">
        <v>62</v>
      </c>
      <c r="D66" s="47" t="s">
        <v>170</v>
      </c>
      <c r="E66" s="140" t="s">
        <v>234</v>
      </c>
      <c r="F66" s="143" t="s">
        <v>282</v>
      </c>
      <c r="G66" s="46" t="s">
        <v>329</v>
      </c>
      <c r="H66" s="143" t="s">
        <v>112</v>
      </c>
      <c r="I66" s="145">
        <v>0.67800000000000005</v>
      </c>
      <c r="J66" s="146" t="s">
        <v>372</v>
      </c>
      <c r="K66" s="43">
        <v>929570.72</v>
      </c>
      <c r="L66" s="42">
        <v>604220.96</v>
      </c>
      <c r="M66" s="48">
        <v>325349.76000000001</v>
      </c>
      <c r="N66" s="147">
        <v>0.65</v>
      </c>
      <c r="O66" s="42">
        <v>0</v>
      </c>
      <c r="P66" s="42">
        <v>604220.96</v>
      </c>
      <c r="Q66" s="241">
        <v>0</v>
      </c>
      <c r="R66" s="241">
        <v>0</v>
      </c>
      <c r="S66" s="241">
        <v>0</v>
      </c>
      <c r="T66" s="241">
        <v>0</v>
      </c>
      <c r="U66" s="241">
        <v>0</v>
      </c>
      <c r="V66" s="241">
        <v>0</v>
      </c>
      <c r="W66" s="241">
        <v>0</v>
      </c>
      <c r="X66" s="269">
        <v>0</v>
      </c>
      <c r="Y66" s="281"/>
      <c r="Z66" s="278"/>
      <c r="AA66" s="273"/>
    </row>
    <row r="67" spans="1:27" ht="36" x14ac:dyDescent="0.2">
      <c r="A67" s="159" t="s">
        <v>684</v>
      </c>
      <c r="B67" s="143">
        <v>285</v>
      </c>
      <c r="C67" s="144" t="s">
        <v>62</v>
      </c>
      <c r="D67" s="47" t="s">
        <v>171</v>
      </c>
      <c r="E67" s="140" t="s">
        <v>235</v>
      </c>
      <c r="F67" s="143" t="s">
        <v>262</v>
      </c>
      <c r="G67" s="46" t="s">
        <v>330</v>
      </c>
      <c r="H67" s="143" t="s">
        <v>112</v>
      </c>
      <c r="I67" s="145">
        <v>0.64814000000000005</v>
      </c>
      <c r="J67" s="146" t="s">
        <v>127</v>
      </c>
      <c r="K67" s="43">
        <v>1199926.05</v>
      </c>
      <c r="L67" s="42">
        <v>779951.93</v>
      </c>
      <c r="M67" s="48">
        <v>419974.12</v>
      </c>
      <c r="N67" s="147">
        <v>0.65</v>
      </c>
      <c r="O67" s="42">
        <v>0</v>
      </c>
      <c r="P67" s="42">
        <v>779951.93</v>
      </c>
      <c r="Q67" s="241">
        <v>0</v>
      </c>
      <c r="R67" s="241">
        <v>0</v>
      </c>
      <c r="S67" s="241">
        <v>0</v>
      </c>
      <c r="T67" s="241">
        <v>0</v>
      </c>
      <c r="U67" s="241">
        <v>0</v>
      </c>
      <c r="V67" s="241">
        <v>0</v>
      </c>
      <c r="W67" s="241">
        <v>0</v>
      </c>
      <c r="X67" s="269">
        <v>0</v>
      </c>
      <c r="Y67" s="272"/>
      <c r="Z67" s="278"/>
      <c r="AA67" s="273"/>
    </row>
    <row r="68" spans="1:27" ht="24" x14ac:dyDescent="0.2">
      <c r="A68" s="159" t="s">
        <v>685</v>
      </c>
      <c r="B68" s="143">
        <v>302</v>
      </c>
      <c r="C68" s="144" t="s">
        <v>62</v>
      </c>
      <c r="D68" s="47" t="s">
        <v>172</v>
      </c>
      <c r="E68" s="140" t="s">
        <v>236</v>
      </c>
      <c r="F68" s="143" t="s">
        <v>279</v>
      </c>
      <c r="G68" s="46" t="s">
        <v>331</v>
      </c>
      <c r="H68" s="143" t="s">
        <v>112</v>
      </c>
      <c r="I68" s="145">
        <v>0.64602999999999999</v>
      </c>
      <c r="J68" s="146" t="s">
        <v>371</v>
      </c>
      <c r="K68" s="43">
        <v>629930.09</v>
      </c>
      <c r="L68" s="42">
        <v>440951.06</v>
      </c>
      <c r="M68" s="48">
        <v>188979.02999999997</v>
      </c>
      <c r="N68" s="147">
        <v>0.7</v>
      </c>
      <c r="O68" s="42">
        <v>0</v>
      </c>
      <c r="P68" s="42">
        <v>440951.06</v>
      </c>
      <c r="Q68" s="241">
        <v>0</v>
      </c>
      <c r="R68" s="241">
        <v>0</v>
      </c>
      <c r="S68" s="241">
        <v>0</v>
      </c>
      <c r="T68" s="241">
        <v>0</v>
      </c>
      <c r="U68" s="241">
        <v>0</v>
      </c>
      <c r="V68" s="241">
        <v>0</v>
      </c>
      <c r="W68" s="241">
        <v>0</v>
      </c>
      <c r="X68" s="269">
        <v>0</v>
      </c>
      <c r="Y68" s="272"/>
      <c r="Z68" s="278"/>
      <c r="AA68" s="273"/>
    </row>
    <row r="69" spans="1:27" ht="132" x14ac:dyDescent="0.2">
      <c r="A69" s="159" t="s">
        <v>686</v>
      </c>
      <c r="B69" s="143" t="s">
        <v>732</v>
      </c>
      <c r="C69" s="144" t="s">
        <v>62</v>
      </c>
      <c r="D69" s="47" t="s">
        <v>173</v>
      </c>
      <c r="E69" s="140" t="s">
        <v>237</v>
      </c>
      <c r="F69" s="143" t="s">
        <v>282</v>
      </c>
      <c r="G69" s="46" t="s">
        <v>332</v>
      </c>
      <c r="H69" s="143" t="s">
        <v>112</v>
      </c>
      <c r="I69" s="145">
        <v>0</v>
      </c>
      <c r="J69" s="146" t="s">
        <v>729</v>
      </c>
      <c r="K69" s="43">
        <v>0</v>
      </c>
      <c r="L69" s="42">
        <v>0</v>
      </c>
      <c r="M69" s="48">
        <v>0</v>
      </c>
      <c r="N69" s="147">
        <v>0.7</v>
      </c>
      <c r="O69" s="42">
        <v>0</v>
      </c>
      <c r="P69" s="42">
        <v>0</v>
      </c>
      <c r="Q69" s="241">
        <v>0</v>
      </c>
      <c r="R69" s="241">
        <v>0</v>
      </c>
      <c r="S69" s="241">
        <v>0</v>
      </c>
      <c r="T69" s="241">
        <v>0</v>
      </c>
      <c r="U69" s="241">
        <v>0</v>
      </c>
      <c r="V69" s="241">
        <v>0</v>
      </c>
      <c r="W69" s="241">
        <v>0</v>
      </c>
      <c r="X69" s="269">
        <v>0</v>
      </c>
      <c r="Y69" s="281"/>
      <c r="Z69" s="278"/>
      <c r="AA69" s="273"/>
    </row>
    <row r="70" spans="1:27" ht="24" x14ac:dyDescent="0.2">
      <c r="A70" s="159" t="s">
        <v>687</v>
      </c>
      <c r="B70" s="143">
        <v>135</v>
      </c>
      <c r="C70" s="144" t="s">
        <v>62</v>
      </c>
      <c r="D70" s="47" t="s">
        <v>174</v>
      </c>
      <c r="E70" s="140" t="s">
        <v>238</v>
      </c>
      <c r="F70" s="143" t="s">
        <v>283</v>
      </c>
      <c r="G70" s="46" t="s">
        <v>333</v>
      </c>
      <c r="H70" s="143" t="s">
        <v>113</v>
      </c>
      <c r="I70" s="145">
        <v>1.659</v>
      </c>
      <c r="J70" s="146" t="s">
        <v>120</v>
      </c>
      <c r="K70" s="43">
        <v>395610.13</v>
      </c>
      <c r="L70" s="42">
        <v>257146.58</v>
      </c>
      <c r="M70" s="48">
        <v>138463.55000000002</v>
      </c>
      <c r="N70" s="147">
        <v>0.65</v>
      </c>
      <c r="O70" s="42">
        <v>0</v>
      </c>
      <c r="P70" s="42">
        <v>257146.58</v>
      </c>
      <c r="Q70" s="241">
        <v>0</v>
      </c>
      <c r="R70" s="241">
        <v>0</v>
      </c>
      <c r="S70" s="241">
        <v>0</v>
      </c>
      <c r="T70" s="241">
        <v>0</v>
      </c>
      <c r="U70" s="241">
        <v>0</v>
      </c>
      <c r="V70" s="241">
        <v>0</v>
      </c>
      <c r="W70" s="241">
        <v>0</v>
      </c>
      <c r="X70" s="269">
        <v>0</v>
      </c>
      <c r="Y70" s="272"/>
      <c r="Z70" s="278"/>
      <c r="AA70" s="273"/>
    </row>
    <row r="71" spans="1:27" ht="36" x14ac:dyDescent="0.2">
      <c r="A71" s="159" t="s">
        <v>688</v>
      </c>
      <c r="B71" s="143">
        <v>83</v>
      </c>
      <c r="C71" s="144" t="s">
        <v>62</v>
      </c>
      <c r="D71" s="47" t="s">
        <v>175</v>
      </c>
      <c r="E71" s="140" t="s">
        <v>239</v>
      </c>
      <c r="F71" s="143" t="s">
        <v>282</v>
      </c>
      <c r="G71" s="46" t="s">
        <v>716</v>
      </c>
      <c r="H71" s="143" t="s">
        <v>113</v>
      </c>
      <c r="I71" s="145">
        <v>2.4683000000000002</v>
      </c>
      <c r="J71" s="146" t="s">
        <v>374</v>
      </c>
      <c r="K71" s="43">
        <v>321583.59999999998</v>
      </c>
      <c r="L71" s="42">
        <v>209029.34</v>
      </c>
      <c r="M71" s="48">
        <v>112554.25999999998</v>
      </c>
      <c r="N71" s="147">
        <v>0.65</v>
      </c>
      <c r="O71" s="42">
        <v>0</v>
      </c>
      <c r="P71" s="42">
        <v>209029.34</v>
      </c>
      <c r="Q71" s="241">
        <v>0</v>
      </c>
      <c r="R71" s="241">
        <v>0</v>
      </c>
      <c r="S71" s="241">
        <v>0</v>
      </c>
      <c r="T71" s="241">
        <v>0</v>
      </c>
      <c r="U71" s="241">
        <v>0</v>
      </c>
      <c r="V71" s="241">
        <v>0</v>
      </c>
      <c r="W71" s="241">
        <v>0</v>
      </c>
      <c r="X71" s="269">
        <v>0</v>
      </c>
      <c r="Y71" s="272"/>
      <c r="Z71" s="278"/>
      <c r="AA71" s="273"/>
    </row>
    <row r="72" spans="1:27" ht="36" x14ac:dyDescent="0.2">
      <c r="A72" s="159" t="s">
        <v>689</v>
      </c>
      <c r="B72" s="143">
        <v>307</v>
      </c>
      <c r="C72" s="144" t="s">
        <v>62</v>
      </c>
      <c r="D72" s="47" t="s">
        <v>176</v>
      </c>
      <c r="E72" s="140" t="s">
        <v>240</v>
      </c>
      <c r="F72" s="143" t="s">
        <v>284</v>
      </c>
      <c r="G72" s="46" t="s">
        <v>334</v>
      </c>
      <c r="H72" s="143" t="s">
        <v>112</v>
      </c>
      <c r="I72" s="145">
        <v>0.999</v>
      </c>
      <c r="J72" s="146" t="s">
        <v>375</v>
      </c>
      <c r="K72" s="43">
        <v>131601.26999999999</v>
      </c>
      <c r="L72" s="42">
        <v>85540.82</v>
      </c>
      <c r="M72" s="48">
        <v>46060.449999999983</v>
      </c>
      <c r="N72" s="147">
        <v>0.65</v>
      </c>
      <c r="O72" s="42">
        <v>0</v>
      </c>
      <c r="P72" s="42">
        <v>85540.82</v>
      </c>
      <c r="Q72" s="241">
        <v>0</v>
      </c>
      <c r="R72" s="241">
        <v>0</v>
      </c>
      <c r="S72" s="241">
        <v>0</v>
      </c>
      <c r="T72" s="241">
        <v>0</v>
      </c>
      <c r="U72" s="241">
        <v>0</v>
      </c>
      <c r="V72" s="241">
        <v>0</v>
      </c>
      <c r="W72" s="241">
        <v>0</v>
      </c>
      <c r="X72" s="269">
        <v>0</v>
      </c>
      <c r="Y72" s="272"/>
      <c r="Z72" s="278"/>
      <c r="AA72" s="273"/>
    </row>
    <row r="73" spans="1:27" ht="24" x14ac:dyDescent="0.2">
      <c r="A73" s="159" t="s">
        <v>690</v>
      </c>
      <c r="B73" s="143">
        <v>214</v>
      </c>
      <c r="C73" s="144" t="s">
        <v>62</v>
      </c>
      <c r="D73" s="47" t="s">
        <v>177</v>
      </c>
      <c r="E73" s="140" t="s">
        <v>241</v>
      </c>
      <c r="F73" s="143" t="s">
        <v>272</v>
      </c>
      <c r="G73" s="46" t="s">
        <v>335</v>
      </c>
      <c r="H73" s="143" t="s">
        <v>111</v>
      </c>
      <c r="I73" s="145">
        <v>0.90085999999999999</v>
      </c>
      <c r="J73" s="146" t="s">
        <v>125</v>
      </c>
      <c r="K73" s="43">
        <v>1214017.5</v>
      </c>
      <c r="L73" s="42">
        <v>789111.37</v>
      </c>
      <c r="M73" s="48">
        <v>424906.13</v>
      </c>
      <c r="N73" s="147">
        <v>0.65</v>
      </c>
      <c r="O73" s="42">
        <v>0</v>
      </c>
      <c r="P73" s="42">
        <v>789111.37</v>
      </c>
      <c r="Q73" s="241">
        <v>0</v>
      </c>
      <c r="R73" s="241">
        <v>0</v>
      </c>
      <c r="S73" s="241">
        <v>0</v>
      </c>
      <c r="T73" s="241">
        <v>0</v>
      </c>
      <c r="U73" s="241">
        <v>0</v>
      </c>
      <c r="V73" s="241">
        <v>0</v>
      </c>
      <c r="W73" s="241">
        <v>0</v>
      </c>
      <c r="X73" s="269">
        <v>0</v>
      </c>
      <c r="Y73" s="281"/>
      <c r="Z73" s="278"/>
      <c r="AA73" s="273"/>
    </row>
    <row r="74" spans="1:27" ht="36" x14ac:dyDescent="0.2">
      <c r="A74" s="159" t="s">
        <v>691</v>
      </c>
      <c r="B74" s="143">
        <v>101</v>
      </c>
      <c r="C74" s="144" t="s">
        <v>62</v>
      </c>
      <c r="D74" s="47" t="s">
        <v>178</v>
      </c>
      <c r="E74" s="140" t="s">
        <v>242</v>
      </c>
      <c r="F74" s="143" t="s">
        <v>273</v>
      </c>
      <c r="G74" s="46" t="s">
        <v>336</v>
      </c>
      <c r="H74" s="143" t="s">
        <v>112</v>
      </c>
      <c r="I74" s="145">
        <v>3.8708899999999997</v>
      </c>
      <c r="J74" s="146" t="s">
        <v>375</v>
      </c>
      <c r="K74" s="43">
        <v>2605170.61</v>
      </c>
      <c r="L74" s="42">
        <v>1693360.89</v>
      </c>
      <c r="M74" s="48">
        <v>911809.72</v>
      </c>
      <c r="N74" s="147">
        <v>0.65</v>
      </c>
      <c r="O74" s="42">
        <v>0</v>
      </c>
      <c r="P74" s="42">
        <v>1693360.89</v>
      </c>
      <c r="Q74" s="241">
        <v>0</v>
      </c>
      <c r="R74" s="241">
        <v>0</v>
      </c>
      <c r="S74" s="241">
        <v>0</v>
      </c>
      <c r="T74" s="241">
        <v>0</v>
      </c>
      <c r="U74" s="241">
        <v>0</v>
      </c>
      <c r="V74" s="241">
        <v>0</v>
      </c>
      <c r="W74" s="241">
        <v>0</v>
      </c>
      <c r="X74" s="269">
        <v>0</v>
      </c>
      <c r="Y74" s="281"/>
      <c r="Z74" s="278"/>
      <c r="AA74" s="273"/>
    </row>
    <row r="75" spans="1:27" ht="36" x14ac:dyDescent="0.2">
      <c r="A75" s="159" t="s">
        <v>692</v>
      </c>
      <c r="B75" s="143">
        <v>105</v>
      </c>
      <c r="C75" s="144" t="s">
        <v>62</v>
      </c>
      <c r="D75" s="47" t="s">
        <v>179</v>
      </c>
      <c r="E75" s="140" t="s">
        <v>243</v>
      </c>
      <c r="F75" s="143" t="s">
        <v>277</v>
      </c>
      <c r="G75" s="46" t="s">
        <v>337</v>
      </c>
      <c r="H75" s="143" t="s">
        <v>112</v>
      </c>
      <c r="I75" s="145">
        <v>2.08867</v>
      </c>
      <c r="J75" s="146" t="s">
        <v>376</v>
      </c>
      <c r="K75" s="43">
        <v>3557110</v>
      </c>
      <c r="L75" s="42">
        <v>2312121.5</v>
      </c>
      <c r="M75" s="48">
        <v>1244988.5</v>
      </c>
      <c r="N75" s="147">
        <v>0.65</v>
      </c>
      <c r="O75" s="42">
        <v>0</v>
      </c>
      <c r="P75" s="42">
        <v>2312121.5</v>
      </c>
      <c r="Q75" s="241">
        <v>0</v>
      </c>
      <c r="R75" s="241">
        <v>0</v>
      </c>
      <c r="S75" s="241">
        <v>0</v>
      </c>
      <c r="T75" s="241">
        <v>0</v>
      </c>
      <c r="U75" s="241">
        <v>0</v>
      </c>
      <c r="V75" s="241">
        <v>0</v>
      </c>
      <c r="W75" s="241">
        <v>0</v>
      </c>
      <c r="X75" s="269">
        <v>0</v>
      </c>
      <c r="Y75" s="281"/>
      <c r="Z75" s="278"/>
      <c r="AA75" s="273"/>
    </row>
    <row r="76" spans="1:27" ht="24" x14ac:dyDescent="0.2">
      <c r="A76" s="159" t="s">
        <v>693</v>
      </c>
      <c r="B76" s="143">
        <v>124</v>
      </c>
      <c r="C76" s="144" t="s">
        <v>62</v>
      </c>
      <c r="D76" s="47" t="s">
        <v>180</v>
      </c>
      <c r="E76" s="140" t="s">
        <v>244</v>
      </c>
      <c r="F76" s="143" t="s">
        <v>274</v>
      </c>
      <c r="G76" s="46" t="s">
        <v>715</v>
      </c>
      <c r="H76" s="143" t="s">
        <v>112</v>
      </c>
      <c r="I76" s="145">
        <v>1.6779999999999999</v>
      </c>
      <c r="J76" s="146" t="s">
        <v>361</v>
      </c>
      <c r="K76" s="43">
        <v>645005.72</v>
      </c>
      <c r="L76" s="42">
        <v>451504</v>
      </c>
      <c r="M76" s="48">
        <v>193501.71999999997</v>
      </c>
      <c r="N76" s="147">
        <v>0.7</v>
      </c>
      <c r="O76" s="42">
        <v>0</v>
      </c>
      <c r="P76" s="42">
        <v>451504</v>
      </c>
      <c r="Q76" s="241">
        <v>0</v>
      </c>
      <c r="R76" s="241">
        <v>0</v>
      </c>
      <c r="S76" s="241">
        <v>0</v>
      </c>
      <c r="T76" s="241">
        <v>0</v>
      </c>
      <c r="U76" s="241">
        <v>0</v>
      </c>
      <c r="V76" s="241">
        <v>0</v>
      </c>
      <c r="W76" s="241">
        <v>0</v>
      </c>
      <c r="X76" s="269">
        <v>0</v>
      </c>
      <c r="Y76" s="272"/>
      <c r="Z76" s="278"/>
      <c r="AA76" s="273"/>
    </row>
    <row r="77" spans="1:27" ht="36" x14ac:dyDescent="0.2">
      <c r="A77" s="159" t="s">
        <v>694</v>
      </c>
      <c r="B77" s="143">
        <v>288</v>
      </c>
      <c r="C77" s="144" t="s">
        <v>62</v>
      </c>
      <c r="D77" s="47" t="s">
        <v>181</v>
      </c>
      <c r="E77" s="140" t="s">
        <v>245</v>
      </c>
      <c r="F77" s="143" t="s">
        <v>278</v>
      </c>
      <c r="G77" s="46" t="s">
        <v>338</v>
      </c>
      <c r="H77" s="143" t="s">
        <v>112</v>
      </c>
      <c r="I77" s="145">
        <v>1.4017000000000002</v>
      </c>
      <c r="J77" s="146" t="s">
        <v>377</v>
      </c>
      <c r="K77" s="43">
        <v>713793.4</v>
      </c>
      <c r="L77" s="42">
        <v>499655.38</v>
      </c>
      <c r="M77" s="48">
        <v>214138.02000000002</v>
      </c>
      <c r="N77" s="147">
        <v>0.7</v>
      </c>
      <c r="O77" s="42">
        <v>0</v>
      </c>
      <c r="P77" s="42">
        <v>499655.38</v>
      </c>
      <c r="Q77" s="241">
        <v>0</v>
      </c>
      <c r="R77" s="241">
        <v>0</v>
      </c>
      <c r="S77" s="241">
        <v>0</v>
      </c>
      <c r="T77" s="241">
        <v>0</v>
      </c>
      <c r="U77" s="241">
        <v>0</v>
      </c>
      <c r="V77" s="241">
        <v>0</v>
      </c>
      <c r="W77" s="241">
        <v>0</v>
      </c>
      <c r="X77" s="269">
        <v>0</v>
      </c>
      <c r="Y77" s="298" t="s">
        <v>757</v>
      </c>
      <c r="Z77" s="278"/>
      <c r="AA77" s="273"/>
    </row>
    <row r="78" spans="1:27" ht="72" x14ac:dyDescent="0.2">
      <c r="A78" s="159" t="s">
        <v>695</v>
      </c>
      <c r="B78" s="143">
        <v>88</v>
      </c>
      <c r="C78" s="144" t="s">
        <v>62</v>
      </c>
      <c r="D78" s="47" t="s">
        <v>182</v>
      </c>
      <c r="E78" s="140" t="s">
        <v>246</v>
      </c>
      <c r="F78" s="143" t="s">
        <v>278</v>
      </c>
      <c r="G78" s="46" t="s">
        <v>719</v>
      </c>
      <c r="H78" s="143" t="s">
        <v>112</v>
      </c>
      <c r="I78" s="145">
        <v>1.3109999999999999</v>
      </c>
      <c r="J78" s="146" t="s">
        <v>121</v>
      </c>
      <c r="K78" s="43">
        <v>741023.65</v>
      </c>
      <c r="L78" s="42">
        <v>481665.37</v>
      </c>
      <c r="M78" s="48">
        <v>259358.28000000003</v>
      </c>
      <c r="N78" s="147">
        <v>0.65</v>
      </c>
      <c r="O78" s="42">
        <v>0</v>
      </c>
      <c r="P78" s="42">
        <v>481665.37</v>
      </c>
      <c r="Q78" s="241">
        <v>0</v>
      </c>
      <c r="R78" s="241">
        <v>0</v>
      </c>
      <c r="S78" s="241">
        <v>0</v>
      </c>
      <c r="T78" s="241">
        <v>0</v>
      </c>
      <c r="U78" s="241">
        <v>0</v>
      </c>
      <c r="V78" s="241">
        <v>0</v>
      </c>
      <c r="W78" s="241">
        <v>0</v>
      </c>
      <c r="X78" s="269">
        <v>0</v>
      </c>
      <c r="Y78" s="281"/>
      <c r="Z78" s="278"/>
      <c r="AA78" s="273"/>
    </row>
    <row r="79" spans="1:27" ht="60" x14ac:dyDescent="0.2">
      <c r="A79" s="159" t="s">
        <v>696</v>
      </c>
      <c r="B79" s="143">
        <v>289</v>
      </c>
      <c r="C79" s="144" t="s">
        <v>62</v>
      </c>
      <c r="D79" s="47" t="s">
        <v>183</v>
      </c>
      <c r="E79" s="140" t="s">
        <v>247</v>
      </c>
      <c r="F79" s="143" t="s">
        <v>267</v>
      </c>
      <c r="G79" s="46" t="s">
        <v>339</v>
      </c>
      <c r="H79" s="143" t="s">
        <v>112</v>
      </c>
      <c r="I79" s="145">
        <v>1.0375000000000001</v>
      </c>
      <c r="J79" s="146" t="s">
        <v>131</v>
      </c>
      <c r="K79" s="43">
        <v>943387.59</v>
      </c>
      <c r="L79" s="42">
        <v>660371.31000000006</v>
      </c>
      <c r="M79" s="48">
        <v>283016.27999999991</v>
      </c>
      <c r="N79" s="147">
        <v>0.7</v>
      </c>
      <c r="O79" s="42">
        <v>0</v>
      </c>
      <c r="P79" s="42">
        <v>660371.31000000006</v>
      </c>
      <c r="Q79" s="241">
        <v>0</v>
      </c>
      <c r="R79" s="241">
        <v>0</v>
      </c>
      <c r="S79" s="241">
        <v>0</v>
      </c>
      <c r="T79" s="241">
        <v>0</v>
      </c>
      <c r="U79" s="241">
        <v>0</v>
      </c>
      <c r="V79" s="241">
        <v>0</v>
      </c>
      <c r="W79" s="241">
        <v>0</v>
      </c>
      <c r="X79" s="269">
        <v>0</v>
      </c>
      <c r="Y79" s="272"/>
      <c r="Z79" s="278"/>
      <c r="AA79" s="273"/>
    </row>
    <row r="80" spans="1:27" ht="24" x14ac:dyDescent="0.2">
      <c r="A80" s="159" t="s">
        <v>697</v>
      </c>
      <c r="B80" s="143">
        <v>6</v>
      </c>
      <c r="C80" s="144" t="s">
        <v>62</v>
      </c>
      <c r="D80" s="47" t="s">
        <v>184</v>
      </c>
      <c r="E80" s="140" t="s">
        <v>248</v>
      </c>
      <c r="F80" s="143" t="s">
        <v>285</v>
      </c>
      <c r="G80" s="46" t="s">
        <v>712</v>
      </c>
      <c r="H80" s="143" t="s">
        <v>112</v>
      </c>
      <c r="I80" s="145">
        <v>0.999</v>
      </c>
      <c r="J80" s="146" t="s">
        <v>125</v>
      </c>
      <c r="K80" s="43">
        <v>550370.65</v>
      </c>
      <c r="L80" s="42">
        <v>357740.92</v>
      </c>
      <c r="M80" s="48">
        <v>192629.73000000004</v>
      </c>
      <c r="N80" s="147">
        <v>0.65</v>
      </c>
      <c r="O80" s="42">
        <v>0</v>
      </c>
      <c r="P80" s="42">
        <v>357740.92</v>
      </c>
      <c r="Q80" s="241">
        <v>0</v>
      </c>
      <c r="R80" s="241">
        <v>0</v>
      </c>
      <c r="S80" s="241">
        <v>0</v>
      </c>
      <c r="T80" s="241">
        <v>0</v>
      </c>
      <c r="U80" s="241">
        <v>0</v>
      </c>
      <c r="V80" s="241">
        <v>0</v>
      </c>
      <c r="W80" s="241">
        <v>0</v>
      </c>
      <c r="X80" s="269">
        <v>0</v>
      </c>
      <c r="Y80" s="272"/>
      <c r="Z80" s="278"/>
      <c r="AA80" s="273"/>
    </row>
    <row r="81" spans="1:27" ht="24" x14ac:dyDescent="0.2">
      <c r="A81" s="159" t="s">
        <v>698</v>
      </c>
      <c r="B81" s="143">
        <v>303</v>
      </c>
      <c r="C81" s="144" t="s">
        <v>62</v>
      </c>
      <c r="D81" s="47" t="s">
        <v>172</v>
      </c>
      <c r="E81" s="140" t="s">
        <v>236</v>
      </c>
      <c r="F81" s="143" t="s">
        <v>279</v>
      </c>
      <c r="G81" s="46" t="s">
        <v>340</v>
      </c>
      <c r="H81" s="143" t="s">
        <v>112</v>
      </c>
      <c r="I81" s="145">
        <v>0.999</v>
      </c>
      <c r="J81" s="146" t="s">
        <v>371</v>
      </c>
      <c r="K81" s="43">
        <v>1336911.1299999999</v>
      </c>
      <c r="L81" s="42">
        <v>935837.79</v>
      </c>
      <c r="M81" s="48">
        <v>401073.33999999985</v>
      </c>
      <c r="N81" s="147">
        <v>0.7</v>
      </c>
      <c r="O81" s="42">
        <v>0</v>
      </c>
      <c r="P81" s="42">
        <v>935837.79</v>
      </c>
      <c r="Q81" s="241">
        <v>0</v>
      </c>
      <c r="R81" s="241">
        <v>0</v>
      </c>
      <c r="S81" s="241">
        <v>0</v>
      </c>
      <c r="T81" s="241">
        <v>0</v>
      </c>
      <c r="U81" s="241">
        <v>0</v>
      </c>
      <c r="V81" s="241">
        <v>0</v>
      </c>
      <c r="W81" s="241">
        <v>0</v>
      </c>
      <c r="X81" s="269">
        <v>0</v>
      </c>
      <c r="Y81" s="272"/>
      <c r="Z81" s="278"/>
      <c r="AA81" s="273"/>
    </row>
    <row r="82" spans="1:27" ht="24" x14ac:dyDescent="0.2">
      <c r="A82" s="159" t="s">
        <v>699</v>
      </c>
      <c r="B82" s="143">
        <v>386</v>
      </c>
      <c r="C82" s="144" t="s">
        <v>62</v>
      </c>
      <c r="D82" s="47" t="s">
        <v>185</v>
      </c>
      <c r="E82" s="140" t="s">
        <v>249</v>
      </c>
      <c r="F82" s="143" t="s">
        <v>285</v>
      </c>
      <c r="G82" s="46" t="s">
        <v>341</v>
      </c>
      <c r="H82" s="143" t="s">
        <v>112</v>
      </c>
      <c r="I82" s="145">
        <v>0.99</v>
      </c>
      <c r="J82" s="146" t="s">
        <v>356</v>
      </c>
      <c r="K82" s="43">
        <v>599871.98</v>
      </c>
      <c r="L82" s="42">
        <v>419910.38</v>
      </c>
      <c r="M82" s="48">
        <v>179961.59999999998</v>
      </c>
      <c r="N82" s="147">
        <v>0.7</v>
      </c>
      <c r="O82" s="42">
        <v>0</v>
      </c>
      <c r="P82" s="42">
        <v>419910.38</v>
      </c>
      <c r="Q82" s="241">
        <v>0</v>
      </c>
      <c r="R82" s="241">
        <v>0</v>
      </c>
      <c r="S82" s="241">
        <v>0</v>
      </c>
      <c r="T82" s="241">
        <v>0</v>
      </c>
      <c r="U82" s="241">
        <v>0</v>
      </c>
      <c r="V82" s="241">
        <v>0</v>
      </c>
      <c r="W82" s="241">
        <v>0</v>
      </c>
      <c r="X82" s="269">
        <v>0</v>
      </c>
      <c r="Y82" s="272"/>
      <c r="Z82" s="278"/>
      <c r="AA82" s="273"/>
    </row>
    <row r="83" spans="1:27" ht="24" x14ac:dyDescent="0.2">
      <c r="A83" s="159" t="s">
        <v>700</v>
      </c>
      <c r="B83" s="143">
        <v>299</v>
      </c>
      <c r="C83" s="144" t="s">
        <v>62</v>
      </c>
      <c r="D83" s="47" t="s">
        <v>186</v>
      </c>
      <c r="E83" s="140" t="s">
        <v>250</v>
      </c>
      <c r="F83" s="143" t="s">
        <v>285</v>
      </c>
      <c r="G83" s="46" t="s">
        <v>714</v>
      </c>
      <c r="H83" s="143" t="s">
        <v>112</v>
      </c>
      <c r="I83" s="145">
        <v>0.96699999999999997</v>
      </c>
      <c r="J83" s="146" t="s">
        <v>378</v>
      </c>
      <c r="K83" s="43">
        <v>327275.84999999998</v>
      </c>
      <c r="L83" s="42">
        <v>229093.09</v>
      </c>
      <c r="M83" s="48">
        <v>98182.75999999998</v>
      </c>
      <c r="N83" s="147">
        <v>0.7</v>
      </c>
      <c r="O83" s="42">
        <v>0</v>
      </c>
      <c r="P83" s="42">
        <v>229093.09</v>
      </c>
      <c r="Q83" s="241">
        <v>0</v>
      </c>
      <c r="R83" s="241">
        <v>0</v>
      </c>
      <c r="S83" s="241">
        <v>0</v>
      </c>
      <c r="T83" s="241">
        <v>0</v>
      </c>
      <c r="U83" s="241">
        <v>0</v>
      </c>
      <c r="V83" s="241">
        <v>0</v>
      </c>
      <c r="W83" s="241">
        <v>0</v>
      </c>
      <c r="X83" s="269">
        <v>0</v>
      </c>
      <c r="Y83" s="272"/>
      <c r="Z83" s="278"/>
      <c r="AA83" s="273"/>
    </row>
    <row r="84" spans="1:27" ht="24" x14ac:dyDescent="0.2">
      <c r="A84" s="159" t="s">
        <v>701</v>
      </c>
      <c r="B84" s="143">
        <v>325</v>
      </c>
      <c r="C84" s="144" t="s">
        <v>62</v>
      </c>
      <c r="D84" s="47" t="s">
        <v>187</v>
      </c>
      <c r="E84" s="140" t="s">
        <v>251</v>
      </c>
      <c r="F84" s="143" t="s">
        <v>270</v>
      </c>
      <c r="G84" s="46" t="s">
        <v>342</v>
      </c>
      <c r="H84" s="143" t="s">
        <v>112</v>
      </c>
      <c r="I84" s="145">
        <v>0.89800000000000002</v>
      </c>
      <c r="J84" s="146" t="s">
        <v>125</v>
      </c>
      <c r="K84" s="43">
        <v>409332.46</v>
      </c>
      <c r="L84" s="42">
        <v>286532.71999999997</v>
      </c>
      <c r="M84" s="48">
        <v>122799.74000000005</v>
      </c>
      <c r="N84" s="147">
        <v>0.7</v>
      </c>
      <c r="O84" s="42">
        <v>0</v>
      </c>
      <c r="P84" s="42">
        <v>286532.71999999997</v>
      </c>
      <c r="Q84" s="241">
        <v>0</v>
      </c>
      <c r="R84" s="241">
        <v>0</v>
      </c>
      <c r="S84" s="241">
        <v>0</v>
      </c>
      <c r="T84" s="241">
        <v>0</v>
      </c>
      <c r="U84" s="241">
        <v>0</v>
      </c>
      <c r="V84" s="241">
        <v>0</v>
      </c>
      <c r="W84" s="241">
        <v>0</v>
      </c>
      <c r="X84" s="269">
        <v>0</v>
      </c>
      <c r="Y84" s="272"/>
      <c r="Z84" s="278"/>
      <c r="AA84" s="273"/>
    </row>
    <row r="85" spans="1:27" ht="24" x14ac:dyDescent="0.2">
      <c r="A85" s="159" t="s">
        <v>702</v>
      </c>
      <c r="B85" s="143">
        <v>320</v>
      </c>
      <c r="C85" s="144" t="s">
        <v>62</v>
      </c>
      <c r="D85" s="47" t="s">
        <v>150</v>
      </c>
      <c r="E85" s="140" t="s">
        <v>214</v>
      </c>
      <c r="F85" s="143" t="s">
        <v>273</v>
      </c>
      <c r="G85" s="46" t="s">
        <v>343</v>
      </c>
      <c r="H85" s="143" t="s">
        <v>112</v>
      </c>
      <c r="I85" s="145">
        <v>0.8</v>
      </c>
      <c r="J85" s="146" t="s">
        <v>127</v>
      </c>
      <c r="K85" s="43">
        <v>547488.69999999995</v>
      </c>
      <c r="L85" s="42">
        <v>383242.09</v>
      </c>
      <c r="M85" s="48">
        <v>164246.60999999993</v>
      </c>
      <c r="N85" s="147">
        <v>0.7</v>
      </c>
      <c r="O85" s="42">
        <v>0</v>
      </c>
      <c r="P85" s="42">
        <v>383242.09</v>
      </c>
      <c r="Q85" s="241">
        <v>0</v>
      </c>
      <c r="R85" s="241">
        <v>0</v>
      </c>
      <c r="S85" s="241">
        <v>0</v>
      </c>
      <c r="T85" s="241">
        <v>0</v>
      </c>
      <c r="U85" s="241">
        <v>0</v>
      </c>
      <c r="V85" s="241">
        <v>0</v>
      </c>
      <c r="W85" s="241">
        <v>0</v>
      </c>
      <c r="X85" s="269">
        <v>0</v>
      </c>
      <c r="Y85" s="281"/>
      <c r="Z85" s="278"/>
      <c r="AA85" s="273"/>
    </row>
    <row r="86" spans="1:27" ht="24" x14ac:dyDescent="0.2">
      <c r="A86" s="159" t="s">
        <v>703</v>
      </c>
      <c r="B86" s="143">
        <v>357</v>
      </c>
      <c r="C86" s="144" t="s">
        <v>62</v>
      </c>
      <c r="D86" s="47" t="s">
        <v>188</v>
      </c>
      <c r="E86" s="140" t="s">
        <v>252</v>
      </c>
      <c r="F86" s="143" t="s">
        <v>265</v>
      </c>
      <c r="G86" s="46" t="s">
        <v>344</v>
      </c>
      <c r="H86" s="143" t="s">
        <v>112</v>
      </c>
      <c r="I86" s="145">
        <v>0.45283000000000001</v>
      </c>
      <c r="J86" s="146" t="s">
        <v>379</v>
      </c>
      <c r="K86" s="43">
        <v>307155.59999999998</v>
      </c>
      <c r="L86" s="42">
        <v>215008.92</v>
      </c>
      <c r="M86" s="48">
        <v>92146.679999999964</v>
      </c>
      <c r="N86" s="147">
        <v>0.7</v>
      </c>
      <c r="O86" s="42">
        <v>0</v>
      </c>
      <c r="P86" s="42">
        <v>215008.92</v>
      </c>
      <c r="Q86" s="241">
        <v>0</v>
      </c>
      <c r="R86" s="241">
        <v>0</v>
      </c>
      <c r="S86" s="241">
        <v>0</v>
      </c>
      <c r="T86" s="241">
        <v>0</v>
      </c>
      <c r="U86" s="241">
        <v>0</v>
      </c>
      <c r="V86" s="241">
        <v>0</v>
      </c>
      <c r="W86" s="241">
        <v>0</v>
      </c>
      <c r="X86" s="269">
        <v>0</v>
      </c>
      <c r="Y86" s="272"/>
      <c r="Z86" s="278"/>
      <c r="AA86" s="273"/>
    </row>
    <row r="87" spans="1:27" ht="24" x14ac:dyDescent="0.2">
      <c r="A87" s="159" t="s">
        <v>704</v>
      </c>
      <c r="B87" s="143">
        <v>324</v>
      </c>
      <c r="C87" s="144" t="s">
        <v>62</v>
      </c>
      <c r="D87" s="47" t="s">
        <v>187</v>
      </c>
      <c r="E87" s="140" t="s">
        <v>251</v>
      </c>
      <c r="F87" s="143" t="s">
        <v>270</v>
      </c>
      <c r="G87" s="46" t="s">
        <v>345</v>
      </c>
      <c r="H87" s="143" t="s">
        <v>112</v>
      </c>
      <c r="I87" s="145">
        <v>0.46600000000000003</v>
      </c>
      <c r="J87" s="146" t="s">
        <v>379</v>
      </c>
      <c r="K87" s="43">
        <v>496893.25</v>
      </c>
      <c r="L87" s="42">
        <v>347825.27</v>
      </c>
      <c r="M87" s="48">
        <v>149067.97999999998</v>
      </c>
      <c r="N87" s="147">
        <v>0.7</v>
      </c>
      <c r="O87" s="42">
        <v>0</v>
      </c>
      <c r="P87" s="42">
        <v>347825.27</v>
      </c>
      <c r="Q87" s="241">
        <v>0</v>
      </c>
      <c r="R87" s="241">
        <v>0</v>
      </c>
      <c r="S87" s="241">
        <v>0</v>
      </c>
      <c r="T87" s="241">
        <v>0</v>
      </c>
      <c r="U87" s="241">
        <v>0</v>
      </c>
      <c r="V87" s="241">
        <v>0</v>
      </c>
      <c r="W87" s="241">
        <v>0</v>
      </c>
      <c r="X87" s="269">
        <v>0</v>
      </c>
      <c r="Y87" s="272"/>
      <c r="Z87" s="278"/>
      <c r="AA87" s="273"/>
    </row>
    <row r="88" spans="1:27" ht="36" x14ac:dyDescent="0.2">
      <c r="A88" s="159" t="s">
        <v>705</v>
      </c>
      <c r="B88" s="143">
        <v>231</v>
      </c>
      <c r="C88" s="144" t="s">
        <v>62</v>
      </c>
      <c r="D88" s="47" t="s">
        <v>189</v>
      </c>
      <c r="E88" s="140" t="s">
        <v>253</v>
      </c>
      <c r="F88" s="143" t="s">
        <v>278</v>
      </c>
      <c r="G88" s="46" t="s">
        <v>346</v>
      </c>
      <c r="H88" s="143" t="s">
        <v>112</v>
      </c>
      <c r="I88" s="145">
        <v>0.39800000000000002</v>
      </c>
      <c r="J88" s="146" t="s">
        <v>125</v>
      </c>
      <c r="K88" s="43">
        <v>340966.2</v>
      </c>
      <c r="L88" s="42">
        <v>238676.34</v>
      </c>
      <c r="M88" s="48">
        <v>102289.86000000002</v>
      </c>
      <c r="N88" s="147">
        <v>0.7</v>
      </c>
      <c r="O88" s="42">
        <v>0</v>
      </c>
      <c r="P88" s="42">
        <v>238676.34</v>
      </c>
      <c r="Q88" s="241">
        <v>0</v>
      </c>
      <c r="R88" s="241">
        <v>0</v>
      </c>
      <c r="S88" s="241">
        <v>0</v>
      </c>
      <c r="T88" s="241">
        <v>0</v>
      </c>
      <c r="U88" s="241">
        <v>0</v>
      </c>
      <c r="V88" s="241">
        <v>0</v>
      </c>
      <c r="W88" s="241">
        <v>0</v>
      </c>
      <c r="X88" s="269">
        <v>0</v>
      </c>
      <c r="Y88" s="272"/>
      <c r="Z88" s="278"/>
      <c r="AA88" s="273"/>
    </row>
    <row r="89" spans="1:27" ht="24" x14ac:dyDescent="0.2">
      <c r="A89" s="159" t="s">
        <v>706</v>
      </c>
      <c r="B89" s="143">
        <v>11</v>
      </c>
      <c r="C89" s="144" t="s">
        <v>62</v>
      </c>
      <c r="D89" s="47" t="s">
        <v>190</v>
      </c>
      <c r="E89" s="140" t="s">
        <v>254</v>
      </c>
      <c r="F89" s="143" t="s">
        <v>279</v>
      </c>
      <c r="G89" s="46" t="s">
        <v>347</v>
      </c>
      <c r="H89" s="143" t="s">
        <v>112</v>
      </c>
      <c r="I89" s="145">
        <v>0.38624999999999998</v>
      </c>
      <c r="J89" s="146" t="s">
        <v>121</v>
      </c>
      <c r="K89" s="43">
        <v>517704.9</v>
      </c>
      <c r="L89" s="42">
        <v>336508.18</v>
      </c>
      <c r="M89" s="48">
        <v>181196.72000000003</v>
      </c>
      <c r="N89" s="147">
        <v>0.65</v>
      </c>
      <c r="O89" s="42">
        <v>0</v>
      </c>
      <c r="P89" s="42">
        <v>336508.18</v>
      </c>
      <c r="Q89" s="241">
        <v>0</v>
      </c>
      <c r="R89" s="241">
        <v>0</v>
      </c>
      <c r="S89" s="241">
        <v>0</v>
      </c>
      <c r="T89" s="241">
        <v>0</v>
      </c>
      <c r="U89" s="241">
        <v>0</v>
      </c>
      <c r="V89" s="241">
        <v>0</v>
      </c>
      <c r="W89" s="241">
        <v>0</v>
      </c>
      <c r="X89" s="269">
        <v>0</v>
      </c>
      <c r="Y89" s="281"/>
      <c r="Z89" s="278"/>
      <c r="AA89" s="273"/>
    </row>
    <row r="90" spans="1:27" ht="24" x14ac:dyDescent="0.2">
      <c r="A90" s="159" t="s">
        <v>707</v>
      </c>
      <c r="B90" s="143">
        <v>236</v>
      </c>
      <c r="C90" s="144" t="s">
        <v>62</v>
      </c>
      <c r="D90" s="47" t="s">
        <v>161</v>
      </c>
      <c r="E90" s="140" t="s">
        <v>225</v>
      </c>
      <c r="F90" s="143" t="s">
        <v>266</v>
      </c>
      <c r="G90" s="46" t="s">
        <v>348</v>
      </c>
      <c r="H90" s="143" t="s">
        <v>113</v>
      </c>
      <c r="I90" s="145">
        <v>2.677</v>
      </c>
      <c r="J90" s="146" t="s">
        <v>125</v>
      </c>
      <c r="K90" s="43">
        <v>405900.01</v>
      </c>
      <c r="L90" s="42">
        <v>263835</v>
      </c>
      <c r="M90" s="48">
        <v>142065.01</v>
      </c>
      <c r="N90" s="147">
        <v>0.65</v>
      </c>
      <c r="O90" s="42">
        <v>0</v>
      </c>
      <c r="P90" s="42">
        <v>263835</v>
      </c>
      <c r="Q90" s="241">
        <v>0</v>
      </c>
      <c r="R90" s="241">
        <v>0</v>
      </c>
      <c r="S90" s="241">
        <v>0</v>
      </c>
      <c r="T90" s="241">
        <v>0</v>
      </c>
      <c r="U90" s="241">
        <v>0</v>
      </c>
      <c r="V90" s="241">
        <v>0</v>
      </c>
      <c r="W90" s="241">
        <v>0</v>
      </c>
      <c r="X90" s="269">
        <v>0</v>
      </c>
      <c r="Y90" s="272"/>
      <c r="Z90" s="278"/>
      <c r="AA90" s="273"/>
    </row>
    <row r="91" spans="1:27" ht="36" x14ac:dyDescent="0.2">
      <c r="A91" s="159" t="s">
        <v>708</v>
      </c>
      <c r="B91" s="143">
        <v>234</v>
      </c>
      <c r="C91" s="144" t="s">
        <v>62</v>
      </c>
      <c r="D91" s="47" t="s">
        <v>191</v>
      </c>
      <c r="E91" s="140" t="s">
        <v>255</v>
      </c>
      <c r="F91" s="143" t="s">
        <v>278</v>
      </c>
      <c r="G91" s="46" t="s">
        <v>349</v>
      </c>
      <c r="H91" s="143" t="s">
        <v>113</v>
      </c>
      <c r="I91" s="145">
        <v>1.43</v>
      </c>
      <c r="J91" s="146" t="s">
        <v>123</v>
      </c>
      <c r="K91" s="43">
        <v>572479.23</v>
      </c>
      <c r="L91" s="42">
        <v>372111.49</v>
      </c>
      <c r="M91" s="48">
        <v>200367.74</v>
      </c>
      <c r="N91" s="147">
        <v>0.65</v>
      </c>
      <c r="O91" s="42">
        <v>0</v>
      </c>
      <c r="P91" s="42">
        <v>372111.49</v>
      </c>
      <c r="Q91" s="241">
        <v>0</v>
      </c>
      <c r="R91" s="241">
        <v>0</v>
      </c>
      <c r="S91" s="241">
        <v>0</v>
      </c>
      <c r="T91" s="241">
        <v>0</v>
      </c>
      <c r="U91" s="241">
        <v>0</v>
      </c>
      <c r="V91" s="241">
        <v>0</v>
      </c>
      <c r="W91" s="241">
        <v>0</v>
      </c>
      <c r="X91" s="269">
        <v>0</v>
      </c>
      <c r="Y91" s="281"/>
      <c r="Z91" s="278"/>
      <c r="AA91" s="273"/>
    </row>
    <row r="92" spans="1:27" ht="24" x14ac:dyDescent="0.2">
      <c r="A92" s="159" t="s">
        <v>709</v>
      </c>
      <c r="B92" s="143">
        <v>30</v>
      </c>
      <c r="C92" s="144" t="s">
        <v>62</v>
      </c>
      <c r="D92" s="47" t="s">
        <v>192</v>
      </c>
      <c r="E92" s="140" t="s">
        <v>256</v>
      </c>
      <c r="F92" s="143" t="s">
        <v>279</v>
      </c>
      <c r="G92" s="46" t="s">
        <v>350</v>
      </c>
      <c r="H92" s="143" t="s">
        <v>113</v>
      </c>
      <c r="I92" s="145">
        <v>0.51800000000000002</v>
      </c>
      <c r="J92" s="146" t="s">
        <v>361</v>
      </c>
      <c r="K92" s="43">
        <v>261392.88</v>
      </c>
      <c r="L92" s="42">
        <v>182975.01</v>
      </c>
      <c r="M92" s="48">
        <v>78417.87</v>
      </c>
      <c r="N92" s="147">
        <v>0.7</v>
      </c>
      <c r="O92" s="42">
        <v>0</v>
      </c>
      <c r="P92" s="42">
        <v>182975.01</v>
      </c>
      <c r="Q92" s="241">
        <v>0</v>
      </c>
      <c r="R92" s="241">
        <v>0</v>
      </c>
      <c r="S92" s="241">
        <v>0</v>
      </c>
      <c r="T92" s="241">
        <v>0</v>
      </c>
      <c r="U92" s="241">
        <v>0</v>
      </c>
      <c r="V92" s="241">
        <v>0</v>
      </c>
      <c r="W92" s="241">
        <v>0</v>
      </c>
      <c r="X92" s="269">
        <v>0</v>
      </c>
      <c r="Y92" s="272"/>
      <c r="Z92" s="278"/>
      <c r="AA92" s="273"/>
    </row>
    <row r="93" spans="1:27" ht="36" x14ac:dyDescent="0.2">
      <c r="A93" s="160" t="s">
        <v>710</v>
      </c>
      <c r="B93" s="148">
        <v>369</v>
      </c>
      <c r="C93" s="149" t="s">
        <v>61</v>
      </c>
      <c r="D93" s="150" t="s">
        <v>193</v>
      </c>
      <c r="E93" s="151" t="s">
        <v>257</v>
      </c>
      <c r="F93" s="148" t="s">
        <v>284</v>
      </c>
      <c r="G93" s="152" t="s">
        <v>351</v>
      </c>
      <c r="H93" s="148" t="s">
        <v>111</v>
      </c>
      <c r="I93" s="153">
        <v>2.1413699999999998</v>
      </c>
      <c r="J93" s="154" t="s">
        <v>116</v>
      </c>
      <c r="K93" s="161">
        <v>2680193.85</v>
      </c>
      <c r="L93" s="162">
        <v>1742126</v>
      </c>
      <c r="M93" s="163">
        <v>938067.85000000009</v>
      </c>
      <c r="N93" s="155">
        <v>0.65</v>
      </c>
      <c r="O93" s="42">
        <v>0</v>
      </c>
      <c r="P93" s="162">
        <v>1063649.78</v>
      </c>
      <c r="Q93" s="162">
        <v>678476.22</v>
      </c>
      <c r="R93" s="254">
        <v>0</v>
      </c>
      <c r="S93" s="254">
        <v>0</v>
      </c>
      <c r="T93" s="254">
        <v>0</v>
      </c>
      <c r="U93" s="254">
        <v>0</v>
      </c>
      <c r="V93" s="254">
        <v>0</v>
      </c>
      <c r="W93" s="254">
        <v>0</v>
      </c>
      <c r="X93" s="253">
        <v>0</v>
      </c>
      <c r="Y93" s="272"/>
      <c r="Z93" s="278"/>
      <c r="AA93" s="273"/>
    </row>
    <row r="94" spans="1:27" ht="36" x14ac:dyDescent="0.2">
      <c r="A94" s="160" t="s">
        <v>711</v>
      </c>
      <c r="B94" s="148">
        <v>261</v>
      </c>
      <c r="C94" s="149" t="s">
        <v>61</v>
      </c>
      <c r="D94" s="150" t="s">
        <v>194</v>
      </c>
      <c r="E94" s="151" t="s">
        <v>258</v>
      </c>
      <c r="F94" s="148" t="s">
        <v>262</v>
      </c>
      <c r="G94" s="152" t="s">
        <v>352</v>
      </c>
      <c r="H94" s="148" t="s">
        <v>111</v>
      </c>
      <c r="I94" s="153">
        <v>1.11673</v>
      </c>
      <c r="J94" s="154" t="s">
        <v>354</v>
      </c>
      <c r="K94" s="161">
        <v>2939461.5</v>
      </c>
      <c r="L94" s="162">
        <v>1910649.97</v>
      </c>
      <c r="M94" s="163">
        <v>1028811.53</v>
      </c>
      <c r="N94" s="155">
        <v>0.65</v>
      </c>
      <c r="O94" s="42">
        <v>0</v>
      </c>
      <c r="P94" s="162">
        <v>1606845.8</v>
      </c>
      <c r="Q94" s="162">
        <v>303804.17</v>
      </c>
      <c r="R94" s="254">
        <v>0</v>
      </c>
      <c r="S94" s="254">
        <v>0</v>
      </c>
      <c r="T94" s="254">
        <v>0</v>
      </c>
      <c r="U94" s="254">
        <v>0</v>
      </c>
      <c r="V94" s="254">
        <v>0</v>
      </c>
      <c r="W94" s="254">
        <v>0</v>
      </c>
      <c r="X94" s="253">
        <v>0</v>
      </c>
      <c r="Y94" s="272"/>
      <c r="Z94" s="278"/>
      <c r="AA94" s="273"/>
    </row>
    <row r="95" spans="1:27" ht="84" x14ac:dyDescent="0.2">
      <c r="A95" s="261" t="s">
        <v>721</v>
      </c>
      <c r="B95" s="262">
        <v>171</v>
      </c>
      <c r="C95" s="263" t="s">
        <v>62</v>
      </c>
      <c r="D95" s="264" t="s">
        <v>138</v>
      </c>
      <c r="E95" s="265" t="s">
        <v>202</v>
      </c>
      <c r="F95" s="262" t="s">
        <v>264</v>
      </c>
      <c r="G95" s="266" t="s">
        <v>353</v>
      </c>
      <c r="H95" s="262" t="s">
        <v>111</v>
      </c>
      <c r="I95" s="267">
        <v>1.0044999999999999</v>
      </c>
      <c r="J95" s="268" t="s">
        <v>131</v>
      </c>
      <c r="K95" s="269">
        <v>4444497.66</v>
      </c>
      <c r="L95" s="241">
        <v>2888923.47</v>
      </c>
      <c r="M95" s="270">
        <v>1555574.19</v>
      </c>
      <c r="N95" s="271">
        <v>0.65</v>
      </c>
      <c r="O95" s="241">
        <v>0</v>
      </c>
      <c r="P95" s="241">
        <v>2888923.47</v>
      </c>
      <c r="Q95" s="241">
        <v>0</v>
      </c>
      <c r="R95" s="241">
        <v>0</v>
      </c>
      <c r="S95" s="241">
        <v>0</v>
      </c>
      <c r="T95" s="241">
        <v>0</v>
      </c>
      <c r="U95" s="241">
        <v>0</v>
      </c>
      <c r="V95" s="241">
        <v>0</v>
      </c>
      <c r="W95" s="241">
        <v>0</v>
      </c>
      <c r="X95" s="269">
        <v>0</v>
      </c>
      <c r="Y95" s="272"/>
      <c r="Z95" s="278"/>
      <c r="AA95" s="273"/>
    </row>
    <row r="96" spans="1:27" ht="36" x14ac:dyDescent="0.2">
      <c r="A96" s="261" t="s">
        <v>722</v>
      </c>
      <c r="B96" s="262">
        <v>308</v>
      </c>
      <c r="C96" s="263" t="s">
        <v>62</v>
      </c>
      <c r="D96" s="264" t="s">
        <v>176</v>
      </c>
      <c r="E96" s="265" t="s">
        <v>240</v>
      </c>
      <c r="F96" s="262" t="s">
        <v>284</v>
      </c>
      <c r="G96" s="266" t="s">
        <v>455</v>
      </c>
      <c r="H96" s="262" t="s">
        <v>112</v>
      </c>
      <c r="I96" s="267">
        <v>0.999</v>
      </c>
      <c r="J96" s="268" t="s">
        <v>375</v>
      </c>
      <c r="K96" s="269">
        <v>98547.35</v>
      </c>
      <c r="L96" s="241">
        <v>64055.77</v>
      </c>
      <c r="M96" s="270">
        <v>34491.580000000009</v>
      </c>
      <c r="N96" s="271">
        <v>0.65</v>
      </c>
      <c r="O96" s="241">
        <v>0</v>
      </c>
      <c r="P96" s="241">
        <v>64055.77</v>
      </c>
      <c r="Q96" s="241">
        <v>0</v>
      </c>
      <c r="R96" s="241">
        <v>0</v>
      </c>
      <c r="S96" s="241">
        <v>0</v>
      </c>
      <c r="T96" s="241">
        <v>0</v>
      </c>
      <c r="U96" s="241">
        <v>0</v>
      </c>
      <c r="V96" s="241">
        <v>0</v>
      </c>
      <c r="W96" s="241">
        <v>0</v>
      </c>
      <c r="X96" s="269">
        <v>0</v>
      </c>
      <c r="Y96" s="298" t="s">
        <v>770</v>
      </c>
      <c r="Z96" s="278"/>
      <c r="AA96" s="273"/>
    </row>
    <row r="97" spans="1:27" ht="24" x14ac:dyDescent="0.2">
      <c r="A97" s="261" t="s">
        <v>723</v>
      </c>
      <c r="B97" s="262">
        <v>402</v>
      </c>
      <c r="C97" s="263" t="s">
        <v>62</v>
      </c>
      <c r="D97" s="264" t="s">
        <v>415</v>
      </c>
      <c r="E97" s="265" t="s">
        <v>420</v>
      </c>
      <c r="F97" s="262" t="s">
        <v>271</v>
      </c>
      <c r="G97" s="266" t="s">
        <v>456</v>
      </c>
      <c r="H97" s="262" t="s">
        <v>111</v>
      </c>
      <c r="I97" s="267">
        <v>0.96996000000000004</v>
      </c>
      <c r="J97" s="268" t="s">
        <v>498</v>
      </c>
      <c r="K97" s="269">
        <v>587585.9</v>
      </c>
      <c r="L97" s="241">
        <v>381930.83</v>
      </c>
      <c r="M97" s="270">
        <v>205655.07</v>
      </c>
      <c r="N97" s="271">
        <v>0.65</v>
      </c>
      <c r="O97" s="241">
        <v>0</v>
      </c>
      <c r="P97" s="241">
        <v>381930.83</v>
      </c>
      <c r="Q97" s="241">
        <v>0</v>
      </c>
      <c r="R97" s="241">
        <v>0</v>
      </c>
      <c r="S97" s="241">
        <v>0</v>
      </c>
      <c r="T97" s="241">
        <v>0</v>
      </c>
      <c r="U97" s="241">
        <v>0</v>
      </c>
      <c r="V97" s="241">
        <v>0</v>
      </c>
      <c r="W97" s="241">
        <v>0</v>
      </c>
      <c r="X97" s="269">
        <v>0</v>
      </c>
      <c r="Y97" s="272"/>
      <c r="Z97" s="278"/>
      <c r="AA97" s="273"/>
    </row>
    <row r="98" spans="1:27" ht="24" x14ac:dyDescent="0.2">
      <c r="A98" s="261" t="s">
        <v>724</v>
      </c>
      <c r="B98" s="262">
        <v>174</v>
      </c>
      <c r="C98" s="263" t="s">
        <v>62</v>
      </c>
      <c r="D98" s="264" t="s">
        <v>417</v>
      </c>
      <c r="E98" s="265">
        <v>1462</v>
      </c>
      <c r="F98" s="262" t="s">
        <v>417</v>
      </c>
      <c r="G98" s="266" t="s">
        <v>746</v>
      </c>
      <c r="H98" s="262" t="s">
        <v>111</v>
      </c>
      <c r="I98" s="267">
        <v>0.874</v>
      </c>
      <c r="J98" s="268" t="s">
        <v>118</v>
      </c>
      <c r="K98" s="269">
        <v>4662525.5599999996</v>
      </c>
      <c r="L98" s="241">
        <v>2797515.33</v>
      </c>
      <c r="M98" s="270">
        <v>1865010.2299999995</v>
      </c>
      <c r="N98" s="271">
        <v>0.6</v>
      </c>
      <c r="O98" s="241">
        <v>0</v>
      </c>
      <c r="P98" s="241">
        <v>2797515.33</v>
      </c>
      <c r="Q98" s="241">
        <v>0</v>
      </c>
      <c r="R98" s="241">
        <v>0</v>
      </c>
      <c r="S98" s="241">
        <v>0</v>
      </c>
      <c r="T98" s="241">
        <v>0</v>
      </c>
      <c r="U98" s="241">
        <v>0</v>
      </c>
      <c r="V98" s="241">
        <v>0</v>
      </c>
      <c r="W98" s="241">
        <v>0</v>
      </c>
      <c r="X98" s="269">
        <v>0</v>
      </c>
      <c r="Y98" s="281"/>
      <c r="Z98" s="278"/>
      <c r="AA98" s="273"/>
    </row>
    <row r="99" spans="1:27" ht="24" x14ac:dyDescent="0.2">
      <c r="A99" s="261" t="s">
        <v>725</v>
      </c>
      <c r="B99" s="262">
        <v>215</v>
      </c>
      <c r="C99" s="263" t="s">
        <v>62</v>
      </c>
      <c r="D99" s="264" t="s">
        <v>177</v>
      </c>
      <c r="E99" s="265" t="s">
        <v>241</v>
      </c>
      <c r="F99" s="262" t="s">
        <v>272</v>
      </c>
      <c r="G99" s="266" t="s">
        <v>457</v>
      </c>
      <c r="H99" s="262" t="s">
        <v>111</v>
      </c>
      <c r="I99" s="267">
        <v>0.79724000000000006</v>
      </c>
      <c r="J99" s="268" t="s">
        <v>361</v>
      </c>
      <c r="K99" s="269">
        <v>948283.38</v>
      </c>
      <c r="L99" s="241">
        <v>616384.18999999994</v>
      </c>
      <c r="M99" s="270">
        <v>331899.19000000006</v>
      </c>
      <c r="N99" s="271">
        <v>0.65</v>
      </c>
      <c r="O99" s="241">
        <v>0</v>
      </c>
      <c r="P99" s="241">
        <v>616384.18999999994</v>
      </c>
      <c r="Q99" s="241">
        <v>0</v>
      </c>
      <c r="R99" s="241">
        <v>0</v>
      </c>
      <c r="S99" s="241">
        <v>0</v>
      </c>
      <c r="T99" s="241">
        <v>0</v>
      </c>
      <c r="U99" s="241">
        <v>0</v>
      </c>
      <c r="V99" s="241">
        <v>0</v>
      </c>
      <c r="W99" s="241">
        <v>0</v>
      </c>
      <c r="X99" s="269">
        <v>0</v>
      </c>
      <c r="Y99" s="272"/>
      <c r="Z99" s="278"/>
      <c r="AA99" s="273"/>
    </row>
    <row r="100" spans="1:27" ht="24" x14ac:dyDescent="0.2">
      <c r="A100" s="252" t="s">
        <v>726</v>
      </c>
      <c r="B100" s="243">
        <v>316</v>
      </c>
      <c r="C100" s="244" t="s">
        <v>61</v>
      </c>
      <c r="D100" s="245" t="s">
        <v>392</v>
      </c>
      <c r="E100" s="246" t="s">
        <v>421</v>
      </c>
      <c r="F100" s="243" t="s">
        <v>276</v>
      </c>
      <c r="G100" s="247" t="s">
        <v>458</v>
      </c>
      <c r="H100" s="243" t="s">
        <v>111</v>
      </c>
      <c r="I100" s="248">
        <v>0.52897000000000005</v>
      </c>
      <c r="J100" s="249" t="s">
        <v>499</v>
      </c>
      <c r="K100" s="253">
        <v>2273768.89</v>
      </c>
      <c r="L100" s="254">
        <v>1477949.77</v>
      </c>
      <c r="M100" s="255">
        <v>795819.12000000011</v>
      </c>
      <c r="N100" s="250">
        <v>0.65</v>
      </c>
      <c r="O100" s="254">
        <v>0</v>
      </c>
      <c r="P100" s="254">
        <v>846507.11</v>
      </c>
      <c r="Q100" s="254">
        <v>631442.66</v>
      </c>
      <c r="R100" s="254">
        <v>0</v>
      </c>
      <c r="S100" s="254">
        <v>0</v>
      </c>
      <c r="T100" s="254">
        <v>0</v>
      </c>
      <c r="U100" s="254">
        <v>0</v>
      </c>
      <c r="V100" s="254">
        <v>0</v>
      </c>
      <c r="W100" s="254">
        <v>0</v>
      </c>
      <c r="X100" s="253">
        <v>0</v>
      </c>
      <c r="Y100" s="281"/>
      <c r="Z100" s="278"/>
      <c r="AA100" s="273"/>
    </row>
    <row r="101" spans="1:27" ht="24" x14ac:dyDescent="0.2">
      <c r="A101" s="261" t="s">
        <v>727</v>
      </c>
      <c r="B101" s="262">
        <v>267</v>
      </c>
      <c r="C101" s="263" t="s">
        <v>62</v>
      </c>
      <c r="D101" s="264" t="s">
        <v>410</v>
      </c>
      <c r="E101" s="265" t="s">
        <v>422</v>
      </c>
      <c r="F101" s="262" t="s">
        <v>264</v>
      </c>
      <c r="G101" s="266" t="s">
        <v>459</v>
      </c>
      <c r="H101" s="262" t="s">
        <v>111</v>
      </c>
      <c r="I101" s="267">
        <v>0.41930000000000001</v>
      </c>
      <c r="J101" s="268" t="s">
        <v>361</v>
      </c>
      <c r="K101" s="269">
        <v>689261.34</v>
      </c>
      <c r="L101" s="241">
        <v>482482.93</v>
      </c>
      <c r="M101" s="270">
        <v>206778.40999999997</v>
      </c>
      <c r="N101" s="271">
        <v>0.7</v>
      </c>
      <c r="O101" s="241">
        <v>0</v>
      </c>
      <c r="P101" s="241">
        <v>482482.93</v>
      </c>
      <c r="Q101" s="241">
        <v>0</v>
      </c>
      <c r="R101" s="241">
        <v>0</v>
      </c>
      <c r="S101" s="241">
        <v>0</v>
      </c>
      <c r="T101" s="241">
        <v>0</v>
      </c>
      <c r="U101" s="241">
        <v>0</v>
      </c>
      <c r="V101" s="241">
        <v>0</v>
      </c>
      <c r="W101" s="241">
        <v>0</v>
      </c>
      <c r="X101" s="269">
        <v>0</v>
      </c>
      <c r="Y101" s="272"/>
      <c r="Z101" s="278"/>
      <c r="AA101" s="273"/>
    </row>
    <row r="102" spans="1:27" ht="36" x14ac:dyDescent="0.2">
      <c r="A102" s="261" t="s">
        <v>728</v>
      </c>
      <c r="B102" s="262">
        <v>291</v>
      </c>
      <c r="C102" s="263" t="s">
        <v>62</v>
      </c>
      <c r="D102" s="264" t="s">
        <v>398</v>
      </c>
      <c r="E102" s="265" t="s">
        <v>423</v>
      </c>
      <c r="F102" s="262" t="s">
        <v>262</v>
      </c>
      <c r="G102" s="266" t="s">
        <v>460</v>
      </c>
      <c r="H102" s="262" t="s">
        <v>111</v>
      </c>
      <c r="I102" s="267">
        <v>0.26356000000000002</v>
      </c>
      <c r="J102" s="268" t="s">
        <v>371</v>
      </c>
      <c r="K102" s="269">
        <v>1121760</v>
      </c>
      <c r="L102" s="241">
        <v>729144</v>
      </c>
      <c r="M102" s="270">
        <v>392616</v>
      </c>
      <c r="N102" s="271">
        <v>0.65</v>
      </c>
      <c r="O102" s="241">
        <v>0</v>
      </c>
      <c r="P102" s="241">
        <v>729144</v>
      </c>
      <c r="Q102" s="241">
        <v>0</v>
      </c>
      <c r="R102" s="241">
        <v>0</v>
      </c>
      <c r="S102" s="241">
        <v>0</v>
      </c>
      <c r="T102" s="241">
        <v>0</v>
      </c>
      <c r="U102" s="241">
        <v>0</v>
      </c>
      <c r="V102" s="241">
        <v>0</v>
      </c>
      <c r="W102" s="241">
        <v>0</v>
      </c>
      <c r="X102" s="269">
        <v>0</v>
      </c>
      <c r="Y102" s="272"/>
      <c r="Z102" s="278"/>
      <c r="AA102" s="273"/>
    </row>
    <row r="103" spans="1:27" ht="24" x14ac:dyDescent="0.2">
      <c r="A103" s="261" t="s">
        <v>734</v>
      </c>
      <c r="B103" s="262">
        <v>102</v>
      </c>
      <c r="C103" s="263" t="s">
        <v>62</v>
      </c>
      <c r="D103" s="264" t="s">
        <v>178</v>
      </c>
      <c r="E103" s="265" t="s">
        <v>242</v>
      </c>
      <c r="F103" s="262" t="s">
        <v>273</v>
      </c>
      <c r="G103" s="266" t="s">
        <v>461</v>
      </c>
      <c r="H103" s="262" t="s">
        <v>112</v>
      </c>
      <c r="I103" s="267">
        <v>5.8328199999999999</v>
      </c>
      <c r="J103" s="268" t="s">
        <v>375</v>
      </c>
      <c r="K103" s="269">
        <v>4503817.66</v>
      </c>
      <c r="L103" s="241">
        <v>2927481.47</v>
      </c>
      <c r="M103" s="270">
        <v>1576336.19</v>
      </c>
      <c r="N103" s="271">
        <v>0.65</v>
      </c>
      <c r="O103" s="241">
        <v>0</v>
      </c>
      <c r="P103" s="241">
        <v>2927481.47</v>
      </c>
      <c r="Q103" s="241">
        <v>0</v>
      </c>
      <c r="R103" s="241">
        <v>0</v>
      </c>
      <c r="S103" s="241">
        <v>0</v>
      </c>
      <c r="T103" s="241">
        <v>0</v>
      </c>
      <c r="U103" s="241">
        <v>0</v>
      </c>
      <c r="V103" s="241">
        <v>0</v>
      </c>
      <c r="W103" s="241">
        <v>0</v>
      </c>
      <c r="X103" s="269">
        <v>0</v>
      </c>
      <c r="Y103" s="272"/>
      <c r="Z103" s="278"/>
      <c r="AA103" s="273"/>
    </row>
    <row r="104" spans="1:27" ht="24" x14ac:dyDescent="0.2">
      <c r="A104" s="261" t="s">
        <v>735</v>
      </c>
      <c r="B104" s="262">
        <v>364</v>
      </c>
      <c r="C104" s="263" t="s">
        <v>62</v>
      </c>
      <c r="D104" s="264" t="s">
        <v>401</v>
      </c>
      <c r="E104" s="265" t="s">
        <v>424</v>
      </c>
      <c r="F104" s="262" t="s">
        <v>285</v>
      </c>
      <c r="G104" s="266" t="s">
        <v>462</v>
      </c>
      <c r="H104" s="262" t="s">
        <v>111</v>
      </c>
      <c r="I104" s="267">
        <v>1.3487</v>
      </c>
      <c r="J104" s="268" t="s">
        <v>118</v>
      </c>
      <c r="K104" s="269">
        <v>2961000</v>
      </c>
      <c r="L104" s="241">
        <v>1924650</v>
      </c>
      <c r="M104" s="270">
        <v>1036350</v>
      </c>
      <c r="N104" s="271">
        <v>0.65</v>
      </c>
      <c r="O104" s="241">
        <v>0</v>
      </c>
      <c r="P104" s="241">
        <v>1924650</v>
      </c>
      <c r="Q104" s="241">
        <v>0</v>
      </c>
      <c r="R104" s="241">
        <v>0</v>
      </c>
      <c r="S104" s="241">
        <v>0</v>
      </c>
      <c r="T104" s="241">
        <v>0</v>
      </c>
      <c r="U104" s="241">
        <v>0</v>
      </c>
      <c r="V104" s="241">
        <v>0</v>
      </c>
      <c r="W104" s="241">
        <v>0</v>
      </c>
      <c r="X104" s="269">
        <v>0</v>
      </c>
      <c r="Y104" s="298" t="s">
        <v>770</v>
      </c>
      <c r="Z104" s="278"/>
      <c r="AA104" s="273"/>
    </row>
    <row r="105" spans="1:27" ht="24" x14ac:dyDescent="0.2">
      <c r="A105" s="261" t="s">
        <v>736</v>
      </c>
      <c r="B105" s="262">
        <v>130</v>
      </c>
      <c r="C105" s="263" t="s">
        <v>62</v>
      </c>
      <c r="D105" s="264" t="s">
        <v>147</v>
      </c>
      <c r="E105" s="265" t="s">
        <v>211</v>
      </c>
      <c r="F105" s="262" t="s">
        <v>259</v>
      </c>
      <c r="G105" s="266" t="s">
        <v>463</v>
      </c>
      <c r="H105" s="262" t="s">
        <v>112</v>
      </c>
      <c r="I105" s="267">
        <v>0.998</v>
      </c>
      <c r="J105" s="268" t="s">
        <v>127</v>
      </c>
      <c r="K105" s="269">
        <v>686512.36</v>
      </c>
      <c r="L105" s="241">
        <v>480558.65</v>
      </c>
      <c r="M105" s="270">
        <v>205953.70999999996</v>
      </c>
      <c r="N105" s="271">
        <v>0.7</v>
      </c>
      <c r="O105" s="241">
        <v>0</v>
      </c>
      <c r="P105" s="241">
        <v>480558.65</v>
      </c>
      <c r="Q105" s="241">
        <v>0</v>
      </c>
      <c r="R105" s="241">
        <v>0</v>
      </c>
      <c r="S105" s="241">
        <v>0</v>
      </c>
      <c r="T105" s="241">
        <v>0</v>
      </c>
      <c r="U105" s="241">
        <v>0</v>
      </c>
      <c r="V105" s="241">
        <v>0</v>
      </c>
      <c r="W105" s="241">
        <v>0</v>
      </c>
      <c r="X105" s="269">
        <v>0</v>
      </c>
      <c r="Y105" s="298" t="s">
        <v>770</v>
      </c>
      <c r="Z105" s="278"/>
      <c r="AA105" s="273"/>
    </row>
    <row r="106" spans="1:27" ht="60" x14ac:dyDescent="0.2">
      <c r="A106" s="261" t="s">
        <v>737</v>
      </c>
      <c r="B106" s="262">
        <v>89</v>
      </c>
      <c r="C106" s="263" t="s">
        <v>62</v>
      </c>
      <c r="D106" s="264" t="s">
        <v>182</v>
      </c>
      <c r="E106" s="265" t="s">
        <v>246</v>
      </c>
      <c r="F106" s="262" t="s">
        <v>278</v>
      </c>
      <c r="G106" s="266" t="s">
        <v>464</v>
      </c>
      <c r="H106" s="262" t="s">
        <v>112</v>
      </c>
      <c r="I106" s="267">
        <v>0.89500000000000002</v>
      </c>
      <c r="J106" s="268" t="s">
        <v>121</v>
      </c>
      <c r="K106" s="269">
        <v>1156534.1000000001</v>
      </c>
      <c r="L106" s="241">
        <v>751747.16</v>
      </c>
      <c r="M106" s="270">
        <v>404786.94000000006</v>
      </c>
      <c r="N106" s="271">
        <v>0.65</v>
      </c>
      <c r="O106" s="241">
        <v>0</v>
      </c>
      <c r="P106" s="241">
        <v>751747.16</v>
      </c>
      <c r="Q106" s="241">
        <v>0</v>
      </c>
      <c r="R106" s="241">
        <v>0</v>
      </c>
      <c r="S106" s="241">
        <v>0</v>
      </c>
      <c r="T106" s="241">
        <v>0</v>
      </c>
      <c r="U106" s="241">
        <v>0</v>
      </c>
      <c r="V106" s="241">
        <v>0</v>
      </c>
      <c r="W106" s="241">
        <v>0</v>
      </c>
      <c r="X106" s="269">
        <v>0</v>
      </c>
      <c r="Y106" s="272"/>
      <c r="Z106" s="278"/>
      <c r="AA106" s="273"/>
    </row>
    <row r="107" spans="1:27" ht="48" x14ac:dyDescent="0.2">
      <c r="A107" s="261" t="s">
        <v>738</v>
      </c>
      <c r="B107" s="262">
        <v>108</v>
      </c>
      <c r="C107" s="263" t="s">
        <v>62</v>
      </c>
      <c r="D107" s="264" t="s">
        <v>156</v>
      </c>
      <c r="E107" s="265" t="s">
        <v>220</v>
      </c>
      <c r="F107" s="262" t="s">
        <v>267</v>
      </c>
      <c r="G107" s="266" t="s">
        <v>465</v>
      </c>
      <c r="H107" s="262" t="s">
        <v>112</v>
      </c>
      <c r="I107" s="267">
        <v>0.78400000000000003</v>
      </c>
      <c r="J107" s="268" t="s">
        <v>120</v>
      </c>
      <c r="K107" s="269">
        <v>342873.32</v>
      </c>
      <c r="L107" s="241">
        <v>240011.32</v>
      </c>
      <c r="M107" s="270">
        <v>102862</v>
      </c>
      <c r="N107" s="271">
        <v>0.7</v>
      </c>
      <c r="O107" s="241">
        <v>0</v>
      </c>
      <c r="P107" s="241">
        <v>240011.32</v>
      </c>
      <c r="Q107" s="241">
        <v>0</v>
      </c>
      <c r="R107" s="241">
        <v>0</v>
      </c>
      <c r="S107" s="241">
        <v>0</v>
      </c>
      <c r="T107" s="241">
        <v>0</v>
      </c>
      <c r="U107" s="241">
        <v>0</v>
      </c>
      <c r="V107" s="241">
        <v>0</v>
      </c>
      <c r="W107" s="241">
        <v>0</v>
      </c>
      <c r="X107" s="269">
        <v>0</v>
      </c>
      <c r="Y107" s="272"/>
      <c r="Z107" s="278"/>
      <c r="AA107" s="273"/>
    </row>
    <row r="108" spans="1:27" ht="36" x14ac:dyDescent="0.2">
      <c r="A108" s="261" t="s">
        <v>747</v>
      </c>
      <c r="B108" s="262">
        <v>340</v>
      </c>
      <c r="C108" s="263" t="s">
        <v>62</v>
      </c>
      <c r="D108" s="264" t="s">
        <v>163</v>
      </c>
      <c r="E108" s="265" t="s">
        <v>227</v>
      </c>
      <c r="F108" s="262" t="s">
        <v>276</v>
      </c>
      <c r="G108" s="266" t="s">
        <v>779</v>
      </c>
      <c r="H108" s="262" t="s">
        <v>112</v>
      </c>
      <c r="I108" s="267">
        <v>0.72150000000000003</v>
      </c>
      <c r="J108" s="268" t="s">
        <v>500</v>
      </c>
      <c r="K108" s="269">
        <v>468977.3</v>
      </c>
      <c r="L108" s="241">
        <v>304835.24</v>
      </c>
      <c r="M108" s="270">
        <v>164142.06</v>
      </c>
      <c r="N108" s="271">
        <v>0.65</v>
      </c>
      <c r="O108" s="241">
        <v>0</v>
      </c>
      <c r="P108" s="241">
        <v>304835.24</v>
      </c>
      <c r="Q108" s="241">
        <v>0</v>
      </c>
      <c r="R108" s="241">
        <v>0</v>
      </c>
      <c r="S108" s="241">
        <v>0</v>
      </c>
      <c r="T108" s="241">
        <v>0</v>
      </c>
      <c r="U108" s="241">
        <v>0</v>
      </c>
      <c r="V108" s="241">
        <v>0</v>
      </c>
      <c r="W108" s="241">
        <v>0</v>
      </c>
      <c r="X108" s="269">
        <v>0</v>
      </c>
      <c r="Y108" s="298" t="s">
        <v>770</v>
      </c>
      <c r="Z108" s="278"/>
      <c r="AA108" s="273"/>
    </row>
    <row r="109" spans="1:27" ht="24" x14ac:dyDescent="0.2">
      <c r="A109" s="261" t="s">
        <v>748</v>
      </c>
      <c r="B109" s="262">
        <v>16</v>
      </c>
      <c r="C109" s="263" t="s">
        <v>62</v>
      </c>
      <c r="D109" s="264" t="s">
        <v>190</v>
      </c>
      <c r="E109" s="265" t="s">
        <v>254</v>
      </c>
      <c r="F109" s="262" t="s">
        <v>279</v>
      </c>
      <c r="G109" s="266" t="s">
        <v>466</v>
      </c>
      <c r="H109" s="262" t="s">
        <v>112</v>
      </c>
      <c r="I109" s="267">
        <v>0.56000000000000005</v>
      </c>
      <c r="J109" s="268" t="s">
        <v>121</v>
      </c>
      <c r="K109" s="269">
        <v>356786.13</v>
      </c>
      <c r="L109" s="241">
        <v>231910.98</v>
      </c>
      <c r="M109" s="270">
        <v>124875.15</v>
      </c>
      <c r="N109" s="271">
        <v>0.65</v>
      </c>
      <c r="O109" s="241">
        <v>0</v>
      </c>
      <c r="P109" s="241">
        <v>231910.98</v>
      </c>
      <c r="Q109" s="241">
        <v>0</v>
      </c>
      <c r="R109" s="241">
        <v>0</v>
      </c>
      <c r="S109" s="241">
        <v>0</v>
      </c>
      <c r="T109" s="241">
        <v>0</v>
      </c>
      <c r="U109" s="241">
        <v>0</v>
      </c>
      <c r="V109" s="241">
        <v>0</v>
      </c>
      <c r="W109" s="241">
        <v>0</v>
      </c>
      <c r="X109" s="269">
        <v>0</v>
      </c>
      <c r="Y109" s="272"/>
      <c r="Z109" s="278"/>
      <c r="AA109" s="273"/>
    </row>
    <row r="110" spans="1:27" ht="24" x14ac:dyDescent="0.2">
      <c r="A110" s="261" t="s">
        <v>749</v>
      </c>
      <c r="B110" s="262">
        <v>188</v>
      </c>
      <c r="C110" s="263" t="s">
        <v>62</v>
      </c>
      <c r="D110" s="264" t="s">
        <v>389</v>
      </c>
      <c r="E110" s="265" t="s">
        <v>425</v>
      </c>
      <c r="F110" s="262" t="s">
        <v>260</v>
      </c>
      <c r="G110" s="266" t="s">
        <v>467</v>
      </c>
      <c r="H110" s="262" t="s">
        <v>112</v>
      </c>
      <c r="I110" s="267">
        <v>0.46960000000000002</v>
      </c>
      <c r="J110" s="268" t="s">
        <v>501</v>
      </c>
      <c r="K110" s="269">
        <v>641979.81999999995</v>
      </c>
      <c r="L110" s="241">
        <v>449385.87</v>
      </c>
      <c r="M110" s="270">
        <v>192593.94999999995</v>
      </c>
      <c r="N110" s="271">
        <v>0.7</v>
      </c>
      <c r="O110" s="241">
        <v>0</v>
      </c>
      <c r="P110" s="241">
        <v>449385.87</v>
      </c>
      <c r="Q110" s="241">
        <v>0</v>
      </c>
      <c r="R110" s="241">
        <v>0</v>
      </c>
      <c r="S110" s="241">
        <v>0</v>
      </c>
      <c r="T110" s="241">
        <v>0</v>
      </c>
      <c r="U110" s="241">
        <v>0</v>
      </c>
      <c r="V110" s="241">
        <v>0</v>
      </c>
      <c r="W110" s="241">
        <v>0</v>
      </c>
      <c r="X110" s="269">
        <v>0</v>
      </c>
      <c r="Y110" s="298" t="s">
        <v>770</v>
      </c>
      <c r="Z110" s="278"/>
      <c r="AA110" s="273"/>
    </row>
    <row r="111" spans="1:27" ht="24" x14ac:dyDescent="0.2">
      <c r="A111" s="261" t="s">
        <v>750</v>
      </c>
      <c r="B111" s="262">
        <v>233</v>
      </c>
      <c r="C111" s="263" t="s">
        <v>62</v>
      </c>
      <c r="D111" s="264" t="s">
        <v>191</v>
      </c>
      <c r="E111" s="265" t="s">
        <v>255</v>
      </c>
      <c r="F111" s="262" t="s">
        <v>278</v>
      </c>
      <c r="G111" s="266" t="s">
        <v>744</v>
      </c>
      <c r="H111" s="262" t="s">
        <v>113</v>
      </c>
      <c r="I111" s="267">
        <v>0.75</v>
      </c>
      <c r="J111" s="268" t="s">
        <v>123</v>
      </c>
      <c r="K111" s="269">
        <v>226260.13</v>
      </c>
      <c r="L111" s="241">
        <v>147069.07999999999</v>
      </c>
      <c r="M111" s="270">
        <v>79191.050000000017</v>
      </c>
      <c r="N111" s="271">
        <v>0.65</v>
      </c>
      <c r="O111" s="241">
        <v>0</v>
      </c>
      <c r="P111" s="241">
        <v>147069.07999999999</v>
      </c>
      <c r="Q111" s="241">
        <v>0</v>
      </c>
      <c r="R111" s="241">
        <v>0</v>
      </c>
      <c r="S111" s="241">
        <v>0</v>
      </c>
      <c r="T111" s="241">
        <v>0</v>
      </c>
      <c r="U111" s="241">
        <v>0</v>
      </c>
      <c r="V111" s="241">
        <v>0</v>
      </c>
      <c r="W111" s="241">
        <v>0</v>
      </c>
      <c r="X111" s="269">
        <v>0</v>
      </c>
      <c r="Y111" s="272"/>
      <c r="Z111" s="278"/>
      <c r="AA111" s="273"/>
    </row>
    <row r="112" spans="1:27" ht="132" x14ac:dyDescent="0.2">
      <c r="A112" s="261" t="s">
        <v>751</v>
      </c>
      <c r="B112" s="262" t="s">
        <v>789</v>
      </c>
      <c r="C112" s="263" t="s">
        <v>62</v>
      </c>
      <c r="D112" s="264" t="s">
        <v>393</v>
      </c>
      <c r="E112" s="265" t="s">
        <v>426</v>
      </c>
      <c r="F112" s="262" t="s">
        <v>276</v>
      </c>
      <c r="G112" s="266" t="s">
        <v>780</v>
      </c>
      <c r="H112" s="262" t="s">
        <v>113</v>
      </c>
      <c r="I112" s="267">
        <v>0</v>
      </c>
      <c r="J112" s="268" t="s">
        <v>729</v>
      </c>
      <c r="K112" s="269">
        <v>0</v>
      </c>
      <c r="L112" s="241">
        <v>0</v>
      </c>
      <c r="M112" s="270">
        <v>0</v>
      </c>
      <c r="N112" s="271">
        <v>0.65</v>
      </c>
      <c r="O112" s="241">
        <v>0</v>
      </c>
      <c r="P112" s="241">
        <v>0</v>
      </c>
      <c r="Q112" s="241">
        <v>0</v>
      </c>
      <c r="R112" s="241">
        <v>0</v>
      </c>
      <c r="S112" s="241">
        <v>0</v>
      </c>
      <c r="T112" s="241">
        <v>0</v>
      </c>
      <c r="U112" s="241">
        <v>0</v>
      </c>
      <c r="V112" s="241">
        <v>0</v>
      </c>
      <c r="W112" s="241">
        <v>0</v>
      </c>
      <c r="X112" s="269">
        <v>0</v>
      </c>
      <c r="Y112" s="272" t="s">
        <v>790</v>
      </c>
      <c r="Z112" s="278"/>
      <c r="AA112" s="273"/>
    </row>
    <row r="113" spans="1:27" ht="24" x14ac:dyDescent="0.2">
      <c r="A113" s="261" t="s">
        <v>752</v>
      </c>
      <c r="B113" s="262">
        <v>1</v>
      </c>
      <c r="C113" s="263" t="s">
        <v>62</v>
      </c>
      <c r="D113" s="264" t="s">
        <v>391</v>
      </c>
      <c r="E113" s="265" t="s">
        <v>427</v>
      </c>
      <c r="F113" s="262" t="s">
        <v>272</v>
      </c>
      <c r="G113" s="266" t="s">
        <v>468</v>
      </c>
      <c r="H113" s="262" t="s">
        <v>111</v>
      </c>
      <c r="I113" s="267">
        <v>2.3340000000000001</v>
      </c>
      <c r="J113" s="268" t="s">
        <v>358</v>
      </c>
      <c r="K113" s="269">
        <v>1742624.42</v>
      </c>
      <c r="L113" s="241">
        <v>1219837.0900000001</v>
      </c>
      <c r="M113" s="270">
        <v>522787.32999999984</v>
      </c>
      <c r="N113" s="271">
        <v>0.7</v>
      </c>
      <c r="O113" s="241">
        <v>0</v>
      </c>
      <c r="P113" s="241">
        <v>1219837.0900000001</v>
      </c>
      <c r="Q113" s="241">
        <v>0</v>
      </c>
      <c r="R113" s="241">
        <v>0</v>
      </c>
      <c r="S113" s="241">
        <v>0</v>
      </c>
      <c r="T113" s="241">
        <v>0</v>
      </c>
      <c r="U113" s="241">
        <v>0</v>
      </c>
      <c r="V113" s="241">
        <v>0</v>
      </c>
      <c r="W113" s="241">
        <v>0</v>
      </c>
      <c r="X113" s="269">
        <v>0</v>
      </c>
      <c r="Y113" s="272"/>
      <c r="Z113" s="278"/>
      <c r="AA113" s="273"/>
    </row>
    <row r="114" spans="1:27" ht="36" x14ac:dyDescent="0.2">
      <c r="A114" s="261" t="s">
        <v>753</v>
      </c>
      <c r="B114" s="262">
        <v>129</v>
      </c>
      <c r="C114" s="263" t="s">
        <v>62</v>
      </c>
      <c r="D114" s="264" t="s">
        <v>154</v>
      </c>
      <c r="E114" s="265" t="s">
        <v>218</v>
      </c>
      <c r="F114" s="262" t="s">
        <v>268</v>
      </c>
      <c r="G114" s="266" t="s">
        <v>469</v>
      </c>
      <c r="H114" s="262" t="s">
        <v>111</v>
      </c>
      <c r="I114" s="267">
        <v>1.659</v>
      </c>
      <c r="J114" s="268" t="s">
        <v>375</v>
      </c>
      <c r="K114" s="269">
        <v>8448704.5399999991</v>
      </c>
      <c r="L114" s="241">
        <v>5491657.9500000002</v>
      </c>
      <c r="M114" s="270">
        <v>2957046.5899999989</v>
      </c>
      <c r="N114" s="271">
        <v>0.65</v>
      </c>
      <c r="O114" s="241">
        <v>0</v>
      </c>
      <c r="P114" s="241">
        <v>5491657.9500000002</v>
      </c>
      <c r="Q114" s="241">
        <v>0</v>
      </c>
      <c r="R114" s="241">
        <v>0</v>
      </c>
      <c r="S114" s="241">
        <v>0</v>
      </c>
      <c r="T114" s="241">
        <v>0</v>
      </c>
      <c r="U114" s="241">
        <v>0</v>
      </c>
      <c r="V114" s="241">
        <v>0</v>
      </c>
      <c r="W114" s="241">
        <v>0</v>
      </c>
      <c r="X114" s="269">
        <v>0</v>
      </c>
      <c r="Y114" s="272"/>
      <c r="Z114" s="278"/>
      <c r="AA114" s="273"/>
    </row>
    <row r="115" spans="1:27" ht="24" x14ac:dyDescent="0.2">
      <c r="A115" s="261" t="s">
        <v>754</v>
      </c>
      <c r="B115" s="262">
        <v>345</v>
      </c>
      <c r="C115" s="263" t="s">
        <v>62</v>
      </c>
      <c r="D115" s="264" t="s">
        <v>387</v>
      </c>
      <c r="E115" s="265" t="s">
        <v>428</v>
      </c>
      <c r="F115" s="262" t="s">
        <v>273</v>
      </c>
      <c r="G115" s="266" t="s">
        <v>470</v>
      </c>
      <c r="H115" s="262" t="s">
        <v>111</v>
      </c>
      <c r="I115" s="267">
        <v>1.0152100000000002</v>
      </c>
      <c r="J115" s="268" t="s">
        <v>363</v>
      </c>
      <c r="K115" s="269">
        <v>816382.41</v>
      </c>
      <c r="L115" s="241">
        <v>571467.68000000005</v>
      </c>
      <c r="M115" s="270">
        <v>244914.72999999998</v>
      </c>
      <c r="N115" s="271">
        <v>0.7</v>
      </c>
      <c r="O115" s="241">
        <v>0</v>
      </c>
      <c r="P115" s="241">
        <v>571467.68000000005</v>
      </c>
      <c r="Q115" s="241">
        <v>0</v>
      </c>
      <c r="R115" s="241">
        <v>0</v>
      </c>
      <c r="S115" s="241">
        <v>0</v>
      </c>
      <c r="T115" s="241">
        <v>0</v>
      </c>
      <c r="U115" s="241">
        <v>0</v>
      </c>
      <c r="V115" s="241">
        <v>0</v>
      </c>
      <c r="W115" s="241">
        <v>0</v>
      </c>
      <c r="X115" s="269">
        <v>0</v>
      </c>
      <c r="Y115" s="272"/>
      <c r="Z115" s="278"/>
      <c r="AA115" s="273"/>
    </row>
    <row r="116" spans="1:27" ht="24" x14ac:dyDescent="0.2">
      <c r="A116" s="261" t="s">
        <v>755</v>
      </c>
      <c r="B116" s="262">
        <v>310</v>
      </c>
      <c r="C116" s="263" t="s">
        <v>62</v>
      </c>
      <c r="D116" s="264" t="s">
        <v>382</v>
      </c>
      <c r="E116" s="265" t="s">
        <v>429</v>
      </c>
      <c r="F116" s="262" t="s">
        <v>452</v>
      </c>
      <c r="G116" s="266" t="s">
        <v>471</v>
      </c>
      <c r="H116" s="262" t="s">
        <v>111</v>
      </c>
      <c r="I116" s="267">
        <v>0.99529999999999996</v>
      </c>
      <c r="J116" s="268" t="s">
        <v>131</v>
      </c>
      <c r="K116" s="269">
        <v>1882402.22</v>
      </c>
      <c r="L116" s="241">
        <v>1317681.55</v>
      </c>
      <c r="M116" s="270">
        <v>564720.66999999993</v>
      </c>
      <c r="N116" s="271">
        <v>0.7</v>
      </c>
      <c r="O116" s="241">
        <v>0</v>
      </c>
      <c r="P116" s="241">
        <v>1317681.55</v>
      </c>
      <c r="Q116" s="241">
        <v>0</v>
      </c>
      <c r="R116" s="241">
        <v>0</v>
      </c>
      <c r="S116" s="241">
        <v>0</v>
      </c>
      <c r="T116" s="241">
        <v>0</v>
      </c>
      <c r="U116" s="241">
        <v>0</v>
      </c>
      <c r="V116" s="241">
        <v>0</v>
      </c>
      <c r="W116" s="241">
        <v>0</v>
      </c>
      <c r="X116" s="269">
        <v>0</v>
      </c>
      <c r="Y116" s="272"/>
      <c r="Z116" s="278"/>
      <c r="AA116" s="273"/>
    </row>
    <row r="117" spans="1:27" ht="36" x14ac:dyDescent="0.2">
      <c r="A117" s="261" t="s">
        <v>756</v>
      </c>
      <c r="B117" s="262">
        <v>73</v>
      </c>
      <c r="C117" s="263" t="s">
        <v>62</v>
      </c>
      <c r="D117" s="264" t="s">
        <v>411</v>
      </c>
      <c r="E117" s="265" t="s">
        <v>430</v>
      </c>
      <c r="F117" s="262" t="s">
        <v>264</v>
      </c>
      <c r="G117" s="266" t="s">
        <v>472</v>
      </c>
      <c r="H117" s="262" t="s">
        <v>111</v>
      </c>
      <c r="I117" s="267">
        <v>0.88542999999999994</v>
      </c>
      <c r="J117" s="268" t="s">
        <v>121</v>
      </c>
      <c r="K117" s="269">
        <v>1798433.49</v>
      </c>
      <c r="L117" s="241">
        <v>1168981.76</v>
      </c>
      <c r="M117" s="270">
        <v>629451.73</v>
      </c>
      <c r="N117" s="271">
        <v>0.65</v>
      </c>
      <c r="O117" s="241">
        <v>0</v>
      </c>
      <c r="P117" s="241">
        <v>1168981.76</v>
      </c>
      <c r="Q117" s="241">
        <v>0</v>
      </c>
      <c r="R117" s="241">
        <v>0</v>
      </c>
      <c r="S117" s="241">
        <v>0</v>
      </c>
      <c r="T117" s="241">
        <v>0</v>
      </c>
      <c r="U117" s="241">
        <v>0</v>
      </c>
      <c r="V117" s="241">
        <v>0</v>
      </c>
      <c r="W117" s="241">
        <v>0</v>
      </c>
      <c r="X117" s="269">
        <v>0</v>
      </c>
      <c r="Y117" s="272"/>
      <c r="Z117" s="278"/>
      <c r="AA117" s="273"/>
    </row>
    <row r="118" spans="1:27" ht="36" x14ac:dyDescent="0.2">
      <c r="A118" s="261" t="s">
        <v>758</v>
      </c>
      <c r="B118" s="262">
        <v>301</v>
      </c>
      <c r="C118" s="263" t="s">
        <v>62</v>
      </c>
      <c r="D118" s="264" t="s">
        <v>385</v>
      </c>
      <c r="E118" s="265" t="s">
        <v>431</v>
      </c>
      <c r="F118" s="262" t="s">
        <v>270</v>
      </c>
      <c r="G118" s="266" t="s">
        <v>473</v>
      </c>
      <c r="H118" s="262" t="s">
        <v>111</v>
      </c>
      <c r="I118" s="267">
        <v>0.76433000000000006</v>
      </c>
      <c r="J118" s="268" t="s">
        <v>502</v>
      </c>
      <c r="K118" s="269">
        <v>3738089.17</v>
      </c>
      <c r="L118" s="241">
        <v>2429757.96</v>
      </c>
      <c r="M118" s="270">
        <v>1308331.21</v>
      </c>
      <c r="N118" s="271">
        <v>0.65</v>
      </c>
      <c r="O118" s="241">
        <v>0</v>
      </c>
      <c r="P118" s="241">
        <v>2429757.96</v>
      </c>
      <c r="Q118" s="241">
        <v>0</v>
      </c>
      <c r="R118" s="241">
        <v>0</v>
      </c>
      <c r="S118" s="241">
        <v>0</v>
      </c>
      <c r="T118" s="241">
        <v>0</v>
      </c>
      <c r="U118" s="241">
        <v>0</v>
      </c>
      <c r="V118" s="241">
        <v>0</v>
      </c>
      <c r="W118" s="241">
        <v>0</v>
      </c>
      <c r="X118" s="269">
        <v>0</v>
      </c>
      <c r="Y118" s="272"/>
      <c r="Z118" s="278"/>
      <c r="AA118" s="273"/>
    </row>
    <row r="119" spans="1:27" ht="36" x14ac:dyDescent="0.2">
      <c r="A119" s="261" t="s">
        <v>759</v>
      </c>
      <c r="B119" s="262">
        <v>217</v>
      </c>
      <c r="C119" s="263" t="s">
        <v>62</v>
      </c>
      <c r="D119" s="264" t="s">
        <v>419</v>
      </c>
      <c r="E119" s="265">
        <v>1464</v>
      </c>
      <c r="F119" s="262" t="s">
        <v>419</v>
      </c>
      <c r="G119" s="266" t="s">
        <v>474</v>
      </c>
      <c r="H119" s="262" t="s">
        <v>111</v>
      </c>
      <c r="I119" s="267">
        <v>0.74680999999999997</v>
      </c>
      <c r="J119" s="268" t="s">
        <v>120</v>
      </c>
      <c r="K119" s="269">
        <v>3345221.72</v>
      </c>
      <c r="L119" s="241">
        <v>2174394.11</v>
      </c>
      <c r="M119" s="270">
        <v>1170827.6100000003</v>
      </c>
      <c r="N119" s="271">
        <v>0.65</v>
      </c>
      <c r="O119" s="241">
        <v>0</v>
      </c>
      <c r="P119" s="241">
        <v>2174394.11</v>
      </c>
      <c r="Q119" s="241">
        <v>0</v>
      </c>
      <c r="R119" s="241">
        <v>0</v>
      </c>
      <c r="S119" s="241">
        <v>0</v>
      </c>
      <c r="T119" s="241">
        <v>0</v>
      </c>
      <c r="U119" s="241">
        <v>0</v>
      </c>
      <c r="V119" s="241">
        <v>0</v>
      </c>
      <c r="W119" s="241">
        <v>0</v>
      </c>
      <c r="X119" s="269">
        <v>0</v>
      </c>
      <c r="Y119" s="272"/>
      <c r="Z119" s="278"/>
      <c r="AA119" s="273"/>
    </row>
    <row r="120" spans="1:27" ht="36" x14ac:dyDescent="0.2">
      <c r="A120" s="261" t="s">
        <v>760</v>
      </c>
      <c r="B120" s="262">
        <v>32</v>
      </c>
      <c r="C120" s="263" t="s">
        <v>62</v>
      </c>
      <c r="D120" s="264" t="s">
        <v>409</v>
      </c>
      <c r="E120" s="265" t="s">
        <v>432</v>
      </c>
      <c r="F120" s="262" t="s">
        <v>264</v>
      </c>
      <c r="G120" s="266" t="s">
        <v>475</v>
      </c>
      <c r="H120" s="262" t="s">
        <v>111</v>
      </c>
      <c r="I120" s="267">
        <v>0.23150000000000001</v>
      </c>
      <c r="J120" s="268" t="s">
        <v>129</v>
      </c>
      <c r="K120" s="269">
        <v>959529.83</v>
      </c>
      <c r="L120" s="241">
        <v>623694.38</v>
      </c>
      <c r="M120" s="270">
        <v>335835.44999999995</v>
      </c>
      <c r="N120" s="271">
        <v>0.65</v>
      </c>
      <c r="O120" s="241">
        <v>0</v>
      </c>
      <c r="P120" s="241">
        <v>623694.38</v>
      </c>
      <c r="Q120" s="241">
        <v>0</v>
      </c>
      <c r="R120" s="241">
        <v>0</v>
      </c>
      <c r="S120" s="241">
        <v>0</v>
      </c>
      <c r="T120" s="241">
        <v>0</v>
      </c>
      <c r="U120" s="241">
        <v>0</v>
      </c>
      <c r="V120" s="241">
        <v>0</v>
      </c>
      <c r="W120" s="241">
        <v>0</v>
      </c>
      <c r="X120" s="269">
        <v>0</v>
      </c>
      <c r="Y120" s="298" t="s">
        <v>757</v>
      </c>
      <c r="Z120" s="278"/>
      <c r="AA120" s="273"/>
    </row>
    <row r="121" spans="1:27" ht="36" x14ac:dyDescent="0.2">
      <c r="A121" s="261" t="s">
        <v>761</v>
      </c>
      <c r="B121" s="262">
        <v>192</v>
      </c>
      <c r="C121" s="263" t="s">
        <v>62</v>
      </c>
      <c r="D121" s="264" t="s">
        <v>386</v>
      </c>
      <c r="E121" s="265" t="s">
        <v>433</v>
      </c>
      <c r="F121" s="262" t="s">
        <v>265</v>
      </c>
      <c r="G121" s="266" t="s">
        <v>476</v>
      </c>
      <c r="H121" s="262" t="s">
        <v>112</v>
      </c>
      <c r="I121" s="267">
        <v>1.8320000000000001</v>
      </c>
      <c r="J121" s="268" t="s">
        <v>121</v>
      </c>
      <c r="K121" s="269">
        <v>765071.27</v>
      </c>
      <c r="L121" s="241">
        <v>497296.32</v>
      </c>
      <c r="M121" s="270">
        <v>267774.95</v>
      </c>
      <c r="N121" s="271">
        <v>0.65</v>
      </c>
      <c r="O121" s="241">
        <v>0</v>
      </c>
      <c r="P121" s="241">
        <v>497296.32</v>
      </c>
      <c r="Q121" s="241">
        <v>0</v>
      </c>
      <c r="R121" s="241">
        <v>0</v>
      </c>
      <c r="S121" s="241">
        <v>0</v>
      </c>
      <c r="T121" s="241">
        <v>0</v>
      </c>
      <c r="U121" s="241">
        <v>0</v>
      </c>
      <c r="V121" s="241">
        <v>0</v>
      </c>
      <c r="W121" s="241">
        <v>0</v>
      </c>
      <c r="X121" s="269">
        <v>0</v>
      </c>
      <c r="Y121" s="298" t="s">
        <v>770</v>
      </c>
      <c r="Z121" s="278"/>
      <c r="AA121" s="273"/>
    </row>
    <row r="122" spans="1:27" ht="48" x14ac:dyDescent="0.2">
      <c r="A122" s="261" t="s">
        <v>762</v>
      </c>
      <c r="B122" s="262">
        <v>67</v>
      </c>
      <c r="C122" s="263" t="s">
        <v>62</v>
      </c>
      <c r="D122" s="297" t="s">
        <v>408</v>
      </c>
      <c r="E122" s="265" t="s">
        <v>434</v>
      </c>
      <c r="F122" s="262" t="s">
        <v>259</v>
      </c>
      <c r="G122" s="266" t="s">
        <v>788</v>
      </c>
      <c r="H122" s="262" t="s">
        <v>112</v>
      </c>
      <c r="I122" s="267">
        <v>0.74119999999999997</v>
      </c>
      <c r="J122" s="268" t="s">
        <v>120</v>
      </c>
      <c r="K122" s="269">
        <v>306509.84999999998</v>
      </c>
      <c r="L122" s="241">
        <v>214556.89</v>
      </c>
      <c r="M122" s="270">
        <v>91952.959999999963</v>
      </c>
      <c r="N122" s="271">
        <v>0.7</v>
      </c>
      <c r="O122" s="241">
        <v>0</v>
      </c>
      <c r="P122" s="241">
        <v>214556.89</v>
      </c>
      <c r="Q122" s="241">
        <v>0</v>
      </c>
      <c r="R122" s="241">
        <v>0</v>
      </c>
      <c r="S122" s="241">
        <v>0</v>
      </c>
      <c r="T122" s="241">
        <v>0</v>
      </c>
      <c r="U122" s="241">
        <v>0</v>
      </c>
      <c r="V122" s="241">
        <v>0</v>
      </c>
      <c r="W122" s="241">
        <v>0</v>
      </c>
      <c r="X122" s="269">
        <v>0</v>
      </c>
      <c r="Y122" s="272" t="s">
        <v>786</v>
      </c>
      <c r="Z122" s="278"/>
      <c r="AA122" s="273"/>
    </row>
    <row r="123" spans="1:27" ht="24" x14ac:dyDescent="0.2">
      <c r="A123" s="261" t="s">
        <v>763</v>
      </c>
      <c r="B123" s="262">
        <v>387</v>
      </c>
      <c r="C123" s="263" t="s">
        <v>62</v>
      </c>
      <c r="D123" s="264" t="s">
        <v>383</v>
      </c>
      <c r="E123" s="265" t="s">
        <v>435</v>
      </c>
      <c r="F123" s="262" t="s">
        <v>282</v>
      </c>
      <c r="G123" s="266" t="s">
        <v>477</v>
      </c>
      <c r="H123" s="262" t="s">
        <v>112</v>
      </c>
      <c r="I123" s="267">
        <v>0.98499999999999999</v>
      </c>
      <c r="J123" s="268" t="s">
        <v>503</v>
      </c>
      <c r="K123" s="269">
        <v>641711.82999999996</v>
      </c>
      <c r="L123" s="241">
        <v>417112.68</v>
      </c>
      <c r="M123" s="270">
        <v>224599.14999999997</v>
      </c>
      <c r="N123" s="271">
        <v>0.65</v>
      </c>
      <c r="O123" s="241">
        <v>0</v>
      </c>
      <c r="P123" s="241">
        <v>417112.68</v>
      </c>
      <c r="Q123" s="241">
        <v>0</v>
      </c>
      <c r="R123" s="241">
        <v>0</v>
      </c>
      <c r="S123" s="241">
        <v>0</v>
      </c>
      <c r="T123" s="241">
        <v>0</v>
      </c>
      <c r="U123" s="241">
        <v>0</v>
      </c>
      <c r="V123" s="241">
        <v>0</v>
      </c>
      <c r="W123" s="241">
        <v>0</v>
      </c>
      <c r="X123" s="269">
        <v>0</v>
      </c>
      <c r="Y123" s="272"/>
      <c r="Z123" s="278"/>
      <c r="AA123" s="273"/>
    </row>
    <row r="124" spans="1:27" ht="24" x14ac:dyDescent="0.2">
      <c r="A124" s="261" t="s">
        <v>764</v>
      </c>
      <c r="B124" s="262">
        <v>251</v>
      </c>
      <c r="C124" s="263" t="s">
        <v>62</v>
      </c>
      <c r="D124" s="264" t="s">
        <v>162</v>
      </c>
      <c r="E124" s="265" t="s">
        <v>226</v>
      </c>
      <c r="F124" s="262" t="s">
        <v>267</v>
      </c>
      <c r="G124" s="266" t="s">
        <v>478</v>
      </c>
      <c r="H124" s="262" t="s">
        <v>112</v>
      </c>
      <c r="I124" s="267">
        <v>0.95500000000000007</v>
      </c>
      <c r="J124" s="268" t="s">
        <v>120</v>
      </c>
      <c r="K124" s="269">
        <v>1810595.58</v>
      </c>
      <c r="L124" s="241">
        <v>1267416.8999999999</v>
      </c>
      <c r="M124" s="270">
        <v>543178.68000000017</v>
      </c>
      <c r="N124" s="271">
        <v>0.7</v>
      </c>
      <c r="O124" s="241">
        <v>0</v>
      </c>
      <c r="P124" s="241">
        <v>1267416.8999999999</v>
      </c>
      <c r="Q124" s="241">
        <v>0</v>
      </c>
      <c r="R124" s="241">
        <v>0</v>
      </c>
      <c r="S124" s="241">
        <v>0</v>
      </c>
      <c r="T124" s="241">
        <v>0</v>
      </c>
      <c r="U124" s="241">
        <v>0</v>
      </c>
      <c r="V124" s="241">
        <v>0</v>
      </c>
      <c r="W124" s="241">
        <v>0</v>
      </c>
      <c r="X124" s="269">
        <v>0</v>
      </c>
      <c r="Y124" s="272"/>
      <c r="Z124" s="278"/>
      <c r="AA124" s="273"/>
    </row>
    <row r="125" spans="1:27" ht="24" x14ac:dyDescent="0.2">
      <c r="A125" s="261" t="s">
        <v>765</v>
      </c>
      <c r="B125" s="262">
        <v>5</v>
      </c>
      <c r="C125" s="263" t="s">
        <v>62</v>
      </c>
      <c r="D125" s="264" t="s">
        <v>184</v>
      </c>
      <c r="E125" s="265" t="s">
        <v>248</v>
      </c>
      <c r="F125" s="262" t="s">
        <v>285</v>
      </c>
      <c r="G125" s="266" t="s">
        <v>479</v>
      </c>
      <c r="H125" s="262" t="s">
        <v>112</v>
      </c>
      <c r="I125" s="267">
        <v>0.91</v>
      </c>
      <c r="J125" s="268" t="s">
        <v>125</v>
      </c>
      <c r="K125" s="269">
        <v>260188.4</v>
      </c>
      <c r="L125" s="241">
        <v>169122.46</v>
      </c>
      <c r="M125" s="270">
        <v>91065.94</v>
      </c>
      <c r="N125" s="271">
        <v>0.65</v>
      </c>
      <c r="O125" s="241">
        <v>0</v>
      </c>
      <c r="P125" s="241">
        <v>169122.46</v>
      </c>
      <c r="Q125" s="241">
        <v>0</v>
      </c>
      <c r="R125" s="241">
        <v>0</v>
      </c>
      <c r="S125" s="241">
        <v>0</v>
      </c>
      <c r="T125" s="241">
        <v>0</v>
      </c>
      <c r="U125" s="241">
        <v>0</v>
      </c>
      <c r="V125" s="241">
        <v>0</v>
      </c>
      <c r="W125" s="241">
        <v>0</v>
      </c>
      <c r="X125" s="269">
        <v>0</v>
      </c>
      <c r="Y125" s="272"/>
      <c r="Z125" s="278"/>
      <c r="AA125" s="273"/>
    </row>
    <row r="126" spans="1:27" ht="24" x14ac:dyDescent="0.2">
      <c r="A126" s="261" t="s">
        <v>766</v>
      </c>
      <c r="B126" s="262">
        <v>212</v>
      </c>
      <c r="C126" s="263" t="s">
        <v>62</v>
      </c>
      <c r="D126" s="264" t="s">
        <v>405</v>
      </c>
      <c r="E126" s="265" t="s">
        <v>436</v>
      </c>
      <c r="F126" s="262" t="s">
        <v>266</v>
      </c>
      <c r="G126" s="266" t="s">
        <v>480</v>
      </c>
      <c r="H126" s="262" t="s">
        <v>112</v>
      </c>
      <c r="I126" s="267">
        <v>0.83100000000000007</v>
      </c>
      <c r="J126" s="268" t="s">
        <v>504</v>
      </c>
      <c r="K126" s="269">
        <v>1055424.45</v>
      </c>
      <c r="L126" s="241">
        <v>686025.89</v>
      </c>
      <c r="M126" s="270">
        <v>369398.55999999994</v>
      </c>
      <c r="N126" s="271">
        <v>0.65</v>
      </c>
      <c r="O126" s="241">
        <v>0</v>
      </c>
      <c r="P126" s="241">
        <v>686025.89</v>
      </c>
      <c r="Q126" s="241">
        <v>0</v>
      </c>
      <c r="R126" s="241">
        <v>0</v>
      </c>
      <c r="S126" s="241">
        <v>0</v>
      </c>
      <c r="T126" s="241">
        <v>0</v>
      </c>
      <c r="U126" s="241">
        <v>0</v>
      </c>
      <c r="V126" s="241">
        <v>0</v>
      </c>
      <c r="W126" s="241">
        <v>0</v>
      </c>
      <c r="X126" s="269">
        <v>0</v>
      </c>
      <c r="Y126" s="272"/>
      <c r="Z126" s="278"/>
      <c r="AA126" s="273"/>
    </row>
    <row r="127" spans="1:27" ht="24" x14ac:dyDescent="0.2">
      <c r="A127" s="261" t="s">
        <v>767</v>
      </c>
      <c r="B127" s="262">
        <v>280</v>
      </c>
      <c r="C127" s="263" t="s">
        <v>62</v>
      </c>
      <c r="D127" s="264" t="s">
        <v>384</v>
      </c>
      <c r="E127" s="265" t="s">
        <v>437</v>
      </c>
      <c r="F127" s="262" t="s">
        <v>277</v>
      </c>
      <c r="G127" s="266" t="s">
        <v>481</v>
      </c>
      <c r="H127" s="262" t="s">
        <v>112</v>
      </c>
      <c r="I127" s="267">
        <v>0.50635000000000008</v>
      </c>
      <c r="J127" s="268" t="s">
        <v>505</v>
      </c>
      <c r="K127" s="269">
        <v>629803.05000000005</v>
      </c>
      <c r="L127" s="241">
        <v>409371.98</v>
      </c>
      <c r="M127" s="270">
        <v>220431.07000000007</v>
      </c>
      <c r="N127" s="271">
        <v>0.65</v>
      </c>
      <c r="O127" s="241">
        <v>0</v>
      </c>
      <c r="P127" s="241">
        <v>409371.98</v>
      </c>
      <c r="Q127" s="241">
        <v>0</v>
      </c>
      <c r="R127" s="241">
        <v>0</v>
      </c>
      <c r="S127" s="241">
        <v>0</v>
      </c>
      <c r="T127" s="241">
        <v>0</v>
      </c>
      <c r="U127" s="241">
        <v>0</v>
      </c>
      <c r="V127" s="241">
        <v>0</v>
      </c>
      <c r="W127" s="241">
        <v>0</v>
      </c>
      <c r="X127" s="269">
        <v>0</v>
      </c>
      <c r="Y127" s="298" t="s">
        <v>770</v>
      </c>
      <c r="Z127" s="278"/>
      <c r="AA127" s="273"/>
    </row>
    <row r="128" spans="1:27" ht="48" x14ac:dyDescent="0.2">
      <c r="A128" s="261" t="s">
        <v>768</v>
      </c>
      <c r="B128" s="262" t="s">
        <v>794</v>
      </c>
      <c r="C128" s="263" t="s">
        <v>62</v>
      </c>
      <c r="D128" s="264" t="s">
        <v>399</v>
      </c>
      <c r="E128" s="265" t="s">
        <v>438</v>
      </c>
      <c r="F128" s="262" t="s">
        <v>284</v>
      </c>
      <c r="G128" s="266" t="s">
        <v>482</v>
      </c>
      <c r="H128" s="262" t="s">
        <v>112</v>
      </c>
      <c r="I128" s="267">
        <v>0</v>
      </c>
      <c r="J128" s="268" t="s">
        <v>118</v>
      </c>
      <c r="K128" s="269">
        <v>0</v>
      </c>
      <c r="L128" s="241">
        <v>0</v>
      </c>
      <c r="M128" s="270">
        <v>0</v>
      </c>
      <c r="N128" s="271">
        <v>0.65</v>
      </c>
      <c r="O128" s="241">
        <v>0</v>
      </c>
      <c r="P128" s="241">
        <v>0</v>
      </c>
      <c r="Q128" s="241">
        <v>0</v>
      </c>
      <c r="R128" s="241">
        <v>0</v>
      </c>
      <c r="S128" s="241">
        <v>0</v>
      </c>
      <c r="T128" s="241">
        <v>0</v>
      </c>
      <c r="U128" s="241">
        <v>0</v>
      </c>
      <c r="V128" s="241">
        <v>0</v>
      </c>
      <c r="W128" s="241">
        <v>0</v>
      </c>
      <c r="X128" s="269">
        <v>0</v>
      </c>
      <c r="Y128" s="272" t="s">
        <v>795</v>
      </c>
      <c r="Z128" s="278"/>
    </row>
    <row r="129" spans="1:26" ht="36" x14ac:dyDescent="0.2">
      <c r="A129" s="261" t="s">
        <v>769</v>
      </c>
      <c r="B129" s="262">
        <v>292</v>
      </c>
      <c r="C129" s="263" t="s">
        <v>62</v>
      </c>
      <c r="D129" s="264" t="s">
        <v>398</v>
      </c>
      <c r="E129" s="265" t="s">
        <v>423</v>
      </c>
      <c r="F129" s="262" t="s">
        <v>262</v>
      </c>
      <c r="G129" s="266" t="s">
        <v>483</v>
      </c>
      <c r="H129" s="262" t="s">
        <v>112</v>
      </c>
      <c r="I129" s="267">
        <v>0.16</v>
      </c>
      <c r="J129" s="268" t="s">
        <v>506</v>
      </c>
      <c r="K129" s="269">
        <v>1201255</v>
      </c>
      <c r="L129" s="241">
        <v>780815.75</v>
      </c>
      <c r="M129" s="270">
        <v>420439.25</v>
      </c>
      <c r="N129" s="271">
        <v>0.65</v>
      </c>
      <c r="O129" s="241">
        <v>0</v>
      </c>
      <c r="P129" s="241">
        <v>780815.75</v>
      </c>
      <c r="Q129" s="241">
        <v>0</v>
      </c>
      <c r="R129" s="241">
        <v>0</v>
      </c>
      <c r="S129" s="241">
        <v>0</v>
      </c>
      <c r="T129" s="241">
        <v>0</v>
      </c>
      <c r="U129" s="241">
        <v>0</v>
      </c>
      <c r="V129" s="241">
        <v>0</v>
      </c>
      <c r="W129" s="241">
        <v>0</v>
      </c>
      <c r="X129" s="269">
        <v>0</v>
      </c>
      <c r="Y129" s="272"/>
      <c r="Z129" s="278"/>
    </row>
    <row r="130" spans="1:26" ht="24" x14ac:dyDescent="0.2">
      <c r="A130" s="261" t="s">
        <v>773</v>
      </c>
      <c r="B130" s="262">
        <v>382</v>
      </c>
      <c r="C130" s="263" t="s">
        <v>62</v>
      </c>
      <c r="D130" s="264" t="s">
        <v>139</v>
      </c>
      <c r="E130" s="265" t="s">
        <v>203</v>
      </c>
      <c r="F130" s="262" t="s">
        <v>264</v>
      </c>
      <c r="G130" s="266" t="s">
        <v>777</v>
      </c>
      <c r="H130" s="262" t="s">
        <v>112</v>
      </c>
      <c r="I130" s="267">
        <v>2.2410000000000001</v>
      </c>
      <c r="J130" s="268" t="s">
        <v>355</v>
      </c>
      <c r="K130" s="269">
        <v>10712750</v>
      </c>
      <c r="L130" s="241">
        <v>6963287.5</v>
      </c>
      <c r="M130" s="270">
        <v>3749462.5</v>
      </c>
      <c r="N130" s="271">
        <v>0.65</v>
      </c>
      <c r="O130" s="241">
        <v>0</v>
      </c>
      <c r="P130" s="241">
        <v>6963287.5</v>
      </c>
      <c r="Q130" s="241">
        <v>0</v>
      </c>
      <c r="R130" s="241">
        <v>0</v>
      </c>
      <c r="S130" s="241">
        <v>0</v>
      </c>
      <c r="T130" s="241">
        <v>0</v>
      </c>
      <c r="U130" s="241">
        <v>0</v>
      </c>
      <c r="V130" s="241">
        <v>0</v>
      </c>
      <c r="W130" s="241">
        <v>0</v>
      </c>
      <c r="X130" s="269">
        <v>0</v>
      </c>
      <c r="Y130" s="272"/>
      <c r="Z130" s="278"/>
    </row>
    <row r="131" spans="1:26" ht="36" x14ac:dyDescent="0.2">
      <c r="A131" s="261" t="s">
        <v>781</v>
      </c>
      <c r="B131" s="262">
        <v>358</v>
      </c>
      <c r="C131" s="263" t="s">
        <v>62</v>
      </c>
      <c r="D131" s="264" t="s">
        <v>407</v>
      </c>
      <c r="E131" s="265" t="s">
        <v>439</v>
      </c>
      <c r="F131" s="262" t="s">
        <v>453</v>
      </c>
      <c r="G131" s="266" t="s">
        <v>484</v>
      </c>
      <c r="H131" s="262" t="s">
        <v>111</v>
      </c>
      <c r="I131" s="267">
        <v>2.5458600000000002</v>
      </c>
      <c r="J131" s="268" t="s">
        <v>355</v>
      </c>
      <c r="K131" s="269">
        <v>13828172.449999999</v>
      </c>
      <c r="L131" s="241">
        <v>8988312.0899999999</v>
      </c>
      <c r="M131" s="270">
        <v>4839860.3599999994</v>
      </c>
      <c r="N131" s="271">
        <v>0.65</v>
      </c>
      <c r="O131" s="241">
        <v>0</v>
      </c>
      <c r="P131" s="241">
        <v>8988312.0899999999</v>
      </c>
      <c r="Q131" s="241">
        <v>0</v>
      </c>
      <c r="R131" s="241">
        <v>0</v>
      </c>
      <c r="S131" s="241">
        <v>0</v>
      </c>
      <c r="T131" s="241">
        <v>0</v>
      </c>
      <c r="U131" s="241">
        <v>0</v>
      </c>
      <c r="V131" s="241">
        <v>0</v>
      </c>
      <c r="W131" s="241">
        <v>0</v>
      </c>
      <c r="X131" s="269">
        <v>0</v>
      </c>
      <c r="Y131" s="272" t="s">
        <v>796</v>
      </c>
      <c r="Z131" s="278"/>
    </row>
    <row r="132" spans="1:26" ht="24" x14ac:dyDescent="0.2">
      <c r="A132" s="261" t="s">
        <v>782</v>
      </c>
      <c r="B132" s="262">
        <v>118</v>
      </c>
      <c r="C132" s="263" t="s">
        <v>62</v>
      </c>
      <c r="D132" s="264" t="s">
        <v>388</v>
      </c>
      <c r="E132" s="265" t="s">
        <v>440</v>
      </c>
      <c r="F132" s="262" t="s">
        <v>273</v>
      </c>
      <c r="G132" s="266" t="s">
        <v>485</v>
      </c>
      <c r="H132" s="262" t="s">
        <v>111</v>
      </c>
      <c r="I132" s="267">
        <v>1.8649600000000002</v>
      </c>
      <c r="J132" s="268" t="s">
        <v>119</v>
      </c>
      <c r="K132" s="269">
        <v>1468593.26</v>
      </c>
      <c r="L132" s="241">
        <v>1028015.28</v>
      </c>
      <c r="M132" s="270">
        <v>440577.98</v>
      </c>
      <c r="N132" s="271">
        <v>0.7</v>
      </c>
      <c r="O132" s="241">
        <v>0</v>
      </c>
      <c r="P132" s="241">
        <v>1028015.28</v>
      </c>
      <c r="Q132" s="241">
        <v>0</v>
      </c>
      <c r="R132" s="241">
        <v>0</v>
      </c>
      <c r="S132" s="241">
        <v>0</v>
      </c>
      <c r="T132" s="241">
        <v>0</v>
      </c>
      <c r="U132" s="241">
        <v>0</v>
      </c>
      <c r="V132" s="241">
        <v>0</v>
      </c>
      <c r="W132" s="241">
        <v>0</v>
      </c>
      <c r="X132" s="269">
        <v>0</v>
      </c>
      <c r="Y132" s="272" t="s">
        <v>784</v>
      </c>
      <c r="Z132" s="278"/>
    </row>
    <row r="133" spans="1:26" ht="48" x14ac:dyDescent="0.2">
      <c r="A133" s="231" t="s">
        <v>783</v>
      </c>
      <c r="B133" s="262">
        <v>131</v>
      </c>
      <c r="C133" s="263" t="s">
        <v>62</v>
      </c>
      <c r="D133" s="264" t="s">
        <v>402</v>
      </c>
      <c r="E133" s="265" t="s">
        <v>441</v>
      </c>
      <c r="F133" s="262" t="s">
        <v>263</v>
      </c>
      <c r="G133" s="266" t="s">
        <v>486</v>
      </c>
      <c r="H133" s="262" t="s">
        <v>111</v>
      </c>
      <c r="I133" s="267">
        <v>1.2050000000000001</v>
      </c>
      <c r="J133" s="268" t="s">
        <v>119</v>
      </c>
      <c r="K133" s="269">
        <v>1860292.47</v>
      </c>
      <c r="L133" s="241">
        <v>91940.87</v>
      </c>
      <c r="M133" s="270">
        <v>1768351.6</v>
      </c>
      <c r="N133" s="271">
        <v>0.75</v>
      </c>
      <c r="O133" s="241">
        <v>0</v>
      </c>
      <c r="P133" s="241">
        <v>91940.87</v>
      </c>
      <c r="Q133" s="241">
        <v>0</v>
      </c>
      <c r="R133" s="241">
        <v>0</v>
      </c>
      <c r="S133" s="241">
        <v>0</v>
      </c>
      <c r="T133" s="241">
        <v>0</v>
      </c>
      <c r="U133" s="241">
        <v>0</v>
      </c>
      <c r="V133" s="241">
        <v>0</v>
      </c>
      <c r="W133" s="241">
        <v>0</v>
      </c>
      <c r="X133" s="269">
        <v>0</v>
      </c>
      <c r="Y133" s="272" t="s">
        <v>772</v>
      </c>
      <c r="Z133" s="278"/>
    </row>
    <row r="134" spans="1:26" ht="20.100000000000001" customHeight="1" x14ac:dyDescent="0.2">
      <c r="A134" s="328" t="s">
        <v>38</v>
      </c>
      <c r="B134" s="332"/>
      <c r="C134" s="332"/>
      <c r="D134" s="332"/>
      <c r="E134" s="332"/>
      <c r="F134" s="332"/>
      <c r="G134" s="332"/>
      <c r="H134" s="333"/>
      <c r="I134" s="173">
        <f>SUM(I3:I133)</f>
        <v>167.98318</v>
      </c>
      <c r="J134" s="174" t="s">
        <v>13</v>
      </c>
      <c r="K134" s="175">
        <f>SUM(K3:K133)</f>
        <v>284946847.00999999</v>
      </c>
      <c r="L134" s="176">
        <f>SUM(L3:L133)</f>
        <v>182247954.80000004</v>
      </c>
      <c r="M134" s="176">
        <f>SUM(M3:M133)</f>
        <v>102698892.20999998</v>
      </c>
      <c r="N134" s="177" t="s">
        <v>13</v>
      </c>
      <c r="O134" s="176">
        <f t="shared" ref="O134:X134" si="0">SUM(O3:O133)</f>
        <v>13278848</v>
      </c>
      <c r="P134" s="176">
        <f t="shared" si="0"/>
        <v>144978437.47000003</v>
      </c>
      <c r="Q134" s="220">
        <f t="shared" si="0"/>
        <v>19989018.349999998</v>
      </c>
      <c r="R134" s="220">
        <f t="shared" si="0"/>
        <v>4001650.9800000004</v>
      </c>
      <c r="S134" s="220">
        <f t="shared" si="0"/>
        <v>0</v>
      </c>
      <c r="T134" s="220">
        <f t="shared" si="0"/>
        <v>0</v>
      </c>
      <c r="U134" s="220">
        <f t="shared" si="0"/>
        <v>0</v>
      </c>
      <c r="V134" s="220">
        <f t="shared" si="0"/>
        <v>0</v>
      </c>
      <c r="W134" s="220">
        <f t="shared" si="0"/>
        <v>0</v>
      </c>
      <c r="X134" s="220">
        <f t="shared" si="0"/>
        <v>0</v>
      </c>
      <c r="Y134" s="274"/>
      <c r="Z134" s="278"/>
    </row>
    <row r="135" spans="1:26" ht="20.100000000000001" customHeight="1" x14ac:dyDescent="0.2">
      <c r="A135" s="328" t="s">
        <v>31</v>
      </c>
      <c r="B135" s="332"/>
      <c r="C135" s="332"/>
      <c r="D135" s="332"/>
      <c r="E135" s="332"/>
      <c r="F135" s="332"/>
      <c r="G135" s="332"/>
      <c r="H135" s="333"/>
      <c r="I135" s="173">
        <f>SUMIF($C$3:$C$133,"K",I3:I133)</f>
        <v>40.647870000000005</v>
      </c>
      <c r="J135" s="174" t="s">
        <v>13</v>
      </c>
      <c r="K135" s="175">
        <f>SUMIF($C$3:$C$133,"K",K3:K133)</f>
        <v>65916080.290000007</v>
      </c>
      <c r="L135" s="176">
        <f>SUMIF($C$3:$C$133,"K",L3:L133)</f>
        <v>39421864.840000004</v>
      </c>
      <c r="M135" s="176">
        <f>SUMIF($C$3:$C$133,"K",M3:M133)</f>
        <v>26494215.450000003</v>
      </c>
      <c r="N135" s="177" t="s">
        <v>13</v>
      </c>
      <c r="O135" s="176">
        <f t="shared" ref="O135:X135" si="1">SUMIF($C$3:$C$133,"K",O3:O133)</f>
        <v>13278848</v>
      </c>
      <c r="P135" s="176">
        <f t="shared" si="1"/>
        <v>24545863</v>
      </c>
      <c r="Q135" s="220">
        <f t="shared" si="1"/>
        <v>1597153.84</v>
      </c>
      <c r="R135" s="220">
        <f t="shared" si="1"/>
        <v>0</v>
      </c>
      <c r="S135" s="220">
        <f t="shared" si="1"/>
        <v>0</v>
      </c>
      <c r="T135" s="220">
        <f t="shared" si="1"/>
        <v>0</v>
      </c>
      <c r="U135" s="220">
        <f t="shared" si="1"/>
        <v>0</v>
      </c>
      <c r="V135" s="220">
        <f t="shared" si="1"/>
        <v>0</v>
      </c>
      <c r="W135" s="220">
        <f t="shared" si="1"/>
        <v>0</v>
      </c>
      <c r="X135" s="220">
        <f t="shared" si="1"/>
        <v>0</v>
      </c>
      <c r="Y135" s="274"/>
      <c r="Z135" s="278"/>
    </row>
    <row r="136" spans="1:26" ht="20.100000000000001" customHeight="1" x14ac:dyDescent="0.2">
      <c r="A136" s="328" t="s">
        <v>32</v>
      </c>
      <c r="B136" s="332"/>
      <c r="C136" s="332"/>
      <c r="D136" s="332"/>
      <c r="E136" s="332"/>
      <c r="F136" s="332"/>
      <c r="G136" s="332"/>
      <c r="H136" s="333"/>
      <c r="I136" s="173">
        <f>SUMIF($C$21:$C$133,"N",I21:I133)</f>
        <v>115.64449999999998</v>
      </c>
      <c r="J136" s="174" t="s">
        <v>13</v>
      </c>
      <c r="K136" s="175">
        <f>SUMIF($C$21:$C$133,"N",K21:K133)</f>
        <v>172017420.22999996</v>
      </c>
      <c r="L136" s="176">
        <f>SUMIF($C$21:$C$133,"N",L21:L133)</f>
        <v>112267414.79000004</v>
      </c>
      <c r="M136" s="176">
        <f>SUMIF($C$21:$C$133,"N",M21:M133)</f>
        <v>59750005.439999983</v>
      </c>
      <c r="N136" s="177" t="s">
        <v>13</v>
      </c>
      <c r="O136" s="176">
        <f t="shared" ref="O136:X136" si="2">SUMIF($C$3:$C$133,"N",O3:O133)</f>
        <v>0</v>
      </c>
      <c r="P136" s="176">
        <f t="shared" si="2"/>
        <v>112267414.79000004</v>
      </c>
      <c r="Q136" s="220">
        <f t="shared" si="2"/>
        <v>0</v>
      </c>
      <c r="R136" s="220">
        <f t="shared" si="2"/>
        <v>0</v>
      </c>
      <c r="S136" s="220">
        <f t="shared" si="2"/>
        <v>0</v>
      </c>
      <c r="T136" s="220">
        <f t="shared" si="2"/>
        <v>0</v>
      </c>
      <c r="U136" s="220">
        <f t="shared" si="2"/>
        <v>0</v>
      </c>
      <c r="V136" s="220">
        <f t="shared" si="2"/>
        <v>0</v>
      </c>
      <c r="W136" s="220">
        <f t="shared" si="2"/>
        <v>0</v>
      </c>
      <c r="X136" s="220">
        <f t="shared" si="2"/>
        <v>0</v>
      </c>
      <c r="Y136" s="274"/>
      <c r="Z136" s="278"/>
    </row>
    <row r="137" spans="1:26" ht="20.100000000000001" customHeight="1" x14ac:dyDescent="0.2">
      <c r="A137" s="329" t="s">
        <v>33</v>
      </c>
      <c r="B137" s="330"/>
      <c r="C137" s="330"/>
      <c r="D137" s="330"/>
      <c r="E137" s="330"/>
      <c r="F137" s="330"/>
      <c r="G137" s="330"/>
      <c r="H137" s="331"/>
      <c r="I137" s="179">
        <f>SUMIF($C$21:$C$133,"W",I21:I133)</f>
        <v>11.690809999999999</v>
      </c>
      <c r="J137" s="188" t="s">
        <v>13</v>
      </c>
      <c r="K137" s="167">
        <f>SUMIF($C$21:$C$133,"W",K21:K133)</f>
        <v>47013346.490000002</v>
      </c>
      <c r="L137" s="181">
        <f>SUMIF($C$21:$C$133,"W",L21:L133)</f>
        <v>30558675.169999998</v>
      </c>
      <c r="M137" s="181">
        <f>SUMIF($C$21:$C$133,"W",M21:M133)</f>
        <v>16454671.319999997</v>
      </c>
      <c r="N137" s="182" t="s">
        <v>13</v>
      </c>
      <c r="O137" s="181">
        <f t="shared" ref="O137:X137" si="3">SUMIF($C$3:$C$133,"W",O3:O133)</f>
        <v>0</v>
      </c>
      <c r="P137" s="181">
        <f t="shared" si="3"/>
        <v>8165159.6800000006</v>
      </c>
      <c r="Q137" s="221">
        <f t="shared" si="3"/>
        <v>18391864.510000002</v>
      </c>
      <c r="R137" s="221">
        <f t="shared" si="3"/>
        <v>4001650.9800000004</v>
      </c>
      <c r="S137" s="221">
        <f t="shared" si="3"/>
        <v>0</v>
      </c>
      <c r="T137" s="221">
        <f t="shared" si="3"/>
        <v>0</v>
      </c>
      <c r="U137" s="221">
        <f t="shared" si="3"/>
        <v>0</v>
      </c>
      <c r="V137" s="221">
        <f t="shared" si="3"/>
        <v>0</v>
      </c>
      <c r="W137" s="221">
        <f t="shared" si="3"/>
        <v>0</v>
      </c>
      <c r="X137" s="221">
        <f t="shared" si="3"/>
        <v>0</v>
      </c>
      <c r="Y137" s="274"/>
      <c r="Z137" s="278"/>
    </row>
    <row r="138" spans="1:26" ht="12" customHeight="1" x14ac:dyDescent="0.2">
      <c r="A138" s="232"/>
      <c r="K138" s="233"/>
    </row>
    <row r="139" spans="1:26" ht="12" customHeight="1" x14ac:dyDescent="0.2">
      <c r="A139" s="224" t="s">
        <v>22</v>
      </c>
    </row>
    <row r="140" spans="1:26" ht="12" customHeight="1" x14ac:dyDescent="0.2">
      <c r="A140" s="227" t="s">
        <v>23</v>
      </c>
    </row>
    <row r="141" spans="1:26" ht="12" customHeight="1" x14ac:dyDescent="0.2">
      <c r="A141" s="224" t="s">
        <v>36</v>
      </c>
    </row>
    <row r="142" spans="1:26" ht="12" customHeight="1" x14ac:dyDescent="0.2">
      <c r="A142" s="230" t="s">
        <v>26</v>
      </c>
    </row>
    <row r="143" spans="1:26" ht="12" customHeight="1" x14ac:dyDescent="0.2">
      <c r="A143" s="230"/>
      <c r="K143" s="216"/>
      <c r="N143" s="216"/>
    </row>
    <row r="144" spans="1:26" ht="27.75" customHeight="1" x14ac:dyDescent="0.2">
      <c r="K144" s="216"/>
      <c r="N144" s="216"/>
    </row>
  </sheetData>
  <mergeCells count="20">
    <mergeCell ref="Y1:Y2"/>
    <mergeCell ref="O1:X1"/>
    <mergeCell ref="A137:H137"/>
    <mergeCell ref="A136:H136"/>
    <mergeCell ref="E1:E2"/>
    <mergeCell ref="A135:H135"/>
    <mergeCell ref="N1:N2"/>
    <mergeCell ref="L1:L2"/>
    <mergeCell ref="M1:M2"/>
    <mergeCell ref="A134:H134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Y134:Z135">
    <cfRule type="cellIs" dxfId="47" priority="52" operator="equal">
      <formula>FALSE</formula>
    </cfRule>
  </conditionalFormatting>
  <conditionalFormatting sqref="Y134:Y137">
    <cfRule type="containsText" dxfId="46" priority="50" operator="containsText" text="fałsz">
      <formula>NOT(ISERROR(SEARCH("fałsz",Y134)))</formula>
    </cfRule>
  </conditionalFormatting>
  <conditionalFormatting sqref="Y137">
    <cfRule type="cellIs" dxfId="45" priority="47" operator="equal">
      <formula>FALSE</formula>
    </cfRule>
  </conditionalFormatting>
  <conditionalFormatting sqref="Z21:Z36">
    <cfRule type="cellIs" dxfId="44" priority="49" operator="equal">
      <formula>FALSE</formula>
    </cfRule>
  </conditionalFormatting>
  <conditionalFormatting sqref="Z21:Z36">
    <cfRule type="cellIs" dxfId="43" priority="48" operator="equal">
      <formula>FALSE</formula>
    </cfRule>
  </conditionalFormatting>
  <conditionalFormatting sqref="Z137">
    <cfRule type="cellIs" dxfId="42" priority="44" operator="equal">
      <formula>FALSE</formula>
    </cfRule>
  </conditionalFormatting>
  <conditionalFormatting sqref="Z137">
    <cfRule type="cellIs" dxfId="41" priority="43" operator="equal">
      <formula>FALSE</formula>
    </cfRule>
  </conditionalFormatting>
  <conditionalFormatting sqref="Y136">
    <cfRule type="cellIs" dxfId="40" priority="42" operator="equal">
      <formula>FALSE</formula>
    </cfRule>
  </conditionalFormatting>
  <conditionalFormatting sqref="Z136">
    <cfRule type="cellIs" dxfId="39" priority="39" operator="equal">
      <formula>FALSE</formula>
    </cfRule>
  </conditionalFormatting>
  <conditionalFormatting sqref="Z136">
    <cfRule type="cellIs" dxfId="38" priority="38" operator="equal">
      <formula>FALSE</formula>
    </cfRule>
  </conditionalFormatting>
  <conditionalFormatting sqref="Z37:Z50">
    <cfRule type="cellIs" dxfId="37" priority="34" operator="equal">
      <formula>FALSE</formula>
    </cfRule>
  </conditionalFormatting>
  <conditionalFormatting sqref="Z37:Z50">
    <cfRule type="cellIs" dxfId="36" priority="33" operator="equal">
      <formula>FALSE</formula>
    </cfRule>
  </conditionalFormatting>
  <conditionalFormatting sqref="Z51:Z65">
    <cfRule type="cellIs" dxfId="35" priority="29" operator="equal">
      <formula>FALSE</formula>
    </cfRule>
  </conditionalFormatting>
  <conditionalFormatting sqref="Z51:Z65">
    <cfRule type="cellIs" dxfId="34" priority="28" operator="equal">
      <formula>FALSE</formula>
    </cfRule>
  </conditionalFormatting>
  <conditionalFormatting sqref="Z66:Z79">
    <cfRule type="cellIs" dxfId="33" priority="24" operator="equal">
      <formula>FALSE</formula>
    </cfRule>
  </conditionalFormatting>
  <conditionalFormatting sqref="Z66:Z79">
    <cfRule type="cellIs" dxfId="32" priority="23" operator="equal">
      <formula>FALSE</formula>
    </cfRule>
  </conditionalFormatting>
  <conditionalFormatting sqref="Z80:Z109 Z114:Z133">
    <cfRule type="cellIs" dxfId="31" priority="19" operator="equal">
      <formula>FALSE</formula>
    </cfRule>
  </conditionalFormatting>
  <conditionalFormatting sqref="Z80:Z109 Z114:Z133">
    <cfRule type="cellIs" dxfId="30" priority="18" operator="equal">
      <formula>FALSE</formula>
    </cfRule>
  </conditionalFormatting>
  <conditionalFormatting sqref="Z110:Z113">
    <cfRule type="cellIs" dxfId="29" priority="2" operator="equal">
      <formula>FALSE</formula>
    </cfRule>
  </conditionalFormatting>
  <conditionalFormatting sqref="Z110:Z113">
    <cfRule type="cellIs" dxfId="28" priority="1" operator="equal">
      <formula>FALSE</formula>
    </cfRule>
  </conditionalFormatting>
  <dataValidations count="2">
    <dataValidation type="list" allowBlank="1" showInputMessage="1" showErrorMessage="1" sqref="H3:H133">
      <formula1>"B,P,R"</formula1>
    </dataValidation>
    <dataValidation type="list" allowBlank="1" showInputMessage="1" showErrorMessage="1" sqref="C3:C133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podstawowa</oddHeader>
    <oddFooter>Strona &amp;P z &amp;N</oddFooter>
  </headerFooter>
  <ignoredErrors>
    <ignoredError sqref="E21:E9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"/>
  <sheetViews>
    <sheetView showGridLines="0" tabSelected="1" view="pageBreakPreview" zoomScale="80" zoomScaleNormal="78" zoomScaleSheetLayoutView="80" workbookViewId="0">
      <selection sqref="A1:A2"/>
    </sheetView>
  </sheetViews>
  <sheetFormatPr defaultColWidth="9.140625" defaultRowHeight="15" x14ac:dyDescent="0.25"/>
  <cols>
    <col min="1" max="1" width="5" style="11" customWidth="1"/>
    <col min="2" max="2" width="12" style="11" customWidth="1"/>
    <col min="3" max="3" width="15.7109375" style="11" customWidth="1"/>
    <col min="4" max="4" width="12.42578125" style="11" customWidth="1"/>
    <col min="5" max="5" width="10.7109375" style="11" customWidth="1"/>
    <col min="6" max="6" width="38.7109375" style="11" customWidth="1"/>
    <col min="7" max="7" width="8.7109375" style="11" customWidth="1"/>
    <col min="8" max="9" width="15.85546875" style="11" customWidth="1"/>
    <col min="10" max="10" width="15.5703125" style="33" customWidth="1"/>
    <col min="11" max="12" width="15.5703125" style="11" customWidth="1"/>
    <col min="13" max="13" width="10.85546875" style="1" customWidth="1"/>
    <col min="14" max="16" width="14.7109375" style="11" customWidth="1"/>
    <col min="17" max="23" width="9.85546875" style="11" customWidth="1"/>
    <col min="24" max="27" width="15.7109375" style="11" customWidth="1"/>
    <col min="28" max="16384" width="9.140625" style="11"/>
  </cols>
  <sheetData>
    <row r="1" spans="1:28" ht="20.100000000000001" customHeight="1" x14ac:dyDescent="0.25">
      <c r="A1" s="335" t="s">
        <v>3</v>
      </c>
      <c r="B1" s="335" t="s">
        <v>4</v>
      </c>
      <c r="C1" s="339" t="s">
        <v>39</v>
      </c>
      <c r="D1" s="336" t="s">
        <v>5</v>
      </c>
      <c r="E1" s="339" t="s">
        <v>27</v>
      </c>
      <c r="F1" s="336" t="s">
        <v>6</v>
      </c>
      <c r="G1" s="335" t="s">
        <v>24</v>
      </c>
      <c r="H1" s="335" t="s">
        <v>7</v>
      </c>
      <c r="I1" s="335" t="s">
        <v>21</v>
      </c>
      <c r="J1" s="334" t="s">
        <v>8</v>
      </c>
      <c r="K1" s="335" t="s">
        <v>9</v>
      </c>
      <c r="L1" s="336" t="s">
        <v>12</v>
      </c>
      <c r="M1" s="335" t="s">
        <v>10</v>
      </c>
      <c r="N1" s="335" t="s">
        <v>11</v>
      </c>
      <c r="O1" s="335"/>
      <c r="P1" s="335"/>
      <c r="Q1" s="335"/>
      <c r="R1" s="335"/>
      <c r="S1" s="335"/>
      <c r="T1" s="335"/>
      <c r="U1" s="335"/>
      <c r="V1" s="335"/>
      <c r="W1" s="335"/>
    </row>
    <row r="2" spans="1:28" ht="25.5" customHeight="1" x14ac:dyDescent="0.25">
      <c r="A2" s="335"/>
      <c r="B2" s="335"/>
      <c r="C2" s="340"/>
      <c r="D2" s="337"/>
      <c r="E2" s="340"/>
      <c r="F2" s="337"/>
      <c r="G2" s="335"/>
      <c r="H2" s="335"/>
      <c r="I2" s="335"/>
      <c r="J2" s="334"/>
      <c r="K2" s="335"/>
      <c r="L2" s="337"/>
      <c r="M2" s="335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"/>
      <c r="Y2" s="1"/>
      <c r="Z2" s="1"/>
      <c r="AA2" s="37"/>
    </row>
    <row r="3" spans="1:28" s="40" customFormat="1" ht="36" x14ac:dyDescent="0.25">
      <c r="A3" s="287" t="s">
        <v>607</v>
      </c>
      <c r="B3" s="287">
        <v>114</v>
      </c>
      <c r="C3" s="288" t="s">
        <v>62</v>
      </c>
      <c r="D3" s="292" t="s">
        <v>45</v>
      </c>
      <c r="E3" s="286" t="s">
        <v>68</v>
      </c>
      <c r="F3" s="293" t="s">
        <v>541</v>
      </c>
      <c r="G3" s="287" t="s">
        <v>113</v>
      </c>
      <c r="H3" s="289">
        <v>1.869</v>
      </c>
      <c r="I3" s="290" t="s">
        <v>120</v>
      </c>
      <c r="J3" s="283">
        <v>2444867.4900000002</v>
      </c>
      <c r="K3" s="284">
        <v>1711407.24</v>
      </c>
      <c r="L3" s="285">
        <v>733460.25</v>
      </c>
      <c r="M3" s="291">
        <v>0.7</v>
      </c>
      <c r="N3" s="294">
        <v>0</v>
      </c>
      <c r="O3" s="294">
        <v>1711407.24</v>
      </c>
      <c r="P3" s="294">
        <v>0</v>
      </c>
      <c r="Q3" s="295">
        <v>0</v>
      </c>
      <c r="R3" s="295">
        <v>0</v>
      </c>
      <c r="S3" s="295">
        <v>0</v>
      </c>
      <c r="T3" s="295">
        <v>0</v>
      </c>
      <c r="U3" s="295">
        <v>0</v>
      </c>
      <c r="V3" s="295">
        <v>0</v>
      </c>
      <c r="W3" s="295">
        <v>0</v>
      </c>
      <c r="X3" s="238"/>
      <c r="Y3" s="38"/>
      <c r="Z3" s="39"/>
      <c r="AA3" s="39"/>
      <c r="AB3" s="41"/>
    </row>
    <row r="4" spans="1:28" s="40" customFormat="1" ht="24" x14ac:dyDescent="0.25">
      <c r="A4" s="287" t="s">
        <v>608</v>
      </c>
      <c r="B4" s="287">
        <v>126</v>
      </c>
      <c r="C4" s="288" t="s">
        <v>62</v>
      </c>
      <c r="D4" s="292" t="s">
        <v>48</v>
      </c>
      <c r="E4" s="286" t="s">
        <v>71</v>
      </c>
      <c r="F4" s="293" t="s">
        <v>542</v>
      </c>
      <c r="G4" s="287" t="s">
        <v>113</v>
      </c>
      <c r="H4" s="289">
        <v>0.81699999999999995</v>
      </c>
      <c r="I4" s="290" t="s">
        <v>367</v>
      </c>
      <c r="J4" s="283">
        <v>880375.71</v>
      </c>
      <c r="K4" s="284">
        <v>616262.99</v>
      </c>
      <c r="L4" s="285">
        <v>264112.71999999997</v>
      </c>
      <c r="M4" s="291">
        <v>0.7</v>
      </c>
      <c r="N4" s="294">
        <v>0</v>
      </c>
      <c r="O4" s="294">
        <v>616262.99</v>
      </c>
      <c r="P4" s="294">
        <v>0</v>
      </c>
      <c r="Q4" s="295">
        <v>0</v>
      </c>
      <c r="R4" s="295">
        <v>0</v>
      </c>
      <c r="S4" s="295">
        <v>0</v>
      </c>
      <c r="T4" s="295">
        <v>0</v>
      </c>
      <c r="U4" s="295">
        <v>0</v>
      </c>
      <c r="V4" s="295">
        <v>0</v>
      </c>
      <c r="W4" s="295">
        <v>0</v>
      </c>
      <c r="X4" s="238"/>
      <c r="Y4" s="38"/>
      <c r="Z4" s="39"/>
      <c r="AA4" s="39"/>
      <c r="AB4" s="41"/>
    </row>
    <row r="5" spans="1:28" ht="20.100000000000001" customHeight="1" x14ac:dyDescent="0.25">
      <c r="A5" s="322" t="s">
        <v>38</v>
      </c>
      <c r="B5" s="322"/>
      <c r="C5" s="322"/>
      <c r="D5" s="322"/>
      <c r="E5" s="322"/>
      <c r="F5" s="322"/>
      <c r="G5" s="322"/>
      <c r="H5" s="173">
        <f>SUM(H3:H4)</f>
        <v>2.6859999999999999</v>
      </c>
      <c r="I5" s="174" t="s">
        <v>13</v>
      </c>
      <c r="J5" s="175">
        <f>SUM(J3:J4)</f>
        <v>3325243.2</v>
      </c>
      <c r="K5" s="176">
        <f>SUM(K3:K4)</f>
        <v>2327670.23</v>
      </c>
      <c r="L5" s="176">
        <f>SUM(L3:L4)</f>
        <v>997572.97</v>
      </c>
      <c r="M5" s="177" t="s">
        <v>13</v>
      </c>
      <c r="N5" s="178">
        <f>SUM(N3:N4)</f>
        <v>0</v>
      </c>
      <c r="O5" s="178">
        <f>SUM(O3:O4)</f>
        <v>2327670.23</v>
      </c>
      <c r="P5" s="178">
        <f>SUM(P3:P4)</f>
        <v>0</v>
      </c>
      <c r="Q5" s="178">
        <v>0</v>
      </c>
      <c r="R5" s="178">
        <v>0</v>
      </c>
      <c r="S5" s="178">
        <v>0</v>
      </c>
      <c r="T5" s="178">
        <v>0</v>
      </c>
      <c r="U5" s="178">
        <v>0</v>
      </c>
      <c r="V5" s="178">
        <v>0</v>
      </c>
      <c r="W5" s="178">
        <v>0</v>
      </c>
      <c r="X5" s="238"/>
      <c r="Y5" s="38"/>
      <c r="Z5" s="39"/>
      <c r="AA5" s="39"/>
      <c r="AB5" s="31"/>
    </row>
    <row r="6" spans="1:28" ht="20.100000000000001" customHeight="1" x14ac:dyDescent="0.25">
      <c r="A6" s="322" t="s">
        <v>32</v>
      </c>
      <c r="B6" s="322"/>
      <c r="C6" s="322"/>
      <c r="D6" s="322"/>
      <c r="E6" s="322"/>
      <c r="F6" s="322"/>
      <c r="G6" s="322"/>
      <c r="H6" s="173">
        <f>SUMIF($C$3:$C$4,"N",H3:H4)</f>
        <v>2.6859999999999999</v>
      </c>
      <c r="I6" s="174" t="s">
        <v>13</v>
      </c>
      <c r="J6" s="175">
        <f>SUMIF($C$3:$C$4,"N",J3:J4)</f>
        <v>3325243.2</v>
      </c>
      <c r="K6" s="176">
        <f>SUMIF($C$3:$C$4,"N",K3:K4)</f>
        <v>2327670.23</v>
      </c>
      <c r="L6" s="176">
        <f>SUMIF($C$3:$C$4,"N",L3:L4)</f>
        <v>997572.97</v>
      </c>
      <c r="M6" s="177" t="s">
        <v>13</v>
      </c>
      <c r="N6" s="178">
        <f>SUMIF($C$3:$C$4,"N",N3:N4)</f>
        <v>0</v>
      </c>
      <c r="O6" s="178">
        <f>SUMIF($C$3:$C$4,"N",O3:O4)</f>
        <v>2327670.23</v>
      </c>
      <c r="P6" s="178">
        <f>SUMIF($C$3:$C$4,"N",P3:P4)</f>
        <v>0</v>
      </c>
      <c r="Q6" s="178">
        <v>0</v>
      </c>
      <c r="R6" s="178">
        <v>0</v>
      </c>
      <c r="S6" s="178">
        <v>0</v>
      </c>
      <c r="T6" s="178">
        <v>0</v>
      </c>
      <c r="U6" s="178">
        <v>0</v>
      </c>
      <c r="V6" s="178">
        <v>0</v>
      </c>
      <c r="W6" s="178">
        <v>0</v>
      </c>
      <c r="X6" s="238"/>
      <c r="Y6" s="38"/>
      <c r="Z6" s="39"/>
      <c r="AA6" s="39"/>
      <c r="AB6" s="31"/>
    </row>
    <row r="7" spans="1:28" ht="20.100000000000001" customHeight="1" x14ac:dyDescent="0.25">
      <c r="A7" s="338" t="s">
        <v>33</v>
      </c>
      <c r="B7" s="338"/>
      <c r="C7" s="338"/>
      <c r="D7" s="338"/>
      <c r="E7" s="338"/>
      <c r="F7" s="338"/>
      <c r="G7" s="338"/>
      <c r="H7" s="179">
        <f>SUMIF($C$3:$C$4,"W",H3:H4)</f>
        <v>0</v>
      </c>
      <c r="I7" s="180" t="s">
        <v>13</v>
      </c>
      <c r="J7" s="167">
        <f>SUMIF($C$3:$C$4,"W",J3:J4)</f>
        <v>0</v>
      </c>
      <c r="K7" s="181">
        <f>SUMIF($C$3:$C$4,"W",K3:K4)</f>
        <v>0</v>
      </c>
      <c r="L7" s="181">
        <f>SUMIF($C$3:$C$4,"W",L3:L4)</f>
        <v>0</v>
      </c>
      <c r="M7" s="182" t="s">
        <v>13</v>
      </c>
      <c r="N7" s="183">
        <f>SUMIF($C$3:$C$4,"W",N3:N4)</f>
        <v>0</v>
      </c>
      <c r="O7" s="183">
        <f>SUMIF($C$3:$C$4,"W",O3:O4)</f>
        <v>0</v>
      </c>
      <c r="P7" s="183">
        <f>SUMIF($C$3:$C$4,"W",P3:P4)</f>
        <v>0</v>
      </c>
      <c r="Q7" s="183">
        <v>0</v>
      </c>
      <c r="R7" s="183">
        <v>0</v>
      </c>
      <c r="S7" s="183">
        <v>0</v>
      </c>
      <c r="T7" s="183">
        <v>0</v>
      </c>
      <c r="U7" s="183">
        <v>0</v>
      </c>
      <c r="V7" s="183">
        <v>0</v>
      </c>
      <c r="W7" s="183">
        <v>0</v>
      </c>
      <c r="X7" s="238"/>
      <c r="Y7" s="38"/>
      <c r="Z7" s="39"/>
      <c r="AA7" s="39"/>
      <c r="AB7" s="31"/>
    </row>
    <row r="8" spans="1:28" x14ac:dyDescent="0.25">
      <c r="A8" s="34"/>
    </row>
    <row r="9" spans="1:28" x14ac:dyDescent="0.25">
      <c r="A9" s="29" t="s">
        <v>22</v>
      </c>
    </row>
    <row r="10" spans="1:28" x14ac:dyDescent="0.25">
      <c r="A10" s="30" t="s">
        <v>23</v>
      </c>
    </row>
    <row r="11" spans="1:28" x14ac:dyDescent="0.25">
      <c r="A11" s="29" t="s">
        <v>29</v>
      </c>
    </row>
    <row r="12" spans="1:28" x14ac:dyDescent="0.25">
      <c r="A12" s="35"/>
    </row>
  </sheetData>
  <mergeCells count="17">
    <mergeCell ref="A7:G7"/>
    <mergeCell ref="I1:I2"/>
    <mergeCell ref="A1:A2"/>
    <mergeCell ref="B1:B2"/>
    <mergeCell ref="C1:C2"/>
    <mergeCell ref="F1:F2"/>
    <mergeCell ref="G1:G2"/>
    <mergeCell ref="H1:H2"/>
    <mergeCell ref="D1:D2"/>
    <mergeCell ref="A5:G5"/>
    <mergeCell ref="E1:E2"/>
    <mergeCell ref="A6:G6"/>
    <mergeCell ref="J1:J2"/>
    <mergeCell ref="K1:K2"/>
    <mergeCell ref="L1:L2"/>
    <mergeCell ref="M1:M2"/>
    <mergeCell ref="N1:W1"/>
  </mergeCells>
  <conditionalFormatting sqref="AA7 X3:X7 Y3:AB4">
    <cfRule type="cellIs" dxfId="27" priority="231" operator="equal">
      <formula>FALSE</formula>
    </cfRule>
  </conditionalFormatting>
  <conditionalFormatting sqref="AB7">
    <cfRule type="cellIs" dxfId="26" priority="236" operator="equal">
      <formula>FALSE</formula>
    </cfRule>
  </conditionalFormatting>
  <conditionalFormatting sqref="AB7">
    <cfRule type="cellIs" dxfId="25" priority="235" operator="equal">
      <formula>FALSE</formula>
    </cfRule>
  </conditionalFormatting>
  <conditionalFormatting sqref="Y7:Z7">
    <cfRule type="cellIs" dxfId="24" priority="234" operator="equal">
      <formula>FALSE</formula>
    </cfRule>
  </conditionalFormatting>
  <conditionalFormatting sqref="Y7:Z7 Y3:Z4 X3:X7">
    <cfRule type="containsText" dxfId="23" priority="232" operator="containsText" text="fałsz">
      <formula>NOT(ISERROR(SEARCH("fałsz",X3)))</formula>
    </cfRule>
  </conditionalFormatting>
  <conditionalFormatting sqref="AA7">
    <cfRule type="cellIs" dxfId="22" priority="230" operator="equal">
      <formula>FALSE</formula>
    </cfRule>
  </conditionalFormatting>
  <conditionalFormatting sqref="AB5:AB6">
    <cfRule type="cellIs" dxfId="21" priority="229" operator="equal">
      <formula>FALSE</formula>
    </cfRule>
  </conditionalFormatting>
  <conditionalFormatting sqref="AB5:AB6">
    <cfRule type="cellIs" dxfId="20" priority="228" operator="equal">
      <formula>FALSE</formula>
    </cfRule>
  </conditionalFormatting>
  <conditionalFormatting sqref="Y5:Z5">
    <cfRule type="cellIs" dxfId="19" priority="227" operator="equal">
      <formula>FALSE</formula>
    </cfRule>
  </conditionalFormatting>
  <conditionalFormatting sqref="Y5:Z5">
    <cfRule type="containsText" dxfId="18" priority="225" operator="containsText" text="fałsz">
      <formula>NOT(ISERROR(SEARCH("fałsz",Y5)))</formula>
    </cfRule>
  </conditionalFormatting>
  <conditionalFormatting sqref="AA5">
    <cfRule type="cellIs" dxfId="17" priority="224" operator="equal">
      <formula>FALSE</formula>
    </cfRule>
  </conditionalFormatting>
  <conditionalFormatting sqref="AA5">
    <cfRule type="cellIs" dxfId="16" priority="223" operator="equal">
      <formula>FALSE</formula>
    </cfRule>
  </conditionalFormatting>
  <conditionalFormatting sqref="Y6:Z6">
    <cfRule type="cellIs" dxfId="15" priority="222" operator="equal">
      <formula>FALSE</formula>
    </cfRule>
  </conditionalFormatting>
  <conditionalFormatting sqref="Y6:Z6">
    <cfRule type="containsText" dxfId="14" priority="220" operator="containsText" text="fałsz">
      <formula>NOT(ISERROR(SEARCH("fałsz",Y6)))</formula>
    </cfRule>
  </conditionalFormatting>
  <conditionalFormatting sqref="AA6">
    <cfRule type="cellIs" dxfId="13" priority="219" operator="equal">
      <formula>FALSE</formula>
    </cfRule>
  </conditionalFormatting>
  <conditionalFormatting sqref="AA6">
    <cfRule type="cellIs" dxfId="12" priority="218" operator="equal">
      <formula>FALSE</formula>
    </cfRule>
  </conditionalFormatting>
  <dataValidations count="2">
    <dataValidation type="list" allowBlank="1" showInputMessage="1" showErrorMessage="1" sqref="C3:C4">
      <formula1>"N,W"</formula1>
    </dataValidation>
    <dataValidation type="list" allowBlank="1" showInputMessage="1" showErrorMessage="1" sqref="G3:G4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showGridLines="0" view="pageBreakPreview" zoomScale="78" zoomScaleNormal="78" zoomScaleSheetLayoutView="78" workbookViewId="0">
      <selection activeCell="A59" sqref="A59"/>
    </sheetView>
  </sheetViews>
  <sheetFormatPr defaultColWidth="9.140625" defaultRowHeight="12" x14ac:dyDescent="0.25"/>
  <cols>
    <col min="1" max="1" width="6.85546875" style="225" customWidth="1"/>
    <col min="2" max="2" width="12" style="225" customWidth="1"/>
    <col min="3" max="3" width="12.5703125" style="225" customWidth="1"/>
    <col min="4" max="4" width="14.5703125" style="225" customWidth="1"/>
    <col min="5" max="5" width="10.7109375" style="225" customWidth="1"/>
    <col min="6" max="6" width="12.7109375" style="225" customWidth="1"/>
    <col min="7" max="7" width="38.7109375" style="225" customWidth="1"/>
    <col min="8" max="8" width="8.7109375" style="225" customWidth="1"/>
    <col min="9" max="10" width="15.85546875" style="225" customWidth="1"/>
    <col min="11" max="11" width="15.5703125" style="235" customWidth="1"/>
    <col min="12" max="13" width="15.5703125" style="225" customWidth="1"/>
    <col min="14" max="14" width="14.28515625" style="214" customWidth="1"/>
    <col min="15" max="17" width="14.7109375" style="225" customWidth="1"/>
    <col min="18" max="24" width="9.85546875" style="225" customWidth="1"/>
    <col min="25" max="28" width="15.7109375" style="225" customWidth="1"/>
    <col min="29" max="16384" width="9.140625" style="225"/>
  </cols>
  <sheetData>
    <row r="1" spans="1:28" ht="20.100000000000001" customHeight="1" x14ac:dyDescent="0.25">
      <c r="A1" s="322" t="s">
        <v>3</v>
      </c>
      <c r="B1" s="322" t="s">
        <v>4</v>
      </c>
      <c r="C1" s="323" t="s">
        <v>39</v>
      </c>
      <c r="D1" s="318" t="s">
        <v>5</v>
      </c>
      <c r="E1" s="318" t="s">
        <v>27</v>
      </c>
      <c r="F1" s="318" t="s">
        <v>14</v>
      </c>
      <c r="G1" s="322" t="s">
        <v>6</v>
      </c>
      <c r="H1" s="322" t="s">
        <v>24</v>
      </c>
      <c r="I1" s="322" t="s">
        <v>7</v>
      </c>
      <c r="J1" s="322" t="s">
        <v>25</v>
      </c>
      <c r="K1" s="327" t="s">
        <v>8</v>
      </c>
      <c r="L1" s="322" t="s">
        <v>9</v>
      </c>
      <c r="M1" s="318" t="s">
        <v>12</v>
      </c>
      <c r="N1" s="322" t="s">
        <v>10</v>
      </c>
      <c r="O1" s="322" t="s">
        <v>11</v>
      </c>
      <c r="P1" s="322"/>
      <c r="Q1" s="322"/>
      <c r="R1" s="322"/>
      <c r="S1" s="322"/>
      <c r="T1" s="322"/>
      <c r="U1" s="322"/>
      <c r="V1" s="322"/>
      <c r="W1" s="322"/>
      <c r="X1" s="322"/>
    </row>
    <row r="2" spans="1:28" ht="26.25" customHeight="1" x14ac:dyDescent="0.25">
      <c r="A2" s="322"/>
      <c r="B2" s="322"/>
      <c r="C2" s="324"/>
      <c r="D2" s="319"/>
      <c r="E2" s="319"/>
      <c r="F2" s="319"/>
      <c r="G2" s="322"/>
      <c r="H2" s="322"/>
      <c r="I2" s="322"/>
      <c r="J2" s="322"/>
      <c r="K2" s="327"/>
      <c r="L2" s="322"/>
      <c r="M2" s="319"/>
      <c r="N2" s="322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189">
        <v>2028</v>
      </c>
      <c r="Y2" s="214"/>
      <c r="Z2" s="214"/>
      <c r="AA2" s="214"/>
      <c r="AB2" s="217"/>
    </row>
    <row r="3" spans="1:28" ht="48" x14ac:dyDescent="0.25">
      <c r="A3" s="243" t="s">
        <v>607</v>
      </c>
      <c r="B3" s="148">
        <v>92</v>
      </c>
      <c r="C3" s="149" t="s">
        <v>61</v>
      </c>
      <c r="D3" s="150" t="s">
        <v>414</v>
      </c>
      <c r="E3" s="151" t="s">
        <v>442</v>
      </c>
      <c r="F3" s="148" t="s">
        <v>264</v>
      </c>
      <c r="G3" s="152" t="s">
        <v>487</v>
      </c>
      <c r="H3" s="148" t="s">
        <v>111</v>
      </c>
      <c r="I3" s="153">
        <v>0.95149000000000006</v>
      </c>
      <c r="J3" s="154" t="s">
        <v>507</v>
      </c>
      <c r="K3" s="161">
        <v>5784523.7199999997</v>
      </c>
      <c r="L3" s="162">
        <f t="shared" ref="L3:L15" si="0">ROUNDDOWN(K3*N3,2)</f>
        <v>4049166.6</v>
      </c>
      <c r="M3" s="163">
        <f t="shared" ref="M3:M15" si="1">K3-L3</f>
        <v>1735357.1199999996</v>
      </c>
      <c r="N3" s="155">
        <v>0.7</v>
      </c>
      <c r="O3" s="162">
        <v>0</v>
      </c>
      <c r="P3" s="162">
        <v>1189650</v>
      </c>
      <c r="Q3" s="162">
        <v>2859516.6</v>
      </c>
      <c r="R3" s="162">
        <v>0</v>
      </c>
      <c r="S3" s="162">
        <v>0</v>
      </c>
      <c r="T3" s="162">
        <v>0</v>
      </c>
      <c r="U3" s="162">
        <v>0</v>
      </c>
      <c r="V3" s="162">
        <v>0</v>
      </c>
      <c r="W3" s="162">
        <v>0</v>
      </c>
      <c r="X3" s="162">
        <v>0</v>
      </c>
      <c r="Y3" s="214"/>
      <c r="Z3" s="218"/>
      <c r="AA3" s="219"/>
      <c r="AB3" s="219"/>
    </row>
    <row r="4" spans="1:28" ht="24" x14ac:dyDescent="0.25">
      <c r="A4" s="143" t="s">
        <v>608</v>
      </c>
      <c r="B4" s="143">
        <v>314</v>
      </c>
      <c r="C4" s="144" t="s">
        <v>62</v>
      </c>
      <c r="D4" s="47" t="s">
        <v>413</v>
      </c>
      <c r="E4" s="140" t="s">
        <v>443</v>
      </c>
      <c r="F4" s="143" t="s">
        <v>264</v>
      </c>
      <c r="G4" s="46" t="s">
        <v>742</v>
      </c>
      <c r="H4" s="143" t="s">
        <v>111</v>
      </c>
      <c r="I4" s="145">
        <v>0.28650000000000003</v>
      </c>
      <c r="J4" s="146" t="s">
        <v>508</v>
      </c>
      <c r="K4" s="43">
        <v>1050200</v>
      </c>
      <c r="L4" s="42">
        <f t="shared" si="0"/>
        <v>735140</v>
      </c>
      <c r="M4" s="48">
        <f t="shared" si="1"/>
        <v>315060</v>
      </c>
      <c r="N4" s="147">
        <v>0.7</v>
      </c>
      <c r="O4" s="42">
        <v>0</v>
      </c>
      <c r="P4" s="42">
        <v>735140</v>
      </c>
      <c r="Q4" s="42">
        <v>0</v>
      </c>
      <c r="R4" s="42">
        <v>0</v>
      </c>
      <c r="S4" s="42">
        <v>0</v>
      </c>
      <c r="T4" s="42">
        <v>0</v>
      </c>
      <c r="U4" s="42">
        <v>0</v>
      </c>
      <c r="V4" s="42">
        <v>0</v>
      </c>
      <c r="W4" s="42">
        <v>0</v>
      </c>
      <c r="X4" s="42">
        <v>0</v>
      </c>
      <c r="Y4" s="214"/>
      <c r="Z4" s="218"/>
      <c r="AA4" s="219"/>
      <c r="AB4" s="219"/>
    </row>
    <row r="5" spans="1:28" ht="36" x14ac:dyDescent="0.25">
      <c r="A5" s="143" t="s">
        <v>609</v>
      </c>
      <c r="B5" s="143">
        <v>368</v>
      </c>
      <c r="C5" s="144" t="s">
        <v>62</v>
      </c>
      <c r="D5" s="47" t="s">
        <v>380</v>
      </c>
      <c r="E5" s="140" t="s">
        <v>444</v>
      </c>
      <c r="F5" s="143" t="s">
        <v>278</v>
      </c>
      <c r="G5" s="46" t="s">
        <v>743</v>
      </c>
      <c r="H5" s="143" t="s">
        <v>112</v>
      </c>
      <c r="I5" s="145">
        <v>2.222</v>
      </c>
      <c r="J5" s="146" t="s">
        <v>127</v>
      </c>
      <c r="K5" s="43">
        <v>1834812.09</v>
      </c>
      <c r="L5" s="42">
        <f t="shared" si="0"/>
        <v>1284368.46</v>
      </c>
      <c r="M5" s="48">
        <f t="shared" si="1"/>
        <v>550443.63000000012</v>
      </c>
      <c r="N5" s="147">
        <v>0.7</v>
      </c>
      <c r="O5" s="42">
        <v>0</v>
      </c>
      <c r="P5" s="42">
        <v>1284368.46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214"/>
      <c r="Z5" s="218"/>
      <c r="AA5" s="219"/>
      <c r="AB5" s="219"/>
    </row>
    <row r="6" spans="1:28" ht="36" x14ac:dyDescent="0.25">
      <c r="A6" s="143" t="s">
        <v>610</v>
      </c>
      <c r="B6" s="143">
        <v>246</v>
      </c>
      <c r="C6" s="144" t="s">
        <v>62</v>
      </c>
      <c r="D6" s="47" t="s">
        <v>396</v>
      </c>
      <c r="E6" s="140" t="s">
        <v>445</v>
      </c>
      <c r="F6" s="143" t="s">
        <v>276</v>
      </c>
      <c r="G6" s="46" t="s">
        <v>488</v>
      </c>
      <c r="H6" s="143" t="s">
        <v>112</v>
      </c>
      <c r="I6" s="145">
        <v>2.1192500000000001</v>
      </c>
      <c r="J6" s="146" t="s">
        <v>124</v>
      </c>
      <c r="K6" s="43">
        <v>2435664.59</v>
      </c>
      <c r="L6" s="42">
        <f t="shared" si="0"/>
        <v>1583181.98</v>
      </c>
      <c r="M6" s="48">
        <f t="shared" si="1"/>
        <v>852482.60999999987</v>
      </c>
      <c r="N6" s="147">
        <v>0.65</v>
      </c>
      <c r="O6" s="42">
        <v>0</v>
      </c>
      <c r="P6" s="42">
        <v>1583181.98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214"/>
      <c r="Z6" s="218"/>
      <c r="AA6" s="219"/>
      <c r="AB6" s="219"/>
    </row>
    <row r="7" spans="1:28" ht="24" x14ac:dyDescent="0.25">
      <c r="A7" s="143" t="s">
        <v>611</v>
      </c>
      <c r="B7" s="143">
        <v>315</v>
      </c>
      <c r="C7" s="144" t="s">
        <v>62</v>
      </c>
      <c r="D7" s="47" t="s">
        <v>413</v>
      </c>
      <c r="E7" s="140" t="s">
        <v>443</v>
      </c>
      <c r="F7" s="143" t="s">
        <v>264</v>
      </c>
      <c r="G7" s="46" t="s">
        <v>489</v>
      </c>
      <c r="H7" s="143" t="s">
        <v>112</v>
      </c>
      <c r="I7" s="145">
        <v>1.4610000000000001</v>
      </c>
      <c r="J7" s="146" t="s">
        <v>508</v>
      </c>
      <c r="K7" s="43">
        <v>7000000</v>
      </c>
      <c r="L7" s="42">
        <f t="shared" si="0"/>
        <v>4900000</v>
      </c>
      <c r="M7" s="48">
        <f t="shared" si="1"/>
        <v>2100000</v>
      </c>
      <c r="N7" s="147">
        <v>0.7</v>
      </c>
      <c r="O7" s="42">
        <v>0</v>
      </c>
      <c r="P7" s="42">
        <v>4900000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214"/>
      <c r="Z7" s="218"/>
      <c r="AA7" s="219"/>
      <c r="AB7" s="219"/>
    </row>
    <row r="8" spans="1:28" ht="48" x14ac:dyDescent="0.25">
      <c r="A8" s="143" t="s">
        <v>612</v>
      </c>
      <c r="B8" s="143">
        <v>164</v>
      </c>
      <c r="C8" s="144" t="s">
        <v>62</v>
      </c>
      <c r="D8" s="47" t="s">
        <v>406</v>
      </c>
      <c r="E8" s="140" t="s">
        <v>446</v>
      </c>
      <c r="F8" s="143" t="s">
        <v>267</v>
      </c>
      <c r="G8" s="46" t="s">
        <v>490</v>
      </c>
      <c r="H8" s="143" t="s">
        <v>112</v>
      </c>
      <c r="I8" s="145">
        <v>0.99</v>
      </c>
      <c r="J8" s="146" t="s">
        <v>508</v>
      </c>
      <c r="K8" s="43">
        <v>801338.3</v>
      </c>
      <c r="L8" s="42">
        <f t="shared" si="0"/>
        <v>520869.89</v>
      </c>
      <c r="M8" s="48">
        <f t="shared" si="1"/>
        <v>280468.41000000003</v>
      </c>
      <c r="N8" s="147">
        <v>0.65</v>
      </c>
      <c r="O8" s="42">
        <v>0</v>
      </c>
      <c r="P8" s="42">
        <v>520869.89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214"/>
      <c r="Z8" s="218"/>
      <c r="AA8" s="219"/>
      <c r="AB8" s="219"/>
    </row>
    <row r="9" spans="1:28" ht="24" x14ac:dyDescent="0.25">
      <c r="A9" s="143" t="s">
        <v>613</v>
      </c>
      <c r="B9" s="143">
        <v>148</v>
      </c>
      <c r="C9" s="144" t="s">
        <v>62</v>
      </c>
      <c r="D9" s="47" t="s">
        <v>397</v>
      </c>
      <c r="E9" s="140" t="s">
        <v>447</v>
      </c>
      <c r="F9" s="143" t="s">
        <v>276</v>
      </c>
      <c r="G9" s="46" t="s">
        <v>491</v>
      </c>
      <c r="H9" s="143" t="s">
        <v>112</v>
      </c>
      <c r="I9" s="145">
        <v>0.92</v>
      </c>
      <c r="J9" s="146" t="s">
        <v>361</v>
      </c>
      <c r="K9" s="43">
        <v>710034.06</v>
      </c>
      <c r="L9" s="42">
        <f t="shared" si="0"/>
        <v>497023.84</v>
      </c>
      <c r="M9" s="48">
        <f t="shared" si="1"/>
        <v>213010.22000000003</v>
      </c>
      <c r="N9" s="147">
        <v>0.7</v>
      </c>
      <c r="O9" s="42">
        <v>0</v>
      </c>
      <c r="P9" s="42">
        <v>497023.84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214"/>
      <c r="Z9" s="218"/>
      <c r="AA9" s="219"/>
      <c r="AB9" s="219"/>
    </row>
    <row r="10" spans="1:28" ht="24" x14ac:dyDescent="0.25">
      <c r="A10" s="143" t="s">
        <v>614</v>
      </c>
      <c r="B10" s="143">
        <v>176</v>
      </c>
      <c r="C10" s="144" t="s">
        <v>62</v>
      </c>
      <c r="D10" s="47" t="s">
        <v>404</v>
      </c>
      <c r="E10" s="140" t="s">
        <v>448</v>
      </c>
      <c r="F10" s="143" t="s">
        <v>266</v>
      </c>
      <c r="G10" s="46" t="s">
        <v>492</v>
      </c>
      <c r="H10" s="143" t="s">
        <v>112</v>
      </c>
      <c r="I10" s="145">
        <v>0.92</v>
      </c>
      <c r="J10" s="146" t="s">
        <v>373</v>
      </c>
      <c r="K10" s="43">
        <v>991150.62</v>
      </c>
      <c r="L10" s="42">
        <f t="shared" si="0"/>
        <v>644247.9</v>
      </c>
      <c r="M10" s="48">
        <f t="shared" si="1"/>
        <v>346902.72</v>
      </c>
      <c r="N10" s="147">
        <v>0.65</v>
      </c>
      <c r="O10" s="42">
        <v>0</v>
      </c>
      <c r="P10" s="42">
        <v>644247.9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214"/>
      <c r="Z10" s="218"/>
      <c r="AA10" s="219"/>
      <c r="AB10" s="219"/>
    </row>
    <row r="11" spans="1:28" ht="24" x14ac:dyDescent="0.25">
      <c r="A11" s="143" t="s">
        <v>615</v>
      </c>
      <c r="B11" s="143">
        <v>290</v>
      </c>
      <c r="C11" s="144" t="s">
        <v>62</v>
      </c>
      <c r="D11" s="47" t="s">
        <v>399</v>
      </c>
      <c r="E11" s="140" t="s">
        <v>438</v>
      </c>
      <c r="F11" s="143" t="s">
        <v>284</v>
      </c>
      <c r="G11" s="46" t="s">
        <v>493</v>
      </c>
      <c r="H11" s="143" t="s">
        <v>112</v>
      </c>
      <c r="I11" s="145">
        <v>0.86199999999999999</v>
      </c>
      <c r="J11" s="146" t="s">
        <v>118</v>
      </c>
      <c r="K11" s="43">
        <v>430699.99</v>
      </c>
      <c r="L11" s="42">
        <f t="shared" si="0"/>
        <v>279954.99</v>
      </c>
      <c r="M11" s="48">
        <f t="shared" si="1"/>
        <v>150745</v>
      </c>
      <c r="N11" s="147">
        <v>0.65</v>
      </c>
      <c r="O11" s="42">
        <v>0</v>
      </c>
      <c r="P11" s="42">
        <v>279954.99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214"/>
      <c r="Z11" s="218"/>
      <c r="AA11" s="219"/>
      <c r="AB11" s="219"/>
    </row>
    <row r="12" spans="1:28" ht="36" x14ac:dyDescent="0.25">
      <c r="A12" s="143" t="s">
        <v>619</v>
      </c>
      <c r="B12" s="143">
        <v>244</v>
      </c>
      <c r="C12" s="144" t="s">
        <v>62</v>
      </c>
      <c r="D12" s="47" t="s">
        <v>168</v>
      </c>
      <c r="E12" s="140" t="s">
        <v>232</v>
      </c>
      <c r="F12" s="143" t="s">
        <v>281</v>
      </c>
      <c r="G12" s="46" t="s">
        <v>494</v>
      </c>
      <c r="H12" s="143" t="s">
        <v>112</v>
      </c>
      <c r="I12" s="145">
        <v>0.85799999999999998</v>
      </c>
      <c r="J12" s="146" t="s">
        <v>125</v>
      </c>
      <c r="K12" s="43">
        <v>581119.55000000005</v>
      </c>
      <c r="L12" s="42">
        <f t="shared" si="0"/>
        <v>406783.68</v>
      </c>
      <c r="M12" s="48">
        <f t="shared" si="1"/>
        <v>174335.87000000005</v>
      </c>
      <c r="N12" s="147">
        <v>0.7</v>
      </c>
      <c r="O12" s="42">
        <v>0</v>
      </c>
      <c r="P12" s="42">
        <v>406783.68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214"/>
      <c r="Z12" s="218"/>
      <c r="AA12" s="219"/>
      <c r="AB12" s="219"/>
    </row>
    <row r="13" spans="1:28" ht="24" x14ac:dyDescent="0.25">
      <c r="A13" s="143" t="s">
        <v>620</v>
      </c>
      <c r="B13" s="143">
        <v>380</v>
      </c>
      <c r="C13" s="144" t="s">
        <v>62</v>
      </c>
      <c r="D13" s="47" t="s">
        <v>403</v>
      </c>
      <c r="E13" s="140" t="s">
        <v>449</v>
      </c>
      <c r="F13" s="143" t="s">
        <v>266</v>
      </c>
      <c r="G13" s="46" t="s">
        <v>495</v>
      </c>
      <c r="H13" s="143" t="s">
        <v>112</v>
      </c>
      <c r="I13" s="145">
        <v>0.78600000000000003</v>
      </c>
      <c r="J13" s="146" t="s">
        <v>131</v>
      </c>
      <c r="K13" s="43">
        <v>1149342.78</v>
      </c>
      <c r="L13" s="42">
        <f t="shared" si="0"/>
        <v>747072.8</v>
      </c>
      <c r="M13" s="48">
        <f t="shared" si="1"/>
        <v>402269.98</v>
      </c>
      <c r="N13" s="147">
        <v>0.65</v>
      </c>
      <c r="O13" s="42">
        <v>0</v>
      </c>
      <c r="P13" s="42">
        <v>747072.8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214"/>
      <c r="Z13" s="218"/>
      <c r="AA13" s="219"/>
      <c r="AB13" s="219"/>
    </row>
    <row r="14" spans="1:28" ht="24" x14ac:dyDescent="0.25">
      <c r="A14" s="143" t="s">
        <v>621</v>
      </c>
      <c r="B14" s="143">
        <v>60</v>
      </c>
      <c r="C14" s="144" t="s">
        <v>62</v>
      </c>
      <c r="D14" s="47" t="s">
        <v>395</v>
      </c>
      <c r="E14" s="140" t="s">
        <v>450</v>
      </c>
      <c r="F14" s="143" t="s">
        <v>276</v>
      </c>
      <c r="G14" s="46" t="s">
        <v>496</v>
      </c>
      <c r="H14" s="143" t="s">
        <v>112</v>
      </c>
      <c r="I14" s="145">
        <v>0.71199999999999997</v>
      </c>
      <c r="J14" s="146" t="s">
        <v>509</v>
      </c>
      <c r="K14" s="43">
        <v>592412.17000000004</v>
      </c>
      <c r="L14" s="42">
        <f t="shared" si="0"/>
        <v>414688.51</v>
      </c>
      <c r="M14" s="48">
        <f t="shared" si="1"/>
        <v>177723.66000000003</v>
      </c>
      <c r="N14" s="147">
        <v>0.7</v>
      </c>
      <c r="O14" s="42">
        <v>0</v>
      </c>
      <c r="P14" s="42">
        <v>414688.51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214"/>
      <c r="Z14" s="218"/>
      <c r="AA14" s="219"/>
      <c r="AB14" s="219"/>
    </row>
    <row r="15" spans="1:28" ht="36" x14ac:dyDescent="0.25">
      <c r="A15" s="143" t="s">
        <v>622</v>
      </c>
      <c r="B15" s="143">
        <v>134</v>
      </c>
      <c r="C15" s="144" t="s">
        <v>62</v>
      </c>
      <c r="D15" s="47" t="s">
        <v>416</v>
      </c>
      <c r="E15" s="140" t="s">
        <v>451</v>
      </c>
      <c r="F15" s="143" t="s">
        <v>454</v>
      </c>
      <c r="G15" s="46" t="s">
        <v>497</v>
      </c>
      <c r="H15" s="143" t="s">
        <v>112</v>
      </c>
      <c r="I15" s="145">
        <v>0.21099999999999999</v>
      </c>
      <c r="J15" s="146" t="s">
        <v>123</v>
      </c>
      <c r="K15" s="43">
        <v>2032285.94</v>
      </c>
      <c r="L15" s="42">
        <f t="shared" si="0"/>
        <v>1320985.8600000001</v>
      </c>
      <c r="M15" s="48">
        <f t="shared" si="1"/>
        <v>711300.07999999984</v>
      </c>
      <c r="N15" s="147">
        <v>0.65</v>
      </c>
      <c r="O15" s="42">
        <v>0</v>
      </c>
      <c r="P15" s="42">
        <v>1320985.8600000001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214"/>
      <c r="Z15" s="218"/>
      <c r="AA15" s="219"/>
      <c r="AB15" s="219"/>
    </row>
    <row r="16" spans="1:28" ht="20.100000000000001" customHeight="1" x14ac:dyDescent="0.25">
      <c r="A16" s="322" t="s">
        <v>38</v>
      </c>
      <c r="B16" s="322"/>
      <c r="C16" s="322"/>
      <c r="D16" s="322"/>
      <c r="E16" s="322"/>
      <c r="F16" s="322"/>
      <c r="G16" s="322"/>
      <c r="H16" s="322"/>
      <c r="I16" s="173">
        <f>SUM(I3:I15)</f>
        <v>13.299240000000001</v>
      </c>
      <c r="J16" s="174" t="s">
        <v>13</v>
      </c>
      <c r="K16" s="175">
        <f>SUM(K3:K15)</f>
        <v>25393583.810000002</v>
      </c>
      <c r="L16" s="176">
        <f>SUM(L3:L15)</f>
        <v>17383484.510000002</v>
      </c>
      <c r="M16" s="176">
        <f>SUM(M3:M15)</f>
        <v>8010099.2999999989</v>
      </c>
      <c r="N16" s="177" t="s">
        <v>13</v>
      </c>
      <c r="O16" s="178">
        <f>SUM(O3:O15)</f>
        <v>0</v>
      </c>
      <c r="P16" s="178">
        <f>SUM(P3:P15)</f>
        <v>14523967.91</v>
      </c>
      <c r="Q16" s="178">
        <f>SUM(Q3:Q15)</f>
        <v>2859516.6</v>
      </c>
      <c r="R16" s="178">
        <v>0</v>
      </c>
      <c r="S16" s="178">
        <v>0</v>
      </c>
      <c r="T16" s="178">
        <v>0</v>
      </c>
      <c r="U16" s="178">
        <v>0</v>
      </c>
      <c r="V16" s="178">
        <v>0</v>
      </c>
      <c r="W16" s="178">
        <v>0</v>
      </c>
      <c r="X16" s="178">
        <v>0</v>
      </c>
      <c r="Y16" s="214"/>
      <c r="Z16" s="218"/>
      <c r="AA16" s="219"/>
      <c r="AB16" s="219"/>
    </row>
    <row r="17" spans="1:28" ht="20.100000000000001" customHeight="1" x14ac:dyDescent="0.25">
      <c r="A17" s="328" t="s">
        <v>32</v>
      </c>
      <c r="B17" s="332"/>
      <c r="C17" s="332"/>
      <c r="D17" s="332"/>
      <c r="E17" s="332"/>
      <c r="F17" s="332"/>
      <c r="G17" s="332"/>
      <c r="H17" s="333"/>
      <c r="I17" s="173">
        <f>SUMIF($C$3:$C$15,"N",I3:I15)</f>
        <v>12.347750000000001</v>
      </c>
      <c r="J17" s="174" t="s">
        <v>13</v>
      </c>
      <c r="K17" s="175">
        <f>SUMIF($C$3:$C$15,"N",K3:K15)</f>
        <v>19609060.090000004</v>
      </c>
      <c r="L17" s="176">
        <f>SUMIF($C$3:$C$15,"N",L3:L15)</f>
        <v>13334317.91</v>
      </c>
      <c r="M17" s="176">
        <f>SUMIF($C$3:$C$15,"N",M3:M15)</f>
        <v>6274742.1799999997</v>
      </c>
      <c r="N17" s="177" t="s">
        <v>13</v>
      </c>
      <c r="O17" s="178">
        <f>SUMIF($C$3:$C$15,"N",O3:O15)</f>
        <v>0</v>
      </c>
      <c r="P17" s="178">
        <f>SUMIF($C$3:$C$15,"N",P3:P15)</f>
        <v>13334317.91</v>
      </c>
      <c r="Q17" s="178">
        <f>SUMIF($C$3:$C$15,"N",Q3:Q15)</f>
        <v>0</v>
      </c>
      <c r="R17" s="178">
        <v>0</v>
      </c>
      <c r="S17" s="178">
        <v>0</v>
      </c>
      <c r="T17" s="178">
        <v>0</v>
      </c>
      <c r="U17" s="178">
        <v>0</v>
      </c>
      <c r="V17" s="178">
        <v>0</v>
      </c>
      <c r="W17" s="178">
        <v>0</v>
      </c>
      <c r="X17" s="178">
        <v>0</v>
      </c>
      <c r="Y17" s="214"/>
      <c r="Z17" s="218"/>
      <c r="AA17" s="219"/>
      <c r="AB17" s="219"/>
    </row>
    <row r="18" spans="1:28" ht="20.100000000000001" customHeight="1" x14ac:dyDescent="0.25">
      <c r="A18" s="338" t="s">
        <v>33</v>
      </c>
      <c r="B18" s="338"/>
      <c r="C18" s="338"/>
      <c r="D18" s="338"/>
      <c r="E18" s="338"/>
      <c r="F18" s="338"/>
      <c r="G18" s="338"/>
      <c r="H18" s="338"/>
      <c r="I18" s="179">
        <f>SUMIF($C$3:$C$15,"W",I3:I15)</f>
        <v>0.95149000000000006</v>
      </c>
      <c r="J18" s="188" t="s">
        <v>13</v>
      </c>
      <c r="K18" s="167">
        <f>SUMIF($C$3:$C$15,"W",K3:K15)</f>
        <v>5784523.7199999997</v>
      </c>
      <c r="L18" s="181">
        <f>SUMIF($C$3:$C$15,"W",L3:L15)</f>
        <v>4049166.6</v>
      </c>
      <c r="M18" s="181">
        <f>SUMIF($C$3:$C$15,"W",M3:M15)</f>
        <v>1735357.1199999996</v>
      </c>
      <c r="N18" s="182" t="s">
        <v>13</v>
      </c>
      <c r="O18" s="183">
        <f>SUMIF($C$3:$C$15,"W",O3:O15)</f>
        <v>0</v>
      </c>
      <c r="P18" s="183">
        <f>SUMIF($C$3:$C$15,"W",P3:P15)</f>
        <v>1189650</v>
      </c>
      <c r="Q18" s="183">
        <f>SUMIF($C$3:$C$15,"W",Q3:Q15)</f>
        <v>2859516.6</v>
      </c>
      <c r="R18" s="183">
        <v>0</v>
      </c>
      <c r="S18" s="183">
        <v>0</v>
      </c>
      <c r="T18" s="183">
        <v>0</v>
      </c>
      <c r="U18" s="183">
        <v>0</v>
      </c>
      <c r="V18" s="183">
        <v>0</v>
      </c>
      <c r="W18" s="183">
        <v>0</v>
      </c>
      <c r="X18" s="183">
        <v>0</v>
      </c>
      <c r="Y18" s="214"/>
      <c r="Z18" s="218"/>
      <c r="AA18" s="219"/>
      <c r="AB18" s="219"/>
    </row>
    <row r="19" spans="1:28" x14ac:dyDescent="0.25">
      <c r="A19" s="234"/>
      <c r="AB19" s="236"/>
    </row>
    <row r="20" spans="1:28" x14ac:dyDescent="0.25">
      <c r="A20" s="224" t="s">
        <v>22</v>
      </c>
    </row>
    <row r="21" spans="1:28" x14ac:dyDescent="0.25">
      <c r="A21" s="227" t="s">
        <v>23</v>
      </c>
    </row>
    <row r="22" spans="1:28" x14ac:dyDescent="0.25">
      <c r="A22" s="224" t="s">
        <v>29</v>
      </c>
    </row>
    <row r="23" spans="1:28" x14ac:dyDescent="0.25">
      <c r="A23" s="237"/>
    </row>
  </sheetData>
  <mergeCells count="18">
    <mergeCell ref="O1:X1"/>
    <mergeCell ref="M1:M2"/>
    <mergeCell ref="N1:N2"/>
    <mergeCell ref="A16:H16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  <mergeCell ref="A17:H17"/>
    <mergeCell ref="D1:D2"/>
    <mergeCell ref="A18:H18"/>
    <mergeCell ref="E1:E2"/>
  </mergeCells>
  <conditionalFormatting sqref="AB19 Y3:AB16">
    <cfRule type="cellIs" dxfId="11" priority="175" operator="equal">
      <formula>FALSE</formula>
    </cfRule>
  </conditionalFormatting>
  <conditionalFormatting sqref="Y3:AA16">
    <cfRule type="containsText" dxfId="10" priority="168" operator="containsText" text="fałsz">
      <formula>NOT(ISERROR(SEARCH("fałsz",Y3)))</formula>
    </cfRule>
  </conditionalFormatting>
  <conditionalFormatting sqref="Z18:AA18">
    <cfRule type="cellIs" dxfId="9" priority="165" operator="equal">
      <formula>FALSE</formula>
    </cfRule>
  </conditionalFormatting>
  <conditionalFormatting sqref="Y18">
    <cfRule type="cellIs" dxfId="8" priority="164" operator="equal">
      <formula>FALSE</formula>
    </cfRule>
  </conditionalFormatting>
  <conditionalFormatting sqref="Y18:AA18">
    <cfRule type="containsText" dxfId="7" priority="163" operator="containsText" text="fałsz">
      <formula>NOT(ISERROR(SEARCH("fałsz",Y18)))</formula>
    </cfRule>
  </conditionalFormatting>
  <conditionalFormatting sqref="AB18">
    <cfRule type="cellIs" dxfId="6" priority="162" operator="equal">
      <formula>FALSE</formula>
    </cfRule>
  </conditionalFormatting>
  <conditionalFormatting sqref="AB18">
    <cfRule type="cellIs" dxfId="5" priority="161" operator="equal">
      <formula>FALSE</formula>
    </cfRule>
  </conditionalFormatting>
  <conditionalFormatting sqref="Y17:AA17">
    <cfRule type="containsText" dxfId="4" priority="158" operator="containsText" text="fałsz">
      <formula>NOT(ISERROR(SEARCH("fałsz",Y17)))</formula>
    </cfRule>
  </conditionalFormatting>
  <conditionalFormatting sqref="Z17:AA17">
    <cfRule type="cellIs" dxfId="3" priority="160" operator="equal">
      <formula>FALSE</formula>
    </cfRule>
  </conditionalFormatting>
  <conditionalFormatting sqref="Y17">
    <cfRule type="cellIs" dxfId="2" priority="159" operator="equal">
      <formula>FALSE</formula>
    </cfRule>
  </conditionalFormatting>
  <conditionalFormatting sqref="AB17">
    <cfRule type="cellIs" dxfId="1" priority="157" operator="equal">
      <formula>FALSE</formula>
    </cfRule>
  </conditionalFormatting>
  <conditionalFormatting sqref="AB17">
    <cfRule type="cellIs" dxfId="0" priority="156" operator="equal">
      <formula>FALSE</formula>
    </cfRule>
  </conditionalFormatting>
  <dataValidations count="1">
    <dataValidation type="list" allowBlank="1" showInputMessage="1" showErrorMessage="1" sqref="C3:C15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rezerwowa</oddHeader>
    <oddFooter>Strona &amp;P z &amp;N</oddFooter>
  </headerFooter>
  <ignoredErrors>
    <ignoredError sqref="E3:E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14 - mazowieckie</vt:lpstr>
      <vt:lpstr>pow podst</vt:lpstr>
      <vt:lpstr>gm podst</vt:lpstr>
      <vt:lpstr>pow rez</vt:lpstr>
      <vt:lpstr>gm rez</vt:lpstr>
      <vt:lpstr>'14 - mazowieckie'!Obszar_wydruku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Rafał Rudnik</cp:lastModifiedBy>
  <cp:lastPrinted>2020-12-08T09:46:31Z</cp:lastPrinted>
  <dcterms:created xsi:type="dcterms:W3CDTF">2019-02-25T10:53:14Z</dcterms:created>
  <dcterms:modified xsi:type="dcterms:W3CDTF">2020-12-11T10:48:20Z</dcterms:modified>
</cp:coreProperties>
</file>