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eczne\sprawozdania na koniec listopada 2019\"/>
    </mc:Choice>
  </mc:AlternateContent>
  <bookViews>
    <workbookView xWindow="0" yWindow="0" windowWidth="28800" windowHeight="12435"/>
  </bookViews>
  <sheets>
    <sheet name="Dane - 30 listopad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52511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I26" i="1" l="1"/>
  <c r="H26" i="1"/>
  <c r="D42" i="2" l="1"/>
  <c r="E42" i="2"/>
  <c r="AQ26" i="1" l="1"/>
  <c r="AP26" i="1"/>
  <c r="AO2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B46" i="1" l="1"/>
  <c r="AC46" i="1"/>
  <c r="AD46" i="1"/>
  <c r="AE46" i="1"/>
  <c r="C46" i="1" l="1"/>
  <c r="D46" i="1"/>
  <c r="E4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C6" i="1" l="1"/>
  <c r="D6" i="1"/>
  <c r="E6" i="1"/>
  <c r="G6" i="1"/>
  <c r="H6" i="1"/>
  <c r="I6" i="1"/>
  <c r="K6" i="1"/>
  <c r="L6" i="1"/>
  <c r="M6" i="1"/>
  <c r="N6" i="1"/>
  <c r="O6" i="1"/>
  <c r="P6" i="1"/>
  <c r="R6" i="1"/>
  <c r="S6" i="1"/>
  <c r="T6" i="1"/>
  <c r="U6" i="1"/>
  <c r="V6" i="1"/>
  <c r="W6" i="1"/>
  <c r="X6" i="1"/>
  <c r="Y6" i="1"/>
  <c r="AB6" i="1"/>
  <c r="AC6" i="1"/>
  <c r="AD6" i="1"/>
  <c r="AE6" i="1"/>
  <c r="AG6" i="1"/>
  <c r="AH6" i="1"/>
  <c r="AI6" i="1"/>
  <c r="AJ6" i="1"/>
  <c r="AK6" i="1"/>
  <c r="AL6" i="1"/>
  <c r="AM6" i="1"/>
  <c r="AO6" i="1"/>
  <c r="AP6" i="1"/>
  <c r="AQ6" i="1"/>
  <c r="F7" i="1"/>
  <c r="J7" i="1"/>
  <c r="Q7" i="1"/>
  <c r="AA7" i="1"/>
  <c r="AR7" i="1"/>
  <c r="F8" i="1"/>
  <c r="J8" i="1"/>
  <c r="Q8" i="1"/>
  <c r="AA8" i="1"/>
  <c r="AR8" i="1"/>
  <c r="F9" i="1"/>
  <c r="J9" i="1"/>
  <c r="Q9" i="1"/>
  <c r="AA9" i="1"/>
  <c r="AR9" i="1"/>
  <c r="F10" i="1"/>
  <c r="J10" i="1"/>
  <c r="Q10" i="1"/>
  <c r="AA10" i="1"/>
  <c r="AR10" i="1"/>
  <c r="F11" i="1"/>
  <c r="J11" i="1"/>
  <c r="Q11" i="1"/>
  <c r="AA11" i="1"/>
  <c r="AR11" i="1"/>
  <c r="F12" i="1"/>
  <c r="J12" i="1"/>
  <c r="Q12" i="1"/>
  <c r="AA12" i="1"/>
  <c r="AR12" i="1"/>
  <c r="F13" i="1"/>
  <c r="J13" i="1"/>
  <c r="Q13" i="1"/>
  <c r="AA13" i="1"/>
  <c r="AR13" i="1"/>
  <c r="F14" i="1"/>
  <c r="J14" i="1"/>
  <c r="Q14" i="1"/>
  <c r="AA14" i="1"/>
  <c r="AR14" i="1"/>
  <c r="F15" i="1"/>
  <c r="J15" i="1"/>
  <c r="Q15" i="1"/>
  <c r="AA15" i="1"/>
  <c r="AR15" i="1"/>
  <c r="F16" i="1"/>
  <c r="J16" i="1"/>
  <c r="Q16" i="1"/>
  <c r="AA16" i="1"/>
  <c r="AR16" i="1"/>
  <c r="F17" i="1"/>
  <c r="J17" i="1"/>
  <c r="Q17" i="1"/>
  <c r="AA17" i="1"/>
  <c r="AR17" i="1"/>
  <c r="F18" i="1"/>
  <c r="J18" i="1"/>
  <c r="Q18" i="1"/>
  <c r="Z6" i="1"/>
  <c r="AA18" i="1"/>
  <c r="AR18" i="1"/>
  <c r="F19" i="1"/>
  <c r="J19" i="1"/>
  <c r="Q19" i="1"/>
  <c r="AA19" i="1"/>
  <c r="AR19" i="1"/>
  <c r="F20" i="1"/>
  <c r="J20" i="1"/>
  <c r="Q20" i="1"/>
  <c r="AA20" i="1"/>
  <c r="AR20" i="1"/>
  <c r="F21" i="1"/>
  <c r="J21" i="1"/>
  <c r="Q21" i="1"/>
  <c r="AA21" i="1"/>
  <c r="AR21" i="1"/>
  <c r="F22" i="1"/>
  <c r="J22" i="1"/>
  <c r="Q22" i="1"/>
  <c r="AA22" i="1"/>
  <c r="AR22" i="1"/>
  <c r="F23" i="1"/>
  <c r="J23" i="1"/>
  <c r="Q23" i="1"/>
  <c r="AA23" i="1"/>
  <c r="AR23" i="1"/>
  <c r="F24" i="1"/>
  <c r="J24" i="1"/>
  <c r="Q24" i="1"/>
  <c r="AA24" i="1"/>
  <c r="AR24" i="1"/>
  <c r="F25" i="1"/>
  <c r="J25" i="1"/>
  <c r="Q25" i="1"/>
  <c r="AA25" i="1"/>
  <c r="AR25" i="1"/>
  <c r="AH46" i="1" l="1"/>
  <c r="AG46" i="1"/>
  <c r="C26" i="1" l="1"/>
  <c r="D26" i="1"/>
  <c r="E26" i="1"/>
  <c r="C37" i="1"/>
  <c r="D37" i="1"/>
  <c r="E37" i="1"/>
  <c r="AN56" i="1" l="1"/>
  <c r="AN55" i="1" s="1"/>
  <c r="AN54" i="1"/>
  <c r="AN53" i="1"/>
  <c r="AN52" i="1"/>
  <c r="AN50" i="1"/>
  <c r="AN49" i="1"/>
  <c r="AN48" i="1"/>
  <c r="AN47" i="1"/>
  <c r="AN45" i="1"/>
  <c r="AN44" i="1"/>
  <c r="AN43" i="1"/>
  <c r="AN41" i="1"/>
  <c r="AN40" i="1"/>
  <c r="AN39" i="1"/>
  <c r="AN38" i="1"/>
  <c r="AN36" i="1"/>
  <c r="AN35" i="1"/>
  <c r="AN34" i="1"/>
  <c r="AN32" i="1"/>
  <c r="AN31" i="1"/>
  <c r="AN30" i="1"/>
  <c r="AN29" i="1"/>
  <c r="AN28" i="1"/>
  <c r="AN27" i="1"/>
  <c r="AR56" i="1"/>
  <c r="AR55" i="1" s="1"/>
  <c r="AR54" i="1"/>
  <c r="AR53" i="1"/>
  <c r="AR52" i="1"/>
  <c r="AR50" i="1"/>
  <c r="AR49" i="1"/>
  <c r="AR48" i="1"/>
  <c r="AR47" i="1"/>
  <c r="AR45" i="1"/>
  <c r="AR44" i="1"/>
  <c r="AR43" i="1"/>
  <c r="AR41" i="1"/>
  <c r="AR40" i="1"/>
  <c r="AR39" i="1"/>
  <c r="AR38" i="1"/>
  <c r="AR36" i="1"/>
  <c r="AR35" i="1"/>
  <c r="AR34" i="1"/>
  <c r="AR32" i="1"/>
  <c r="AR31" i="1"/>
  <c r="AR30" i="1"/>
  <c r="AR29" i="1"/>
  <c r="AR28" i="1"/>
  <c r="AR27" i="1"/>
  <c r="AF56" i="1"/>
  <c r="AF55" i="1" s="1"/>
  <c r="AF54" i="1"/>
  <c r="AF53" i="1"/>
  <c r="AF52" i="1"/>
  <c r="AF50" i="1"/>
  <c r="AF49" i="1"/>
  <c r="AF48" i="1"/>
  <c r="AF47" i="1"/>
  <c r="AF45" i="1"/>
  <c r="AF44" i="1"/>
  <c r="AF43" i="1"/>
  <c r="AF41" i="1"/>
  <c r="AF40" i="1"/>
  <c r="AF39" i="1"/>
  <c r="AF38" i="1"/>
  <c r="AF36" i="1"/>
  <c r="AF35" i="1"/>
  <c r="AF34" i="1"/>
  <c r="AF32" i="1"/>
  <c r="AF31" i="1"/>
  <c r="AF30" i="1"/>
  <c r="AF29" i="1"/>
  <c r="AF28" i="1"/>
  <c r="AF27" i="1"/>
  <c r="AA56" i="1"/>
  <c r="AA55" i="1" s="1"/>
  <c r="AA54" i="1"/>
  <c r="AA53" i="1"/>
  <c r="AA52" i="1"/>
  <c r="AA50" i="1"/>
  <c r="AA49" i="1"/>
  <c r="AA48" i="1"/>
  <c r="AA47" i="1"/>
  <c r="AA45" i="1"/>
  <c r="AA44" i="1"/>
  <c r="AA43" i="1"/>
  <c r="AA41" i="1"/>
  <c r="AA40" i="1"/>
  <c r="AA39" i="1"/>
  <c r="AA38" i="1"/>
  <c r="AA36" i="1"/>
  <c r="AA35" i="1"/>
  <c r="AA34" i="1"/>
  <c r="AA32" i="1"/>
  <c r="AA31" i="1"/>
  <c r="AA30" i="1"/>
  <c r="AA29" i="1"/>
  <c r="AA28" i="1"/>
  <c r="AA27" i="1"/>
  <c r="Q56" i="1"/>
  <c r="Q55" i="1" s="1"/>
  <c r="Q54" i="1"/>
  <c r="Q53" i="1"/>
  <c r="Q52" i="1"/>
  <c r="Q50" i="1"/>
  <c r="Q49" i="1"/>
  <c r="Q48" i="1"/>
  <c r="Q47" i="1"/>
  <c r="Q45" i="1"/>
  <c r="Q44" i="1"/>
  <c r="Q43" i="1"/>
  <c r="Q41" i="1"/>
  <c r="Q40" i="1"/>
  <c r="Q39" i="1"/>
  <c r="Q38" i="1"/>
  <c r="Q36" i="1"/>
  <c r="Q35" i="1"/>
  <c r="Q34" i="1"/>
  <c r="Q32" i="1"/>
  <c r="Q31" i="1"/>
  <c r="Q30" i="1"/>
  <c r="Q29" i="1"/>
  <c r="Q28" i="1"/>
  <c r="Q27" i="1"/>
  <c r="J56" i="1"/>
  <c r="J55" i="1" s="1"/>
  <c r="J54" i="1"/>
  <c r="J53" i="1"/>
  <c r="J52" i="1"/>
  <c r="J50" i="1"/>
  <c r="J49" i="1"/>
  <c r="J48" i="1"/>
  <c r="J47" i="1"/>
  <c r="J45" i="1"/>
  <c r="J44" i="1"/>
  <c r="J43" i="1"/>
  <c r="J41" i="1"/>
  <c r="J40" i="1"/>
  <c r="J39" i="1"/>
  <c r="J38" i="1"/>
  <c r="J36" i="1"/>
  <c r="J35" i="1"/>
  <c r="J34" i="1"/>
  <c r="J32" i="1"/>
  <c r="J31" i="1"/>
  <c r="J30" i="1"/>
  <c r="J29" i="1"/>
  <c r="J28" i="1"/>
  <c r="J27" i="1"/>
  <c r="F56" i="1"/>
  <c r="F55" i="1" s="1"/>
  <c r="F54" i="1"/>
  <c r="F53" i="1"/>
  <c r="F52" i="1"/>
  <c r="F50" i="1"/>
  <c r="F49" i="1"/>
  <c r="F48" i="1"/>
  <c r="F47" i="1"/>
  <c r="F45" i="1"/>
  <c r="F44" i="1"/>
  <c r="F43" i="1"/>
  <c r="F41" i="1"/>
  <c r="F40" i="1"/>
  <c r="F39" i="1"/>
  <c r="F38" i="1"/>
  <c r="AQ55" i="1"/>
  <c r="AP55" i="1"/>
  <c r="AO55" i="1"/>
  <c r="AM55" i="1"/>
  <c r="AL55" i="1"/>
  <c r="AK55" i="1"/>
  <c r="AJ55" i="1"/>
  <c r="AI55" i="1"/>
  <c r="AH55" i="1"/>
  <c r="AG55" i="1"/>
  <c r="AE55" i="1"/>
  <c r="AD55" i="1"/>
  <c r="AC55" i="1"/>
  <c r="AB55" i="1"/>
  <c r="Z55" i="1"/>
  <c r="Y55" i="1"/>
  <c r="X55" i="1"/>
  <c r="W55" i="1"/>
  <c r="V55" i="1"/>
  <c r="U55" i="1"/>
  <c r="T55" i="1"/>
  <c r="S55" i="1"/>
  <c r="R55" i="1"/>
  <c r="P55" i="1"/>
  <c r="O55" i="1"/>
  <c r="N55" i="1"/>
  <c r="M55" i="1"/>
  <c r="L55" i="1"/>
  <c r="K55" i="1"/>
  <c r="I55" i="1"/>
  <c r="H55" i="1"/>
  <c r="G55" i="1"/>
  <c r="E55" i="1"/>
  <c r="D55" i="1"/>
  <c r="C55" i="1"/>
  <c r="M51" i="1"/>
  <c r="L51" i="1"/>
  <c r="K51" i="1"/>
  <c r="I51" i="1"/>
  <c r="H51" i="1"/>
  <c r="G51" i="1"/>
  <c r="E51" i="1"/>
  <c r="D51" i="1"/>
  <c r="C51" i="1"/>
  <c r="AQ46" i="1"/>
  <c r="AP46" i="1"/>
  <c r="AO46" i="1"/>
  <c r="AM46" i="1"/>
  <c r="AL46" i="1"/>
  <c r="AK46" i="1"/>
  <c r="AJ46" i="1"/>
  <c r="AI46" i="1"/>
  <c r="Z46" i="1"/>
  <c r="Y46" i="1"/>
  <c r="X46" i="1"/>
  <c r="W46" i="1"/>
  <c r="V46" i="1"/>
  <c r="U46" i="1"/>
  <c r="T46" i="1"/>
  <c r="S46" i="1"/>
  <c r="R46" i="1"/>
  <c r="P46" i="1"/>
  <c r="O46" i="1"/>
  <c r="N46" i="1"/>
  <c r="M46" i="1"/>
  <c r="L46" i="1"/>
  <c r="K46" i="1"/>
  <c r="I46" i="1"/>
  <c r="H46" i="1"/>
  <c r="G46" i="1"/>
  <c r="AQ42" i="1"/>
  <c r="AP42" i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L42" i="1"/>
  <c r="K42" i="1"/>
  <c r="I42" i="1"/>
  <c r="H42" i="1"/>
  <c r="G42" i="1"/>
  <c r="E42" i="1"/>
  <c r="D42" i="1"/>
  <c r="C42" i="1"/>
  <c r="AQ37" i="1"/>
  <c r="AP37" i="1"/>
  <c r="AO37" i="1"/>
  <c r="AM37" i="1"/>
  <c r="AL37" i="1"/>
  <c r="AK37" i="1"/>
  <c r="AJ37" i="1"/>
  <c r="AI37" i="1"/>
  <c r="AH37" i="1"/>
  <c r="AG37" i="1"/>
  <c r="AE37" i="1"/>
  <c r="AD37" i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N37" i="1"/>
  <c r="M37" i="1"/>
  <c r="L37" i="1"/>
  <c r="K37" i="1"/>
  <c r="I37" i="1"/>
  <c r="H37" i="1"/>
  <c r="G37" i="1"/>
  <c r="AM26" i="1"/>
  <c r="AL26" i="1"/>
  <c r="AK26" i="1"/>
  <c r="AJ26" i="1"/>
  <c r="AI26" i="1"/>
  <c r="AH26" i="1"/>
  <c r="AG26" i="1"/>
  <c r="AE26" i="1"/>
  <c r="AD26" i="1"/>
  <c r="AC26" i="1"/>
  <c r="AB26" i="1"/>
  <c r="Z26" i="1"/>
  <c r="Y26" i="1"/>
  <c r="X26" i="1"/>
  <c r="W26" i="1"/>
  <c r="V26" i="1"/>
  <c r="U26" i="1"/>
  <c r="T26" i="1"/>
  <c r="S26" i="1"/>
  <c r="R26" i="1"/>
  <c r="P26" i="1"/>
  <c r="O26" i="1"/>
  <c r="N26" i="1"/>
  <c r="M26" i="1"/>
  <c r="L26" i="1"/>
  <c r="K26" i="1"/>
  <c r="AM57" i="1" l="1"/>
  <c r="G57" i="1"/>
  <c r="AI57" i="1"/>
  <c r="P57" i="1"/>
  <c r="L57" i="1"/>
  <c r="H57" i="1"/>
  <c r="R57" i="1"/>
  <c r="I57" i="1"/>
  <c r="C57" i="1"/>
  <c r="M57" i="1"/>
  <c r="AO57" i="1"/>
  <c r="N57" i="1"/>
  <c r="S57" i="1"/>
  <c r="AG57" i="1"/>
  <c r="AK57" i="1"/>
  <c r="AP57" i="1"/>
  <c r="E57" i="1"/>
  <c r="K57" i="1"/>
  <c r="T57" i="1"/>
  <c r="X57" i="1"/>
  <c r="AH57" i="1"/>
  <c r="AL57" i="1"/>
  <c r="AQ57" i="1"/>
  <c r="W57" i="1"/>
  <c r="AB57" i="1"/>
  <c r="D57" i="1"/>
  <c r="AC57" i="1"/>
  <c r="O57" i="1"/>
  <c r="U57" i="1"/>
  <c r="AJ57" i="1"/>
  <c r="V57" i="1"/>
  <c r="Z57" i="1"/>
  <c r="Y57" i="1"/>
  <c r="AE57" i="1"/>
  <c r="AD5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2" i="1" l="1"/>
  <c r="B46" i="1"/>
  <c r="B51" i="1"/>
  <c r="B55" i="1"/>
  <c r="J46" i="1" l="1"/>
  <c r="AN46" i="1"/>
  <c r="AA46" i="1"/>
  <c r="F46" i="1"/>
  <c r="AF46" i="1"/>
  <c r="AR46" i="1"/>
  <c r="Q46" i="1"/>
  <c r="J42" i="1"/>
  <c r="AR42" i="1"/>
  <c r="Q42" i="1"/>
  <c r="AF42" i="1"/>
  <c r="AN42" i="1"/>
  <c r="AA42" i="1"/>
  <c r="F42" i="1"/>
  <c r="AF51" i="1"/>
  <c r="AA51" i="1"/>
  <c r="AN51" i="1"/>
  <c r="Q51" i="1"/>
  <c r="F51" i="1"/>
  <c r="AR51" i="1"/>
  <c r="J51" i="1"/>
  <c r="B37" i="1"/>
  <c r="B26" i="1"/>
  <c r="B6" i="1"/>
  <c r="Q6" i="1" l="1"/>
  <c r="AR6" i="1"/>
  <c r="AA6" i="1"/>
  <c r="F6" i="1"/>
  <c r="J6" i="1"/>
  <c r="AF6" i="1"/>
  <c r="AN6" i="1"/>
  <c r="AF37" i="1"/>
  <c r="J37" i="1"/>
  <c r="AA37" i="1"/>
  <c r="AN37" i="1"/>
  <c r="F37" i="1"/>
  <c r="AR37" i="1"/>
  <c r="Q37" i="1"/>
  <c r="AF26" i="1"/>
  <c r="J26" i="1"/>
  <c r="AN26" i="1"/>
  <c r="F26" i="1"/>
  <c r="AR26" i="1"/>
  <c r="AA26" i="1"/>
  <c r="Q26" i="1"/>
  <c r="B57" i="1"/>
  <c r="J57" i="1" l="1"/>
  <c r="AR57" i="1"/>
  <c r="AN57" i="1"/>
  <c r="AF57" i="1"/>
  <c r="AA57" i="1"/>
  <c r="Q57" i="1"/>
  <c r="F57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<sst xmlns="http://schemas.openxmlformats.org/spreadsheetml/2006/main" count="323" uniqueCount="227">
  <si>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</si>
  <si>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</si>
  <si>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</si>
  <si>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</si>
  <si>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</si>
  <si>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</si>
  <si>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</si>
  <si>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</si>
  <si>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</si>
  <si>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</si>
  <si>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</si>
  <si>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</si>
  <si>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</si>
  <si>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</si>
  <si>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</si>
  <si>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</si>
  <si>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</si>
  <si>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</si>
  <si>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</si>
  <si>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</si>
  <si>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</si>
  <si>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</si>
  <si>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</si>
  <si>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</si>
  <si>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</si>
  <si>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</si>
  <si>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</si>
  <si>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</si>
  <si>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</si>
  <si>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</si>
  <si>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</si>
  <si>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</si>
  <si>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</si>
  <si>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</si>
  <si>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</si>
  <si>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</si>
  <si>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</si>
  <si>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</si>
  <si>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</si>
  <si>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</si>
  <si>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</si>
  <si>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</si>
  <si>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</si>
  <si>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</si>
  <si>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</si>
  <si>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</si>
  <si>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</si>
  <si>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</si>
  <si>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</si>
  <si>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</si>
  <si>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</si>
  <si>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</si>
  <si>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</si>
  <si>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</si>
  <si>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</si>
  <si>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</si>
  <si>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</si>
  <si>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</si>
  <si>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</si>
  <si>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</si>
  <si>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</si>
  <si>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</si>
  <si>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</si>
  <si>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</si>
  <si>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</si>
  <si>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</si>
  <si>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</si>
  <si>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</si>
  <si>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</si>
  <si>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</si>
  <si>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</si>
  <si>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</si>
  <si>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</si>
  <si>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</si>
  <si>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</si>
  <si>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</si>
  <si>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</si>
  <si>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</si>
  <si>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</si>
  <si>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</si>
  <si>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</si>
  <si>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</si>
  <si>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</si>
  <si>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</si>
  <si>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</si>
  <si>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</si>
  <si>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</si>
  <si>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</si>
  <si>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</si>
  <si>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</si>
  <si>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</si>
  <si>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</si>
  <si>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</si>
  <si>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</si>
  <si>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</si>
  <si>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</si>
  <si>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</si>
  <si>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</si>
  <si>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</si>
  <si>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</si>
  <si>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</si>
  <si>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</si>
  <si>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</si>
  <si>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</si>
  <si>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</si>
  <si>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</si>
  <si>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</si>
  <si>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</si>
  <si>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</si>
  <si>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</si>
  <si>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</si>
  <si>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</si>
  <si>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</si>
  <si>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</si>
  <si>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</si>
  <si>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</si>
  <si>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</si>
  <si>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</si>
  <si>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</si>
  <si>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</si>
  <si>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</si>
  <si>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</si>
  <si>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</si>
  <si>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</si>
  <si>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</si>
  <si>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</si>
  <si>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</si>
  <si>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</si>
  <si>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</si>
  <si>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</si>
  <si>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</si>
  <si>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</si>
  <si>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</si>
  <si>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</si>
  <si>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</si>
  <si>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</si>
  <si>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</si>
  <si>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</si>
  <si>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</si>
  <si>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</si>
  <si>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</si>
  <si>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</si>
  <si>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</si>
  <si>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</si>
  <si>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</si>
  <si>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</si>
  <si>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</si>
  <si>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</si>
  <si>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</si>
  <si>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</si>
  <si>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</si>
  <si>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</si>
  <si>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</si>
  <si>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</si>
  <si>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</si>
  <si>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</si>
  <si>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</si>
  <si>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</si>
  <si>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</si>
  <si>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</si>
  <si>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</si>
  <si>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</si>
  <si>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</si>
  <si>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</si>
  <si>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</si>
  <si>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</si>
  <si>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</si>
  <si>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</si>
  <si>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</si>
  <si>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</si>
  <si>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</si>
  <si>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</si>
  <si>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</si>
  <si>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</si>
  <si>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</si>
  <si>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</si>
  <si>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</si>
  <si>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</si>
  <si>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</si>
  <si>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</si>
  <si>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</si>
  <si>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</si>
  <si>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</si>
  <si>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</si>
  <si>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</si>
  <si>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</si>
  <si>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</si>
  <si>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</si>
  <si>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</si>
  <si>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</si>
  <si>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</si>
  <si>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</si>
  <si>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</si>
  <si>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</si>
  <si>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</si>
  <si>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</si>
  <si>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</si>
  <si>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</si>
  <si>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</si>
  <si>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</si>
  <si>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</si>
  <si>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</si>
  <si>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</si>
  <si>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</si>
  <si>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</si>
  <si>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</si>
  <si>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</si>
  <si>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</si>
  <si>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</si>
  <si>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</si>
  <si>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</si>
  <si>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</si>
  <si>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</si>
  <si>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</si>
  <si>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</si>
  <si>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</si>
  <si>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</si>
  <si>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</si>
  <si>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</si>
  <si>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</si>
  <si>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</si>
  <si>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</si>
  <si>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</si>
  <si>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</si>
  <si>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</si>
  <si>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30.11.2019 r.</t>
  </si>
  <si>
    <t xml:space="preserve">Limit finansowy zgodny z arkuszem kalkulacyjnym z dnia 05.12.2019, zgodnie z kursem 1 EUR= 4,3212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</si>
</sst>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  <numFmt numFmtId="171" formatCode="_-* #,##0.00_-;\-* #,##0.00_-;_-* &quot;-&quot;??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71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0" xfId="0" applyNumberFormat="1" applyFont="1" applyFill="1" applyBorder="1" applyAlignment="1">
      <alignment horizontal="center" vertical="center" wrapText="1"/>
    </xf>
    <xf numFmtId="170" fontId="10" fillId="5" borderId="61" xfId="0" applyNumberFormat="1" applyFont="1" applyFill="1" applyBorder="1" applyAlignment="1">
      <alignment horizontal="center" vertical="center" wrapText="1"/>
    </xf>
    <xf numFmtId="170" fontId="13" fillId="5" borderId="61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167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41"/>
  <sheetViews>
    <sheetView showGridLines="0" tabSelected="1" zoomScale="80" zoomScaleNormal="80" workbookViewId="0">
      <pane xSplit="2" ySplit="6" topLeftCell="AF32" activePane="bottomRight" state="frozen"/>
      <selection pane="topRight" activeCell="C1" sqref="C1"/>
      <selection pane="bottomLeft" activeCell="A7" sqref="A7"/>
      <selection pane="bottomRight" activeCell="AR57" sqref="B6:AR57"/>
    </sheetView>
  </sheetViews>
  <sheetFormatPr defaultRowHeight="12.75" outlineLevelRow="1" x14ac:dyDescent="0.2"/>
  <cols>
    <col min="1" max="1" width="45.4257812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4.42578125" style="64" bestFit="1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2.140625" style="81" bestFit="1" customWidth="1"/>
    <col min="14" max="14" width="9.42578125" style="63" customWidth="1"/>
    <col min="15" max="15" width="26.5703125" style="63" customWidth="1"/>
    <col min="16" max="16" width="24.42578125" style="63" bestFit="1" customWidth="1"/>
    <col min="17" max="17" width="23" style="63" customWidth="1"/>
    <col min="18" max="18" width="21.140625" style="63" customWidth="1"/>
    <col min="19" max="19" width="26" style="81" bestFit="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bestFit="1" customWidth="1"/>
    <col min="35" max="35" width="14.28515625" style="81" customWidth="1"/>
    <col min="36" max="36" width="25" style="82" customWidth="1"/>
    <col min="37" max="37" width="23.85546875" style="82" bestFit="1" customWidth="1"/>
    <col min="38" max="38" width="23.7109375" style="82" customWidth="1"/>
    <col min="39" max="39" width="23.85546875" style="82" bestFit="1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2.140625" style="90" bestFit="1" customWidth="1"/>
    <col min="44" max="44" width="23.28515625" style="82" customWidth="1"/>
    <col min="45" max="45" width="10.5703125" style="81" bestFit="1" customWidth="1"/>
    <col min="46" max="46" width="19.28515625" style="81" bestFit="1" customWidth="1"/>
    <col min="47" max="47" width="20.28515625" style="81" bestFit="1" customWidth="1"/>
    <col min="48" max="16384" width="9.140625" style="81"/>
  </cols>
  <sheetData>
    <row r="1" spans="1:49" s="59" customFormat="1" ht="20.25" customHeight="1" x14ac:dyDescent="0.2">
      <c r="A1" s="68" t="s">
        <v>66</v>
      </c>
      <c r="B1" s="69"/>
      <c r="C1" s="53"/>
      <c r="D1" s="54"/>
      <c r="E1" s="54"/>
      <c r="F1" s="55"/>
      <c r="G1" s="56"/>
      <c r="H1" s="56"/>
      <c r="I1" s="56"/>
      <c r="J1" s="56"/>
      <c r="K1" s="229"/>
      <c r="L1" s="229"/>
      <c r="M1" s="229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9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J2" s="60"/>
      <c r="AK2" s="58"/>
      <c r="AL2" s="58"/>
      <c r="AM2" s="58"/>
      <c r="AN2" s="58"/>
      <c r="AO2" s="58"/>
      <c r="AP2" s="60"/>
      <c r="AQ2" s="60"/>
      <c r="AR2" s="58"/>
    </row>
    <row r="3" spans="1:49" s="59" customFormat="1" ht="45" customHeight="1" thickBot="1" x14ac:dyDescent="0.25">
      <c r="A3" s="70" t="s">
        <v>226</v>
      </c>
      <c r="B3" s="131">
        <v>4.3212000000000002</v>
      </c>
      <c r="C3" s="231"/>
      <c r="D3" s="231"/>
      <c r="E3" s="61"/>
      <c r="F3" s="232"/>
      <c r="G3" s="232"/>
      <c r="H3" s="232"/>
      <c r="I3" s="232"/>
      <c r="J3" s="232"/>
      <c r="K3" s="71"/>
      <c r="L3" s="71"/>
      <c r="M3" s="72"/>
      <c r="N3" s="73"/>
      <c r="O3" s="74" t="s">
        <v>0</v>
      </c>
      <c r="P3" s="240" t="s">
        <v>225</v>
      </c>
      <c r="Q3" s="240"/>
      <c r="R3" s="233"/>
      <c r="S3" s="233"/>
      <c r="T3" s="233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9" s="75" customFormat="1" ht="28.5" customHeight="1" thickBot="1" x14ac:dyDescent="0.3">
      <c r="A4" s="220" t="s">
        <v>1</v>
      </c>
      <c r="B4" s="221" t="s">
        <v>2</v>
      </c>
      <c r="C4" s="222" t="s">
        <v>178</v>
      </c>
      <c r="D4" s="222"/>
      <c r="E4" s="222"/>
      <c r="F4" s="223"/>
      <c r="G4" s="224" t="s">
        <v>177</v>
      </c>
      <c r="H4" s="225"/>
      <c r="I4" s="225"/>
      <c r="J4" s="226"/>
      <c r="K4" s="227" t="s">
        <v>179</v>
      </c>
      <c r="L4" s="227"/>
      <c r="M4" s="227"/>
      <c r="N4" s="234" t="s">
        <v>3</v>
      </c>
      <c r="O4" s="234"/>
      <c r="P4" s="234"/>
      <c r="Q4" s="235"/>
      <c r="R4" s="236"/>
      <c r="S4" s="236"/>
      <c r="T4" s="236"/>
      <c r="U4" s="227" t="s">
        <v>4</v>
      </c>
      <c r="V4" s="227"/>
      <c r="W4" s="227"/>
      <c r="X4" s="227" t="s">
        <v>220</v>
      </c>
      <c r="Y4" s="227"/>
      <c r="Z4" s="227"/>
      <c r="AA4" s="237"/>
      <c r="AB4" s="222" t="s">
        <v>5</v>
      </c>
      <c r="AC4" s="238"/>
      <c r="AD4" s="238"/>
      <c r="AE4" s="238"/>
      <c r="AF4" s="239"/>
      <c r="AG4" s="238"/>
      <c r="AH4" s="238"/>
      <c r="AI4" s="222" t="s">
        <v>222</v>
      </c>
      <c r="AJ4" s="222"/>
      <c r="AK4" s="222"/>
      <c r="AL4" s="222"/>
      <c r="AM4" s="222"/>
      <c r="AN4" s="239"/>
      <c r="AO4" s="222" t="s">
        <v>171</v>
      </c>
      <c r="AP4" s="222"/>
      <c r="AQ4" s="222"/>
      <c r="AR4" s="228"/>
    </row>
    <row r="5" spans="1:49" s="75" customFormat="1" ht="60.75" thickBot="1" x14ac:dyDescent="0.3">
      <c r="A5" s="220"/>
      <c r="B5" s="221"/>
      <c r="C5" s="114" t="s">
        <v>6</v>
      </c>
      <c r="D5" s="113" t="s">
        <v>7</v>
      </c>
      <c r="E5" s="113" t="s">
        <v>8</v>
      </c>
      <c r="F5" s="91" t="s">
        <v>9</v>
      </c>
      <c r="G5" s="114" t="s">
        <v>6</v>
      </c>
      <c r="H5" s="113" t="s">
        <v>7</v>
      </c>
      <c r="I5" s="113" t="s">
        <v>8</v>
      </c>
      <c r="J5" s="91" t="s">
        <v>9</v>
      </c>
      <c r="K5" s="115" t="s">
        <v>172</v>
      </c>
      <c r="L5" s="113" t="s">
        <v>173</v>
      </c>
      <c r="M5" s="113" t="s">
        <v>8</v>
      </c>
      <c r="N5" s="114" t="s">
        <v>6</v>
      </c>
      <c r="O5" s="113" t="s">
        <v>10</v>
      </c>
      <c r="P5" s="113" t="s">
        <v>8</v>
      </c>
      <c r="Q5" s="91" t="s">
        <v>9</v>
      </c>
      <c r="R5" s="115" t="s">
        <v>174</v>
      </c>
      <c r="S5" s="113" t="s">
        <v>175</v>
      </c>
      <c r="T5" s="113" t="s">
        <v>8</v>
      </c>
      <c r="U5" s="114" t="s">
        <v>6</v>
      </c>
      <c r="V5" s="113" t="s">
        <v>10</v>
      </c>
      <c r="W5" s="113" t="s">
        <v>8</v>
      </c>
      <c r="X5" s="115" t="s">
        <v>6</v>
      </c>
      <c r="Y5" s="113" t="s">
        <v>10</v>
      </c>
      <c r="Z5" s="113" t="s">
        <v>8</v>
      </c>
      <c r="AA5" s="91" t="s">
        <v>9</v>
      </c>
      <c r="AB5" s="115" t="s">
        <v>11</v>
      </c>
      <c r="AC5" s="115" t="s">
        <v>12</v>
      </c>
      <c r="AD5" s="113" t="s">
        <v>7</v>
      </c>
      <c r="AE5" s="113" t="s">
        <v>8</v>
      </c>
      <c r="AF5" s="91" t="s">
        <v>9</v>
      </c>
      <c r="AG5" s="115" t="s">
        <v>176</v>
      </c>
      <c r="AH5" s="113" t="s">
        <v>180</v>
      </c>
      <c r="AI5" s="115" t="s">
        <v>11</v>
      </c>
      <c r="AJ5" s="113" t="s">
        <v>10</v>
      </c>
      <c r="AK5" s="113" t="s">
        <v>8</v>
      </c>
      <c r="AL5" s="113" t="s">
        <v>13</v>
      </c>
      <c r="AM5" s="113" t="s">
        <v>14</v>
      </c>
      <c r="AN5" s="91" t="s">
        <v>9</v>
      </c>
      <c r="AO5" s="115" t="s">
        <v>11</v>
      </c>
      <c r="AP5" s="113" t="s">
        <v>10</v>
      </c>
      <c r="AQ5" s="113" t="s">
        <v>8</v>
      </c>
      <c r="AR5" s="91" t="s">
        <v>9</v>
      </c>
    </row>
    <row r="6" spans="1:49" s="75" customFormat="1" ht="81.75" customHeight="1" thickBot="1" x14ac:dyDescent="0.3">
      <c r="A6" s="165" t="s">
        <v>181</v>
      </c>
      <c r="B6" s="135">
        <f>SUM(B7+B8+B9+B10+B14+B15+B16+B17+B18+B19+B20+B21+B22+B23+B24+B25)</f>
        <v>1048913682.9169744</v>
      </c>
      <c r="C6" s="146">
        <f>SUM(C7+C8+C9+C10+C14+C15+C16+C17+C18+C19+C20+C21+C22+C23+C24+C25)</f>
        <v>4362</v>
      </c>
      <c r="D6" s="147">
        <f t="shared" ref="D6:AQ6" si="0">SUM(D7+D8+D9+D10+D14+D15+D16+D17+D18+D19+D20+D21+D22+D23+D24+D25)</f>
        <v>1154039573.5699999</v>
      </c>
      <c r="E6" s="147">
        <f t="shared" si="0"/>
        <v>808335336.22000003</v>
      </c>
      <c r="F6" s="195">
        <f>D6/B6</f>
        <v>1.1002235859491087</v>
      </c>
      <c r="G6" s="146">
        <f t="shared" si="0"/>
        <v>4149</v>
      </c>
      <c r="H6" s="147">
        <f t="shared" si="0"/>
        <v>890012132.34000015</v>
      </c>
      <c r="I6" s="147">
        <f t="shared" si="0"/>
        <v>610314755.29750001</v>
      </c>
      <c r="J6" s="195">
        <f>H6/B6</f>
        <v>0.8485084586416326</v>
      </c>
      <c r="K6" s="146">
        <f t="shared" si="0"/>
        <v>445</v>
      </c>
      <c r="L6" s="147">
        <f t="shared" si="0"/>
        <v>231897880.13999999</v>
      </c>
      <c r="M6" s="147">
        <f t="shared" si="0"/>
        <v>169695031.85749999</v>
      </c>
      <c r="N6" s="146">
        <f t="shared" si="0"/>
        <v>3621</v>
      </c>
      <c r="O6" s="147">
        <f t="shared" si="0"/>
        <v>592898673.36000001</v>
      </c>
      <c r="P6" s="147">
        <f t="shared" si="0"/>
        <v>392311212.61999995</v>
      </c>
      <c r="Q6" s="195">
        <f>O6/B6</f>
        <v>0.56525020410752924</v>
      </c>
      <c r="R6" s="146">
        <f t="shared" si="0"/>
        <v>24</v>
      </c>
      <c r="S6" s="147">
        <f t="shared" si="0"/>
        <v>9637434.6600000001</v>
      </c>
      <c r="T6" s="147">
        <f t="shared" si="0"/>
        <v>6322724.1450000005</v>
      </c>
      <c r="U6" s="146">
        <f t="shared" si="0"/>
        <v>67</v>
      </c>
      <c r="V6" s="147">
        <f t="shared" si="0"/>
        <v>1162395.1000000001</v>
      </c>
      <c r="W6" s="147">
        <f t="shared" si="0"/>
        <v>871796.32499999995</v>
      </c>
      <c r="X6" s="146">
        <f t="shared" si="0"/>
        <v>3597</v>
      </c>
      <c r="Y6" s="147">
        <f t="shared" si="0"/>
        <v>582098843.60000002</v>
      </c>
      <c r="Z6" s="147">
        <f t="shared" si="0"/>
        <v>385116692.14999998</v>
      </c>
      <c r="AA6" s="195">
        <f>Y6/B6</f>
        <v>0.5549539996286571</v>
      </c>
      <c r="AB6" s="146">
        <f t="shared" si="0"/>
        <v>3083</v>
      </c>
      <c r="AC6" s="146">
        <f t="shared" si="0"/>
        <v>3094</v>
      </c>
      <c r="AD6" s="147">
        <f t="shared" si="0"/>
        <v>298442107.12999994</v>
      </c>
      <c r="AE6" s="147">
        <f t="shared" si="0"/>
        <v>175914055.85499999</v>
      </c>
      <c r="AF6" s="195">
        <f>AD6/B6</f>
        <v>0.2845249442261521</v>
      </c>
      <c r="AG6" s="146">
        <f t="shared" si="0"/>
        <v>6</v>
      </c>
      <c r="AH6" s="147">
        <f t="shared" si="0"/>
        <v>349420</v>
      </c>
      <c r="AI6" s="146">
        <f t="shared" si="0"/>
        <v>3304</v>
      </c>
      <c r="AJ6" s="147">
        <f t="shared" si="0"/>
        <v>345699263.16999996</v>
      </c>
      <c r="AK6" s="147">
        <f t="shared" si="0"/>
        <v>209633972.47999999</v>
      </c>
      <c r="AL6" s="147">
        <f t="shared" si="0"/>
        <v>138654877.72</v>
      </c>
      <c r="AM6" s="147">
        <f t="shared" si="0"/>
        <v>103991157.75</v>
      </c>
      <c r="AN6" s="195">
        <f>AJ6/B6</f>
        <v>0.32957837122367234</v>
      </c>
      <c r="AO6" s="146">
        <f t="shared" si="0"/>
        <v>2949</v>
      </c>
      <c r="AP6" s="147">
        <f t="shared" si="0"/>
        <v>279098029.85000002</v>
      </c>
      <c r="AQ6" s="147">
        <f t="shared" si="0"/>
        <v>159683047.76999998</v>
      </c>
      <c r="AR6" s="139">
        <f>AP6/B6</f>
        <v>0.26608293360597884</v>
      </c>
      <c r="AS6" s="215"/>
      <c r="AT6" s="215"/>
      <c r="AU6" s="215"/>
      <c r="AV6" s="215"/>
      <c r="AW6" s="215"/>
    </row>
    <row r="7" spans="1:49" ht="25.5" x14ac:dyDescent="0.2">
      <c r="A7" s="166" t="s">
        <v>16</v>
      </c>
      <c r="B7" s="175">
        <v>8531431.5840000007</v>
      </c>
      <c r="C7" s="140">
        <v>3</v>
      </c>
      <c r="D7" s="141">
        <v>9954416.0800000001</v>
      </c>
      <c r="E7" s="142">
        <v>7465812.0600000005</v>
      </c>
      <c r="F7" s="194">
        <f>D7/B7</f>
        <v>1.166793167358769</v>
      </c>
      <c r="G7" s="143">
        <v>1</v>
      </c>
      <c r="H7" s="141">
        <v>8181268.0800000001</v>
      </c>
      <c r="I7" s="141">
        <v>6135951.0600000005</v>
      </c>
      <c r="J7" s="194">
        <f>H7/$B7</f>
        <v>0.95895606727284743</v>
      </c>
      <c r="K7" s="143">
        <v>2</v>
      </c>
      <c r="L7" s="141">
        <v>1773148</v>
      </c>
      <c r="M7" s="144">
        <v>1329861</v>
      </c>
      <c r="N7" s="143">
        <v>1</v>
      </c>
      <c r="O7" s="155">
        <v>8180770.6500000004</v>
      </c>
      <c r="P7" s="155">
        <v>6135577.9875000007</v>
      </c>
      <c r="Q7" s="194">
        <f>O7/$B7</f>
        <v>0.95889776170066976</v>
      </c>
      <c r="R7" s="143">
        <v>0</v>
      </c>
      <c r="S7" s="141">
        <v>0</v>
      </c>
      <c r="T7" s="144">
        <v>0</v>
      </c>
      <c r="U7" s="143">
        <v>0</v>
      </c>
      <c r="V7" s="141">
        <v>0</v>
      </c>
      <c r="W7" s="144">
        <v>0</v>
      </c>
      <c r="X7" s="143">
        <v>1</v>
      </c>
      <c r="Y7" s="141">
        <v>8180770.6500000004</v>
      </c>
      <c r="Z7" s="141">
        <v>6135577.9875000007</v>
      </c>
      <c r="AA7" s="194">
        <f>Y7/$B7</f>
        <v>0.95889776170066976</v>
      </c>
      <c r="AB7" s="143">
        <v>0</v>
      </c>
      <c r="AC7" s="145">
        <v>0</v>
      </c>
      <c r="AD7" s="141">
        <v>0</v>
      </c>
      <c r="AE7" s="141">
        <v>0</v>
      </c>
      <c r="AF7" s="194">
        <f>AD7/$B7</f>
        <v>0</v>
      </c>
      <c r="AG7" s="145">
        <v>0</v>
      </c>
      <c r="AH7" s="144">
        <v>0</v>
      </c>
      <c r="AI7" s="143">
        <v>1</v>
      </c>
      <c r="AJ7" s="141">
        <v>510000</v>
      </c>
      <c r="AK7" s="141">
        <v>382500</v>
      </c>
      <c r="AL7" s="141">
        <v>510000</v>
      </c>
      <c r="AM7" s="141">
        <v>382500</v>
      </c>
      <c r="AN7" s="194">
        <f>AJ7/$B7</f>
        <v>5.9778947410943681E-2</v>
      </c>
      <c r="AO7" s="143">
        <v>0</v>
      </c>
      <c r="AP7" s="141">
        <v>0</v>
      </c>
      <c r="AQ7" s="141">
        <v>0</v>
      </c>
      <c r="AR7" s="194">
        <f>AP7/$B7</f>
        <v>0</v>
      </c>
      <c r="AS7" s="215"/>
      <c r="AT7" s="215"/>
      <c r="AU7" s="215"/>
      <c r="AV7" s="215"/>
      <c r="AW7" s="215"/>
    </row>
    <row r="8" spans="1:49" ht="25.5" x14ac:dyDescent="0.2">
      <c r="A8" s="167" t="s">
        <v>17</v>
      </c>
      <c r="B8" s="176">
        <v>20714988.166656002</v>
      </c>
      <c r="C8" s="76">
        <v>349</v>
      </c>
      <c r="D8" s="77">
        <v>20674049.059999999</v>
      </c>
      <c r="E8" s="92">
        <v>15505536.794999998</v>
      </c>
      <c r="F8" s="194">
        <f t="shared" ref="F8:F56" si="1">D8/B8</f>
        <v>0.99802369635325683</v>
      </c>
      <c r="G8" s="79">
        <v>279</v>
      </c>
      <c r="H8" s="77">
        <v>16446193.98</v>
      </c>
      <c r="I8" s="77">
        <v>12334645.484999999</v>
      </c>
      <c r="J8" s="194">
        <f t="shared" ref="J8:J57" si="2">H8/$B8</f>
        <v>0.79392726887832399</v>
      </c>
      <c r="K8" s="79">
        <v>70</v>
      </c>
      <c r="L8" s="77">
        <v>4227865.08</v>
      </c>
      <c r="M8" s="78">
        <v>3170898.8099999996</v>
      </c>
      <c r="N8" s="79">
        <v>278</v>
      </c>
      <c r="O8" s="77">
        <v>15379444.640000001</v>
      </c>
      <c r="P8" s="77">
        <v>11534583.48</v>
      </c>
      <c r="Q8" s="194">
        <f t="shared" ref="Q8:Q25" si="3">O8/$B8</f>
        <v>0.74243077120148249</v>
      </c>
      <c r="R8" s="79">
        <v>3</v>
      </c>
      <c r="S8" s="77">
        <v>101472</v>
      </c>
      <c r="T8" s="78">
        <v>76104</v>
      </c>
      <c r="U8" s="79">
        <v>11</v>
      </c>
      <c r="V8" s="77">
        <v>40659.31</v>
      </c>
      <c r="W8" s="78">
        <v>30494.482499999998</v>
      </c>
      <c r="X8" s="79">
        <v>275</v>
      </c>
      <c r="Y8" s="77">
        <v>15237313.330000002</v>
      </c>
      <c r="Z8" s="77">
        <v>11427984.997500001</v>
      </c>
      <c r="AA8" s="194">
        <f t="shared" ref="AA8:AA57" si="4">Y8/$B8</f>
        <v>0.73556949236045566</v>
      </c>
      <c r="AB8" s="79">
        <v>115</v>
      </c>
      <c r="AC8" s="80">
        <v>115</v>
      </c>
      <c r="AD8" s="77">
        <v>5750157.8700000001</v>
      </c>
      <c r="AE8" s="77">
        <v>4312618.4024999999</v>
      </c>
      <c r="AF8" s="194">
        <f t="shared" ref="AF8:AF57" si="5">AD8/$B8</f>
        <v>0.27758441490474872</v>
      </c>
      <c r="AG8" s="80">
        <v>0</v>
      </c>
      <c r="AH8" s="78">
        <v>0</v>
      </c>
      <c r="AI8" s="79">
        <v>205</v>
      </c>
      <c r="AJ8" s="77">
        <v>10590394.09</v>
      </c>
      <c r="AK8" s="77">
        <v>7942795.5499999998</v>
      </c>
      <c r="AL8" s="77">
        <v>10096889.48</v>
      </c>
      <c r="AM8" s="77">
        <v>7572667.1100000003</v>
      </c>
      <c r="AN8" s="194">
        <f t="shared" ref="AN8:AN57" si="6">AJ8/$B8</f>
        <v>0.51124306732875124</v>
      </c>
      <c r="AO8" s="79">
        <v>55</v>
      </c>
      <c r="AP8" s="77">
        <v>2714750.78</v>
      </c>
      <c r="AQ8" s="77">
        <v>2036063.06</v>
      </c>
      <c r="AR8" s="194">
        <f t="shared" ref="AR8:AR57" si="7">AP8/$B8</f>
        <v>0.13105249002120184</v>
      </c>
      <c r="AS8" s="215"/>
      <c r="AT8" s="215"/>
      <c r="AU8" s="215"/>
      <c r="AV8" s="215"/>
      <c r="AW8" s="215"/>
    </row>
    <row r="9" spans="1:49" s="82" customFormat="1" ht="25.5" x14ac:dyDescent="0.2">
      <c r="A9" s="167" t="s">
        <v>18</v>
      </c>
      <c r="B9" s="176">
        <v>10154820</v>
      </c>
      <c r="C9" s="102">
        <v>5</v>
      </c>
      <c r="D9" s="98">
        <v>16285508.65</v>
      </c>
      <c r="E9" s="99">
        <v>12214131.487500001</v>
      </c>
      <c r="F9" s="194">
        <f t="shared" si="1"/>
        <v>1.6037220403709767</v>
      </c>
      <c r="G9" s="100">
        <v>3</v>
      </c>
      <c r="H9" s="98">
        <v>9465904.4499999993</v>
      </c>
      <c r="I9" s="98">
        <v>7099428.3374999994</v>
      </c>
      <c r="J9" s="194">
        <f t="shared" si="2"/>
        <v>0.93215876303075773</v>
      </c>
      <c r="K9" s="100">
        <v>1</v>
      </c>
      <c r="L9" s="98">
        <v>3737099.22</v>
      </c>
      <c r="M9" s="103">
        <v>2802824.415</v>
      </c>
      <c r="N9" s="100">
        <v>0</v>
      </c>
      <c r="O9" s="98">
        <v>0</v>
      </c>
      <c r="P9" s="98">
        <v>0</v>
      </c>
      <c r="Q9" s="194">
        <f t="shared" si="3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4">
        <f t="shared" si="4"/>
        <v>0</v>
      </c>
      <c r="AB9" s="100">
        <v>0</v>
      </c>
      <c r="AC9" s="101">
        <v>0</v>
      </c>
      <c r="AD9" s="98">
        <v>0</v>
      </c>
      <c r="AE9" s="98">
        <v>0</v>
      </c>
      <c r="AF9" s="194">
        <f t="shared" si="5"/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4">
        <f t="shared" si="6"/>
        <v>0</v>
      </c>
      <c r="AO9" s="100">
        <v>0</v>
      </c>
      <c r="AP9" s="98">
        <v>0</v>
      </c>
      <c r="AQ9" s="98">
        <v>0</v>
      </c>
      <c r="AR9" s="194">
        <f t="shared" si="7"/>
        <v>0</v>
      </c>
      <c r="AS9" s="215"/>
      <c r="AT9" s="215"/>
      <c r="AU9" s="215"/>
      <c r="AV9" s="215"/>
      <c r="AW9" s="215"/>
    </row>
    <row r="10" spans="1:49" s="82" customFormat="1" ht="25.5" x14ac:dyDescent="0.2">
      <c r="A10" s="167" t="s">
        <v>19</v>
      </c>
      <c r="B10" s="176">
        <v>169000500.58689037</v>
      </c>
      <c r="C10" s="79">
        <v>31</v>
      </c>
      <c r="D10" s="104">
        <v>120524356.09</v>
      </c>
      <c r="E10" s="104">
        <v>90393267.067499995</v>
      </c>
      <c r="F10" s="194">
        <f t="shared" si="1"/>
        <v>0.71315975793831032</v>
      </c>
      <c r="G10" s="79">
        <v>24</v>
      </c>
      <c r="H10" s="104">
        <v>114427205.09</v>
      </c>
      <c r="I10" s="104">
        <v>85820403.81750001</v>
      </c>
      <c r="J10" s="194">
        <f t="shared" si="2"/>
        <v>0.67708204823433704</v>
      </c>
      <c r="K10" s="79">
        <v>7</v>
      </c>
      <c r="L10" s="104">
        <v>6097151</v>
      </c>
      <c r="M10" s="78">
        <v>4572863.25</v>
      </c>
      <c r="N10" s="100">
        <v>16</v>
      </c>
      <c r="O10" s="104">
        <v>62603120.859999999</v>
      </c>
      <c r="P10" s="104">
        <v>46952340.645000003</v>
      </c>
      <c r="Q10" s="194">
        <f t="shared" si="3"/>
        <v>0.37043157057285203</v>
      </c>
      <c r="R10" s="79">
        <v>0</v>
      </c>
      <c r="S10" s="104">
        <v>0</v>
      </c>
      <c r="T10" s="78">
        <v>0</v>
      </c>
      <c r="U10" s="100">
        <v>9</v>
      </c>
      <c r="V10" s="104">
        <v>311276.5</v>
      </c>
      <c r="W10" s="104">
        <v>233457.375</v>
      </c>
      <c r="X10" s="100">
        <v>16</v>
      </c>
      <c r="Y10" s="104">
        <v>62291844.359999999</v>
      </c>
      <c r="Z10" s="104">
        <v>46718883.270000003</v>
      </c>
      <c r="AA10" s="194">
        <f t="shared" si="4"/>
        <v>0.36858970324749485</v>
      </c>
      <c r="AB10" s="100">
        <v>12</v>
      </c>
      <c r="AC10" s="101">
        <v>17</v>
      </c>
      <c r="AD10" s="104">
        <v>36474161.18</v>
      </c>
      <c r="AE10" s="104">
        <v>27355620.885000005</v>
      </c>
      <c r="AF10" s="194">
        <f t="shared" si="5"/>
        <v>0.21582279965642515</v>
      </c>
      <c r="AG10" s="100">
        <v>1</v>
      </c>
      <c r="AH10" s="78">
        <v>0</v>
      </c>
      <c r="AI10" s="100">
        <v>16</v>
      </c>
      <c r="AJ10" s="104">
        <v>56543335.18</v>
      </c>
      <c r="AK10" s="104">
        <v>42407501.319999993</v>
      </c>
      <c r="AL10" s="104">
        <v>55252890.990000002</v>
      </c>
      <c r="AM10" s="104">
        <v>41439668.209999993</v>
      </c>
      <c r="AN10" s="194">
        <f t="shared" si="6"/>
        <v>0.33457495678202831</v>
      </c>
      <c r="AO10" s="100">
        <v>11</v>
      </c>
      <c r="AP10" s="104">
        <v>34247087.520000003</v>
      </c>
      <c r="AQ10" s="104">
        <v>25685315.579999998</v>
      </c>
      <c r="AR10" s="194">
        <f t="shared" si="7"/>
        <v>0.20264488803920502</v>
      </c>
      <c r="AS10" s="215"/>
      <c r="AT10" s="215"/>
      <c r="AU10" s="215"/>
      <c r="AV10" s="215"/>
      <c r="AW10" s="215"/>
    </row>
    <row r="11" spans="1:49" s="132" customFormat="1" ht="25.5" hidden="1" outlineLevel="1" collapsed="1" x14ac:dyDescent="0.2">
      <c r="A11" s="168" t="s">
        <v>20</v>
      </c>
      <c r="B11" s="177">
        <v>85015390.718666375</v>
      </c>
      <c r="C11" s="76">
        <v>15</v>
      </c>
      <c r="D11" s="77">
        <v>91804817.5</v>
      </c>
      <c r="E11" s="92">
        <v>68853613.125</v>
      </c>
      <c r="F11" s="194">
        <f t="shared" si="1"/>
        <v>1.0798611489512675</v>
      </c>
      <c r="G11" s="79">
        <v>14</v>
      </c>
      <c r="H11" s="77">
        <v>85778346.5</v>
      </c>
      <c r="I11" s="77">
        <v>64333759.875</v>
      </c>
      <c r="J11" s="194">
        <f t="shared" si="2"/>
        <v>1.0089743254119528</v>
      </c>
      <c r="K11" s="79">
        <v>1</v>
      </c>
      <c r="L11" s="77">
        <v>6026471</v>
      </c>
      <c r="M11" s="78">
        <v>4519853.25</v>
      </c>
      <c r="N11" s="79">
        <v>6</v>
      </c>
      <c r="O11" s="77">
        <v>34895070.399999999</v>
      </c>
      <c r="P11" s="77">
        <v>26171302.800000001</v>
      </c>
      <c r="Q11" s="194">
        <f t="shared" si="3"/>
        <v>0.41045591986367563</v>
      </c>
      <c r="R11" s="79">
        <v>0</v>
      </c>
      <c r="S11" s="77">
        <v>0</v>
      </c>
      <c r="T11" s="78">
        <v>0</v>
      </c>
      <c r="U11" s="79">
        <v>4</v>
      </c>
      <c r="V11" s="77">
        <v>292474.57</v>
      </c>
      <c r="W11" s="78">
        <v>219355.92749999999</v>
      </c>
      <c r="X11" s="79">
        <v>6</v>
      </c>
      <c r="Y11" s="77">
        <v>34602595.829999998</v>
      </c>
      <c r="Z11" s="77">
        <v>25951946.872499999</v>
      </c>
      <c r="AA11" s="194">
        <f t="shared" si="4"/>
        <v>0.40701566548705503</v>
      </c>
      <c r="AB11" s="79">
        <v>5</v>
      </c>
      <c r="AC11" s="80">
        <v>8</v>
      </c>
      <c r="AD11" s="77">
        <v>26005140.300000001</v>
      </c>
      <c r="AE11" s="77">
        <v>19503855.225000001</v>
      </c>
      <c r="AF11" s="194">
        <f t="shared" si="5"/>
        <v>0.3058874408524031</v>
      </c>
      <c r="AG11" s="80">
        <v>1</v>
      </c>
      <c r="AH11" s="78">
        <v>0</v>
      </c>
      <c r="AI11" s="79">
        <v>6</v>
      </c>
      <c r="AJ11" s="77">
        <v>31325156.950000003</v>
      </c>
      <c r="AK11" s="77">
        <v>23493867.670000002</v>
      </c>
      <c r="AL11" s="77">
        <v>30282699.960000001</v>
      </c>
      <c r="AM11" s="77">
        <v>22712024.949999999</v>
      </c>
      <c r="AN11" s="194">
        <f t="shared" si="6"/>
        <v>0.36846454136359225</v>
      </c>
      <c r="AO11" s="79">
        <v>5</v>
      </c>
      <c r="AP11" s="77">
        <v>26082933.34</v>
      </c>
      <c r="AQ11" s="77">
        <v>19562199.969999999</v>
      </c>
      <c r="AR11" s="194">
        <f t="shared" si="7"/>
        <v>0.30680248740270871</v>
      </c>
      <c r="AS11" s="215"/>
      <c r="AT11" s="215"/>
      <c r="AU11" s="215"/>
      <c r="AV11" s="215"/>
      <c r="AW11" s="215"/>
    </row>
    <row r="12" spans="1:49" s="132" customFormat="1" ht="25.5" hidden="1" outlineLevel="1" x14ac:dyDescent="0.2">
      <c r="A12" s="168" t="s">
        <v>21</v>
      </c>
      <c r="B12" s="177">
        <v>67737411.362399995</v>
      </c>
      <c r="C12" s="76">
        <v>6</v>
      </c>
      <c r="D12" s="77">
        <v>28397521.890000001</v>
      </c>
      <c r="E12" s="92">
        <v>21298141.417499997</v>
      </c>
      <c r="F12" s="194">
        <f t="shared" si="1"/>
        <v>0.41922951171061479</v>
      </c>
      <c r="G12" s="79">
        <v>6</v>
      </c>
      <c r="H12" s="77">
        <v>28397521.890000001</v>
      </c>
      <c r="I12" s="77">
        <v>21298141.4175</v>
      </c>
      <c r="J12" s="194">
        <f t="shared" si="2"/>
        <v>0.41922951171061479</v>
      </c>
      <c r="K12" s="79">
        <v>0</v>
      </c>
      <c r="L12" s="77">
        <v>0</v>
      </c>
      <c r="M12" s="78">
        <v>0</v>
      </c>
      <c r="N12" s="79">
        <v>6</v>
      </c>
      <c r="O12" s="77">
        <v>27460063.259999998</v>
      </c>
      <c r="P12" s="77">
        <v>20595047.445</v>
      </c>
      <c r="Q12" s="194">
        <f t="shared" si="3"/>
        <v>0.40538991242353056</v>
      </c>
      <c r="R12" s="79">
        <v>0</v>
      </c>
      <c r="S12" s="77">
        <v>0</v>
      </c>
      <c r="T12" s="78">
        <v>0</v>
      </c>
      <c r="U12" s="79">
        <v>5</v>
      </c>
      <c r="V12" s="77">
        <v>18801.93</v>
      </c>
      <c r="W12" s="78">
        <v>14101.4475</v>
      </c>
      <c r="X12" s="79">
        <v>6</v>
      </c>
      <c r="Y12" s="77">
        <v>27441261.329999998</v>
      </c>
      <c r="Z12" s="77">
        <v>20580945.997500002</v>
      </c>
      <c r="AA12" s="194">
        <f t="shared" si="4"/>
        <v>0.40511234158605924</v>
      </c>
      <c r="AB12" s="79">
        <v>3</v>
      </c>
      <c r="AC12" s="80">
        <v>5</v>
      </c>
      <c r="AD12" s="77">
        <v>10221034.18</v>
      </c>
      <c r="AE12" s="77">
        <v>7665775.6350000007</v>
      </c>
      <c r="AF12" s="194">
        <f t="shared" si="5"/>
        <v>0.15089201040347905</v>
      </c>
      <c r="AG12" s="80">
        <v>0</v>
      </c>
      <c r="AH12" s="78">
        <v>0</v>
      </c>
      <c r="AI12" s="79">
        <v>6</v>
      </c>
      <c r="AJ12" s="77">
        <v>24970191.030000001</v>
      </c>
      <c r="AK12" s="77">
        <v>18727643.259999998</v>
      </c>
      <c r="AL12" s="77">
        <v>24970191.030000001</v>
      </c>
      <c r="AM12" s="77">
        <v>18727643.259999998</v>
      </c>
      <c r="AN12" s="194">
        <f t="shared" si="6"/>
        <v>0.36863220084404602</v>
      </c>
      <c r="AO12" s="79">
        <v>2</v>
      </c>
      <c r="AP12" s="77">
        <v>7916166.9800000004</v>
      </c>
      <c r="AQ12" s="77">
        <v>5937125.2199999997</v>
      </c>
      <c r="AR12" s="194">
        <f t="shared" si="7"/>
        <v>0.11686550786016815</v>
      </c>
      <c r="AS12" s="215"/>
      <c r="AT12" s="215"/>
      <c r="AU12" s="215"/>
      <c r="AV12" s="215"/>
      <c r="AW12" s="215"/>
    </row>
    <row r="13" spans="1:49" s="133" customFormat="1" ht="38.25" hidden="1" outlineLevel="1" x14ac:dyDescent="0.2">
      <c r="A13" s="168" t="s">
        <v>22</v>
      </c>
      <c r="B13" s="177">
        <v>16247698.505824003</v>
      </c>
      <c r="C13" s="76">
        <v>10</v>
      </c>
      <c r="D13" s="77">
        <v>322016.7</v>
      </c>
      <c r="E13" s="92">
        <v>241512.52499999999</v>
      </c>
      <c r="F13" s="194">
        <f t="shared" si="1"/>
        <v>1.9819219311865789E-2</v>
      </c>
      <c r="G13" s="79">
        <v>4</v>
      </c>
      <c r="H13" s="77">
        <v>251336.7</v>
      </c>
      <c r="I13" s="77">
        <v>188502.52500000002</v>
      </c>
      <c r="J13" s="194">
        <f t="shared" si="2"/>
        <v>1.5469064736147592E-2</v>
      </c>
      <c r="K13" s="79">
        <v>6</v>
      </c>
      <c r="L13" s="77">
        <v>70680</v>
      </c>
      <c r="M13" s="78">
        <v>53010</v>
      </c>
      <c r="N13" s="79">
        <v>4</v>
      </c>
      <c r="O13" s="77">
        <v>247987.20000000001</v>
      </c>
      <c r="P13" s="77">
        <v>185990.39999999999</v>
      </c>
      <c r="Q13" s="194">
        <f t="shared" si="3"/>
        <v>1.5262912461793204E-2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4</v>
      </c>
      <c r="Y13" s="77">
        <v>247987.20000000001</v>
      </c>
      <c r="Z13" s="77">
        <v>185990.39999999999</v>
      </c>
      <c r="AA13" s="194">
        <f t="shared" si="4"/>
        <v>1.5262912461793204E-2</v>
      </c>
      <c r="AB13" s="79">
        <v>4</v>
      </c>
      <c r="AC13" s="80">
        <v>4</v>
      </c>
      <c r="AD13" s="77">
        <v>247986.7</v>
      </c>
      <c r="AE13" s="77">
        <v>185990.02499999999</v>
      </c>
      <c r="AF13" s="194">
        <f t="shared" si="5"/>
        <v>1.526288168820396E-2</v>
      </c>
      <c r="AG13" s="80">
        <v>0</v>
      </c>
      <c r="AH13" s="78">
        <v>0</v>
      </c>
      <c r="AI13" s="79">
        <v>4</v>
      </c>
      <c r="AJ13" s="77">
        <v>247987.20000000001</v>
      </c>
      <c r="AK13" s="77">
        <v>185990.38999999998</v>
      </c>
      <c r="AL13" s="77">
        <v>0</v>
      </c>
      <c r="AM13" s="77">
        <v>0</v>
      </c>
      <c r="AN13" s="194">
        <f t="shared" si="6"/>
        <v>1.5262912461793204E-2</v>
      </c>
      <c r="AO13" s="79">
        <v>4</v>
      </c>
      <c r="AP13" s="77">
        <v>247987.20000000001</v>
      </c>
      <c r="AQ13" s="77">
        <v>185990.39</v>
      </c>
      <c r="AR13" s="194">
        <f t="shared" si="7"/>
        <v>1.5262912461793204E-2</v>
      </c>
      <c r="AS13" s="215"/>
      <c r="AT13" s="215"/>
      <c r="AU13" s="215"/>
      <c r="AV13" s="215"/>
      <c r="AW13" s="215"/>
    </row>
    <row r="14" spans="1:49" ht="36.75" customHeight="1" collapsed="1" x14ac:dyDescent="0.2">
      <c r="A14" s="167" t="s">
        <v>23</v>
      </c>
      <c r="B14" s="176">
        <v>32511456.925013334</v>
      </c>
      <c r="C14" s="76">
        <v>10</v>
      </c>
      <c r="D14" s="77">
        <v>21334266.140000001</v>
      </c>
      <c r="E14" s="92">
        <v>16000699.605</v>
      </c>
      <c r="F14" s="194">
        <f t="shared" si="1"/>
        <v>0.6562076313346038</v>
      </c>
      <c r="G14" s="79">
        <v>10</v>
      </c>
      <c r="H14" s="77">
        <v>21334266.140000001</v>
      </c>
      <c r="I14" s="77">
        <v>16000699.605</v>
      </c>
      <c r="J14" s="194">
        <f t="shared" si="2"/>
        <v>0.6562076313346038</v>
      </c>
      <c r="K14" s="79">
        <v>2</v>
      </c>
      <c r="L14" s="77">
        <v>4564005.91</v>
      </c>
      <c r="M14" s="78">
        <v>3423004.4325000001</v>
      </c>
      <c r="N14" s="79">
        <v>8</v>
      </c>
      <c r="O14" s="77">
        <v>16134871.16</v>
      </c>
      <c r="P14" s="77">
        <v>12101153.369999999</v>
      </c>
      <c r="Q14" s="194">
        <f t="shared" si="3"/>
        <v>0.49628262422119623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8</v>
      </c>
      <c r="Y14" s="77">
        <v>16134871.16</v>
      </c>
      <c r="Z14" s="77">
        <v>12101153.369999999</v>
      </c>
      <c r="AA14" s="194">
        <f t="shared" si="4"/>
        <v>0.49628262422119623</v>
      </c>
      <c r="AB14" s="79">
        <v>6</v>
      </c>
      <c r="AC14" s="80">
        <v>7</v>
      </c>
      <c r="AD14" s="77">
        <v>13112089.83</v>
      </c>
      <c r="AE14" s="77">
        <v>9834067.3725000005</v>
      </c>
      <c r="AF14" s="194">
        <f t="shared" si="5"/>
        <v>0.40330674384241311</v>
      </c>
      <c r="AG14" s="80">
        <v>0</v>
      </c>
      <c r="AH14" s="78">
        <v>0</v>
      </c>
      <c r="AI14" s="79">
        <v>8</v>
      </c>
      <c r="AJ14" s="77">
        <v>14141684.41</v>
      </c>
      <c r="AK14" s="77">
        <v>10606263.280000001</v>
      </c>
      <c r="AL14" s="77">
        <v>12067183.4</v>
      </c>
      <c r="AM14" s="77">
        <v>9050387.5299999993</v>
      </c>
      <c r="AN14" s="194">
        <f t="shared" si="6"/>
        <v>0.43497541320948357</v>
      </c>
      <c r="AO14" s="79">
        <v>6</v>
      </c>
      <c r="AP14" s="77">
        <v>12490346.470000001</v>
      </c>
      <c r="AQ14" s="77">
        <v>9367759.8300000001</v>
      </c>
      <c r="AR14" s="194">
        <f t="shared" si="7"/>
        <v>0.38418292046427194</v>
      </c>
      <c r="AS14" s="215"/>
      <c r="AT14" s="215"/>
      <c r="AU14" s="215"/>
      <c r="AV14" s="215"/>
      <c r="AW14" s="215"/>
    </row>
    <row r="15" spans="1:49" ht="25.5" x14ac:dyDescent="0.2">
      <c r="A15" s="167" t="s">
        <v>24</v>
      </c>
      <c r="B15" s="176">
        <v>64036861.688864008</v>
      </c>
      <c r="C15" s="76">
        <v>207</v>
      </c>
      <c r="D15" s="77">
        <v>71015925.830000013</v>
      </c>
      <c r="E15" s="92">
        <v>35507962.915000007</v>
      </c>
      <c r="F15" s="194">
        <f t="shared" si="1"/>
        <v>1.1089851057199711</v>
      </c>
      <c r="G15" s="79">
        <v>207</v>
      </c>
      <c r="H15" s="77">
        <v>71015925.829999983</v>
      </c>
      <c r="I15" s="77">
        <v>35507962.914999992</v>
      </c>
      <c r="J15" s="194">
        <f t="shared" si="2"/>
        <v>1.1089851057199704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29242584.799999997</v>
      </c>
      <c r="Q15" s="194">
        <f t="shared" si="3"/>
        <v>0.91330474444800203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27490381.100000001</v>
      </c>
      <c r="AA15" s="194">
        <f t="shared" si="4"/>
        <v>0.85857989835815363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4">
        <f t="shared" si="5"/>
        <v>0.69248660537828211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4">
        <f t="shared" si="6"/>
        <v>0.8381328274763572</v>
      </c>
      <c r="AO15" s="79">
        <v>154</v>
      </c>
      <c r="AP15" s="77">
        <v>53671395.950000003</v>
      </c>
      <c r="AQ15" s="77">
        <v>26835697.870000001</v>
      </c>
      <c r="AR15" s="194">
        <f t="shared" si="7"/>
        <v>0.8381328274763572</v>
      </c>
      <c r="AS15" s="215"/>
      <c r="AT15" s="215"/>
      <c r="AU15" s="215"/>
      <c r="AV15" s="215"/>
      <c r="AW15" s="215"/>
    </row>
    <row r="16" spans="1:49" ht="25.5" x14ac:dyDescent="0.2">
      <c r="A16" s="167" t="s">
        <v>25</v>
      </c>
      <c r="B16" s="176">
        <v>4061928</v>
      </c>
      <c r="C16" s="76">
        <v>1</v>
      </c>
      <c r="D16" s="77">
        <v>300000</v>
      </c>
      <c r="E16" s="92">
        <v>225000</v>
      </c>
      <c r="F16" s="194">
        <f t="shared" si="1"/>
        <v>7.3856552848794957E-2</v>
      </c>
      <c r="G16" s="79">
        <v>1</v>
      </c>
      <c r="H16" s="77">
        <v>300000</v>
      </c>
      <c r="I16" s="77">
        <v>225000</v>
      </c>
      <c r="J16" s="194">
        <f t="shared" si="2"/>
        <v>7.3856552848794957E-2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194">
        <f t="shared" si="3"/>
        <v>7.3856552848794957E-2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194">
        <f t="shared" si="4"/>
        <v>7.3856552848794957E-2</v>
      </c>
      <c r="AB16" s="79">
        <v>0</v>
      </c>
      <c r="AC16" s="80">
        <v>0</v>
      </c>
      <c r="AD16" s="77">
        <v>0</v>
      </c>
      <c r="AE16" s="77">
        <v>0</v>
      </c>
      <c r="AF16" s="194">
        <f t="shared" si="5"/>
        <v>0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94">
        <f t="shared" si="6"/>
        <v>0</v>
      </c>
      <c r="AO16" s="79">
        <v>0</v>
      </c>
      <c r="AP16" s="77">
        <v>0</v>
      </c>
      <c r="AQ16" s="77">
        <v>0</v>
      </c>
      <c r="AR16" s="194">
        <f t="shared" si="7"/>
        <v>0</v>
      </c>
      <c r="AS16" s="215"/>
      <c r="AT16" s="215"/>
      <c r="AU16" s="215"/>
      <c r="AV16" s="215"/>
      <c r="AW16" s="215"/>
    </row>
    <row r="17" spans="1:49" ht="25.5" x14ac:dyDescent="0.2">
      <c r="A17" s="167" t="s">
        <v>26</v>
      </c>
      <c r="B17" s="176">
        <v>89559196.733807996</v>
      </c>
      <c r="C17" s="76">
        <v>258</v>
      </c>
      <c r="D17" s="77">
        <v>62063608.159999996</v>
      </c>
      <c r="E17" s="92">
        <v>46547706.120000005</v>
      </c>
      <c r="F17" s="194">
        <f t="shared" si="1"/>
        <v>0.69298978132271927</v>
      </c>
      <c r="G17" s="79">
        <v>211</v>
      </c>
      <c r="H17" s="77">
        <v>47806430.629999995</v>
      </c>
      <c r="I17" s="77">
        <v>35854822.972499996</v>
      </c>
      <c r="J17" s="194">
        <f t="shared" si="2"/>
        <v>0.53379700101701999</v>
      </c>
      <c r="K17" s="79">
        <v>76</v>
      </c>
      <c r="L17" s="77">
        <v>19541906.170000002</v>
      </c>
      <c r="M17" s="78">
        <v>14656429.627499998</v>
      </c>
      <c r="N17" s="79">
        <v>116</v>
      </c>
      <c r="O17" s="77">
        <v>24170140.370000001</v>
      </c>
      <c r="P17" s="77">
        <v>18127605.2775</v>
      </c>
      <c r="Q17" s="194">
        <f t="shared" si="3"/>
        <v>0.26987893205250169</v>
      </c>
      <c r="R17" s="79">
        <v>7</v>
      </c>
      <c r="S17" s="77">
        <v>1136345.56</v>
      </c>
      <c r="T17" s="78">
        <v>852259.16999999993</v>
      </c>
      <c r="U17" s="79">
        <v>3</v>
      </c>
      <c r="V17" s="77">
        <v>40902.22</v>
      </c>
      <c r="W17" s="78">
        <v>30676.665000000001</v>
      </c>
      <c r="X17" s="79">
        <v>109</v>
      </c>
      <c r="Y17" s="77">
        <v>22992892.590000004</v>
      </c>
      <c r="Z17" s="77">
        <v>17244669.442499999</v>
      </c>
      <c r="AA17" s="194">
        <f t="shared" si="4"/>
        <v>0.25673401982758448</v>
      </c>
      <c r="AB17" s="79">
        <v>65</v>
      </c>
      <c r="AC17" s="80">
        <v>65</v>
      </c>
      <c r="AD17" s="77">
        <v>12640234.24</v>
      </c>
      <c r="AE17" s="77">
        <v>9480175.6799999997</v>
      </c>
      <c r="AF17" s="194">
        <f t="shared" si="5"/>
        <v>0.14113831634254037</v>
      </c>
      <c r="AG17" s="80">
        <v>1</v>
      </c>
      <c r="AH17" s="78">
        <v>117000</v>
      </c>
      <c r="AI17" s="79">
        <v>94</v>
      </c>
      <c r="AJ17" s="78">
        <v>15918316.1</v>
      </c>
      <c r="AK17" s="104">
        <v>11938736.810000001</v>
      </c>
      <c r="AL17" s="77">
        <v>14436677.279999999</v>
      </c>
      <c r="AM17" s="77">
        <v>10827507.76</v>
      </c>
      <c r="AN17" s="194">
        <f t="shared" si="6"/>
        <v>0.17774071988735179</v>
      </c>
      <c r="AO17" s="79">
        <v>51</v>
      </c>
      <c r="AP17" s="77">
        <v>9067696.9100000001</v>
      </c>
      <c r="AQ17" s="77">
        <v>6800772.5</v>
      </c>
      <c r="AR17" s="194">
        <f t="shared" si="7"/>
        <v>0.10124808217018103</v>
      </c>
      <c r="AS17" s="215"/>
      <c r="AT17" s="215"/>
      <c r="AU17" s="215"/>
      <c r="AV17" s="215"/>
      <c r="AW17" s="215"/>
    </row>
    <row r="18" spans="1:49" x14ac:dyDescent="0.2">
      <c r="A18" s="167" t="s">
        <v>27</v>
      </c>
      <c r="B18" s="176">
        <v>36266308.073329516</v>
      </c>
      <c r="C18" s="76">
        <v>322</v>
      </c>
      <c r="D18" s="77">
        <v>39241636.230000004</v>
      </c>
      <c r="E18" s="92">
        <v>29431227.172499999</v>
      </c>
      <c r="F18" s="194">
        <f t="shared" si="1"/>
        <v>1.0820411096341667</v>
      </c>
      <c r="G18" s="79">
        <v>269</v>
      </c>
      <c r="H18" s="77">
        <v>32659185.249999993</v>
      </c>
      <c r="I18" s="77">
        <v>24494388.937499993</v>
      </c>
      <c r="J18" s="194">
        <f t="shared" si="2"/>
        <v>0.90053790928935984</v>
      </c>
      <c r="K18" s="79">
        <v>65</v>
      </c>
      <c r="L18" s="77">
        <v>7018944.5</v>
      </c>
      <c r="M18" s="78">
        <v>5264208.375</v>
      </c>
      <c r="N18" s="79">
        <v>206</v>
      </c>
      <c r="O18" s="77">
        <v>18921762.420000002</v>
      </c>
      <c r="P18" s="77">
        <v>14191321.815000001</v>
      </c>
      <c r="Q18" s="194">
        <f t="shared" si="3"/>
        <v>0.52174493145926792</v>
      </c>
      <c r="R18" s="79">
        <v>4</v>
      </c>
      <c r="S18" s="77">
        <v>125720.1</v>
      </c>
      <c r="T18" s="78">
        <v>94290.075000000012</v>
      </c>
      <c r="U18" s="79">
        <v>22</v>
      </c>
      <c r="V18" s="77">
        <v>137708.40000000002</v>
      </c>
      <c r="W18" s="78">
        <v>103281.3</v>
      </c>
      <c r="X18" s="79">
        <v>202</v>
      </c>
      <c r="Y18" s="77">
        <v>18658333.920000002</v>
      </c>
      <c r="Z18" s="77">
        <v>13993750.440000001</v>
      </c>
      <c r="AA18" s="194">
        <f t="shared" si="4"/>
        <v>0.51448120614520076</v>
      </c>
      <c r="AB18" s="79">
        <v>149</v>
      </c>
      <c r="AC18" s="80">
        <v>150</v>
      </c>
      <c r="AD18" s="77">
        <v>10583131.380000001</v>
      </c>
      <c r="AE18" s="77">
        <v>7937348.5350000001</v>
      </c>
      <c r="AF18" s="194">
        <f t="shared" si="5"/>
        <v>0.29181716977093969</v>
      </c>
      <c r="AG18" s="80">
        <v>0</v>
      </c>
      <c r="AH18" s="78">
        <v>0</v>
      </c>
      <c r="AI18" s="79">
        <v>179</v>
      </c>
      <c r="AJ18" s="77">
        <v>13908088.949999999</v>
      </c>
      <c r="AK18" s="77">
        <v>10431066.489999998</v>
      </c>
      <c r="AL18" s="77">
        <v>12484230.129999999</v>
      </c>
      <c r="AM18" s="77">
        <v>9363172.4499999993</v>
      </c>
      <c r="AN18" s="194">
        <f t="shared" si="6"/>
        <v>0.38349889164009227</v>
      </c>
      <c r="AO18" s="79">
        <v>101</v>
      </c>
      <c r="AP18" s="77">
        <v>6082287.3399999999</v>
      </c>
      <c r="AQ18" s="77">
        <v>4561715.38</v>
      </c>
      <c r="AR18" s="194">
        <f t="shared" si="7"/>
        <v>0.1677117871414365</v>
      </c>
      <c r="AS18" s="215"/>
      <c r="AT18" s="215"/>
      <c r="AU18" s="215"/>
      <c r="AV18" s="215"/>
      <c r="AW18" s="215"/>
    </row>
    <row r="19" spans="1:49" ht="25.5" x14ac:dyDescent="0.2">
      <c r="A19" s="167" t="s">
        <v>28</v>
      </c>
      <c r="B19" s="176">
        <v>152284216.13152799</v>
      </c>
      <c r="C19" s="76">
        <v>2745</v>
      </c>
      <c r="D19" s="77">
        <v>157761450</v>
      </c>
      <c r="E19" s="92">
        <v>78880725</v>
      </c>
      <c r="F19" s="194">
        <f t="shared" si="1"/>
        <v>1.0359671803658319</v>
      </c>
      <c r="G19" s="117">
        <v>2745</v>
      </c>
      <c r="H19" s="116">
        <v>157761450</v>
      </c>
      <c r="I19" s="116">
        <v>78880725</v>
      </c>
      <c r="J19" s="194">
        <f t="shared" si="2"/>
        <v>1.0359671803658319</v>
      </c>
      <c r="K19" s="79">
        <v>98</v>
      </c>
      <c r="L19" s="77">
        <v>5687750</v>
      </c>
      <c r="M19" s="78">
        <v>2843875</v>
      </c>
      <c r="N19" s="79">
        <v>2645</v>
      </c>
      <c r="O19" s="77">
        <v>150966000</v>
      </c>
      <c r="P19" s="77">
        <v>75483000</v>
      </c>
      <c r="Q19" s="194">
        <f t="shared" si="3"/>
        <v>0.99134371135095545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2644</v>
      </c>
      <c r="Y19" s="77">
        <v>150849000</v>
      </c>
      <c r="Z19" s="77">
        <v>75424500</v>
      </c>
      <c r="AA19" s="194">
        <f t="shared" si="4"/>
        <v>0.99057541110965575</v>
      </c>
      <c r="AB19" s="79">
        <v>2551</v>
      </c>
      <c r="AC19" s="80">
        <v>2553</v>
      </c>
      <c r="AD19" s="77">
        <v>147325429</v>
      </c>
      <c r="AE19" s="77">
        <v>73662714.5</v>
      </c>
      <c r="AF19" s="194">
        <f t="shared" si="5"/>
        <v>0.96743728760934045</v>
      </c>
      <c r="AG19" s="80">
        <v>3</v>
      </c>
      <c r="AH19" s="78">
        <v>160500</v>
      </c>
      <c r="AI19" s="79">
        <v>2479</v>
      </c>
      <c r="AJ19" s="77">
        <v>144890500</v>
      </c>
      <c r="AK19" s="77">
        <v>72445250</v>
      </c>
      <c r="AL19" s="77">
        <v>0</v>
      </c>
      <c r="AM19" s="77">
        <v>0</v>
      </c>
      <c r="AN19" s="194">
        <f t="shared" si="6"/>
        <v>0.95144791548756413</v>
      </c>
      <c r="AO19" s="79">
        <v>2479</v>
      </c>
      <c r="AP19" s="77">
        <v>144890500</v>
      </c>
      <c r="AQ19" s="77">
        <v>72445250</v>
      </c>
      <c r="AR19" s="194">
        <f t="shared" si="7"/>
        <v>0.95144791548756413</v>
      </c>
      <c r="AS19" s="215"/>
      <c r="AT19" s="215"/>
      <c r="AU19" s="215"/>
      <c r="AV19" s="215"/>
      <c r="AW19" s="215"/>
    </row>
    <row r="20" spans="1:49" ht="38.25" x14ac:dyDescent="0.2">
      <c r="A20" s="167" t="s">
        <v>29</v>
      </c>
      <c r="B20" s="176">
        <v>104469652.92187734</v>
      </c>
      <c r="C20" s="76">
        <v>367</v>
      </c>
      <c r="D20" s="77">
        <v>93619340.540000007</v>
      </c>
      <c r="E20" s="92">
        <v>70214505.405000001</v>
      </c>
      <c r="F20" s="194">
        <f t="shared" si="1"/>
        <v>0.89613909802120983</v>
      </c>
      <c r="G20" s="79">
        <v>365</v>
      </c>
      <c r="H20" s="77">
        <v>93155020.540000007</v>
      </c>
      <c r="I20" s="77">
        <v>69866265.405000001</v>
      </c>
      <c r="J20" s="194">
        <f t="shared" si="2"/>
        <v>0.89169455372520057</v>
      </c>
      <c r="K20" s="79">
        <v>51</v>
      </c>
      <c r="L20" s="77">
        <v>12005565.609999999</v>
      </c>
      <c r="M20" s="78">
        <v>9004174.2074999996</v>
      </c>
      <c r="N20" s="79">
        <v>188</v>
      </c>
      <c r="O20" s="77">
        <v>40076268.299999997</v>
      </c>
      <c r="P20" s="77">
        <v>30057201.225000001</v>
      </c>
      <c r="Q20" s="194">
        <f t="shared" si="3"/>
        <v>0.38361636302141378</v>
      </c>
      <c r="R20" s="79">
        <v>6</v>
      </c>
      <c r="S20" s="77">
        <v>1005663</v>
      </c>
      <c r="T20" s="78">
        <v>754247.25</v>
      </c>
      <c r="U20" s="79">
        <v>22</v>
      </c>
      <c r="V20" s="77">
        <v>631848.66999999993</v>
      </c>
      <c r="W20" s="78">
        <v>473886.50249999994</v>
      </c>
      <c r="X20" s="79">
        <v>182</v>
      </c>
      <c r="Y20" s="77">
        <v>38438756.629999995</v>
      </c>
      <c r="Z20" s="77">
        <v>28829067.472499996</v>
      </c>
      <c r="AA20" s="194">
        <f t="shared" si="4"/>
        <v>0.36794184296510096</v>
      </c>
      <c r="AB20" s="79">
        <v>135</v>
      </c>
      <c r="AC20" s="80">
        <v>137</v>
      </c>
      <c r="AD20" s="77">
        <v>25980571.719999999</v>
      </c>
      <c r="AE20" s="77">
        <v>19485428.789999999</v>
      </c>
      <c r="AF20" s="194">
        <f t="shared" si="5"/>
        <v>0.24869013147223082</v>
      </c>
      <c r="AG20" s="80">
        <v>1</v>
      </c>
      <c r="AH20" s="78">
        <v>71920</v>
      </c>
      <c r="AI20" s="79">
        <v>164</v>
      </c>
      <c r="AJ20" s="77">
        <v>31036846.73</v>
      </c>
      <c r="AK20" s="77">
        <v>23277634.850000001</v>
      </c>
      <c r="AL20" s="77">
        <v>29403579.490000002</v>
      </c>
      <c r="AM20" s="77">
        <v>22052684.48</v>
      </c>
      <c r="AN20" s="194">
        <f t="shared" si="6"/>
        <v>0.29708959359910414</v>
      </c>
      <c r="AO20" s="79">
        <v>91</v>
      </c>
      <c r="AP20" s="77">
        <v>15848690.07</v>
      </c>
      <c r="AQ20" s="77">
        <v>11886517.449999999</v>
      </c>
      <c r="AR20" s="194">
        <f t="shared" si="7"/>
        <v>0.15170616180616289</v>
      </c>
      <c r="AS20" s="215"/>
      <c r="AT20" s="215"/>
      <c r="AU20" s="215"/>
      <c r="AV20" s="215"/>
      <c r="AW20" s="215"/>
    </row>
    <row r="21" spans="1:49" ht="25.5" collapsed="1" x14ac:dyDescent="0.2">
      <c r="A21" s="167" t="s">
        <v>30</v>
      </c>
      <c r="B21" s="176">
        <v>301403111.86460799</v>
      </c>
      <c r="C21" s="76">
        <v>34</v>
      </c>
      <c r="D21" s="77">
        <v>456501382.29000002</v>
      </c>
      <c r="E21" s="92">
        <v>342376036.71750003</v>
      </c>
      <c r="F21" s="194">
        <f t="shared" si="1"/>
        <v>1.5145874887153223</v>
      </c>
      <c r="G21" s="79">
        <v>16</v>
      </c>
      <c r="H21" s="77">
        <v>281998578.19</v>
      </c>
      <c r="I21" s="77">
        <v>211498933.64249998</v>
      </c>
      <c r="J21" s="194">
        <f t="shared" si="2"/>
        <v>0.93561933201497727</v>
      </c>
      <c r="K21" s="79">
        <v>18</v>
      </c>
      <c r="L21" s="77">
        <v>151722125.34999999</v>
      </c>
      <c r="M21" s="78">
        <v>113791594.0125</v>
      </c>
      <c r="N21" s="79">
        <v>2</v>
      </c>
      <c r="O21" s="77">
        <v>188983215.81</v>
      </c>
      <c r="P21" s="77">
        <v>141737411.85750002</v>
      </c>
      <c r="Q21" s="194">
        <f t="shared" si="3"/>
        <v>0.62701149513974608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141737411.85750002</v>
      </c>
      <c r="AA21" s="194">
        <f t="shared" si="4"/>
        <v>0.62701149513974608</v>
      </c>
      <c r="AB21" s="79">
        <v>1</v>
      </c>
      <c r="AC21" s="119">
        <v>1</v>
      </c>
      <c r="AD21" s="116">
        <v>85274.81</v>
      </c>
      <c r="AE21" s="116">
        <v>63956.107499999998</v>
      </c>
      <c r="AF21" s="194">
        <f t="shared" si="5"/>
        <v>2.8292611006055547E-4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194">
        <f t="shared" si="6"/>
        <v>2.8292611006055547E-4</v>
      </c>
      <c r="AO21" s="79">
        <v>1</v>
      </c>
      <c r="AP21" s="77">
        <v>85274.81</v>
      </c>
      <c r="AQ21" s="77">
        <v>63956.1</v>
      </c>
      <c r="AR21" s="194">
        <f t="shared" si="7"/>
        <v>2.8292611006055547E-4</v>
      </c>
      <c r="AS21" s="215"/>
      <c r="AT21" s="215"/>
      <c r="AU21" s="215"/>
      <c r="AV21" s="215"/>
      <c r="AW21" s="215"/>
    </row>
    <row r="22" spans="1:49" ht="25.5" x14ac:dyDescent="0.2">
      <c r="A22" s="167" t="s">
        <v>31</v>
      </c>
      <c r="B22" s="176">
        <v>31141449.440400001</v>
      </c>
      <c r="C22" s="76">
        <v>18</v>
      </c>
      <c r="D22" s="77">
        <v>79805440.74000001</v>
      </c>
      <c r="E22" s="92">
        <v>59854080.555</v>
      </c>
      <c r="F22" s="194">
        <f t="shared" si="1"/>
        <v>2.5626758604391711</v>
      </c>
      <c r="G22" s="79">
        <v>8</v>
      </c>
      <c r="H22" s="77">
        <v>31413390.210000001</v>
      </c>
      <c r="I22" s="77">
        <v>23560042.657499999</v>
      </c>
      <c r="J22" s="194">
        <f t="shared" si="2"/>
        <v>1.0087324377794442</v>
      </c>
      <c r="K22" s="79">
        <v>2</v>
      </c>
      <c r="L22" s="77">
        <v>3759580.31</v>
      </c>
      <c r="M22" s="78">
        <v>2819685.2324999999</v>
      </c>
      <c r="N22" s="79">
        <v>2</v>
      </c>
      <c r="O22" s="77">
        <v>7645826.5999999996</v>
      </c>
      <c r="P22" s="77">
        <v>5734369.9499999993</v>
      </c>
      <c r="Q22" s="194">
        <f t="shared" si="3"/>
        <v>0.24551929140719508</v>
      </c>
      <c r="R22" s="79">
        <v>1</v>
      </c>
      <c r="S22" s="77">
        <v>3646826.6</v>
      </c>
      <c r="T22" s="78">
        <v>2735119.95</v>
      </c>
      <c r="U22" s="79">
        <v>0</v>
      </c>
      <c r="V22" s="77">
        <v>0</v>
      </c>
      <c r="W22" s="78">
        <v>0</v>
      </c>
      <c r="X22" s="79">
        <v>1</v>
      </c>
      <c r="Y22" s="77">
        <v>3998999.9999999995</v>
      </c>
      <c r="Z22" s="77">
        <v>2999249.9999999995</v>
      </c>
      <c r="AA22" s="194">
        <f t="shared" si="4"/>
        <v>0.12841406138315681</v>
      </c>
      <c r="AB22" s="79">
        <v>1</v>
      </c>
      <c r="AC22" s="80">
        <v>1</v>
      </c>
      <c r="AD22" s="77">
        <v>1094305.18</v>
      </c>
      <c r="AE22" s="77">
        <v>820728.88500000001</v>
      </c>
      <c r="AF22" s="194">
        <f t="shared" si="5"/>
        <v>3.5139828096130643E-2</v>
      </c>
      <c r="AG22" s="80">
        <v>0</v>
      </c>
      <c r="AH22" s="78">
        <v>0</v>
      </c>
      <c r="AI22" s="79">
        <v>2</v>
      </c>
      <c r="AJ22" s="77">
        <v>3391344</v>
      </c>
      <c r="AK22" s="77">
        <v>2543508</v>
      </c>
      <c r="AL22" s="77">
        <v>3391344</v>
      </c>
      <c r="AM22" s="77">
        <v>2543508</v>
      </c>
      <c r="AN22" s="194">
        <f t="shared" si="6"/>
        <v>0.10890128946921744</v>
      </c>
      <c r="AO22" s="79">
        <v>0</v>
      </c>
      <c r="AP22" s="77">
        <v>0</v>
      </c>
      <c r="AQ22" s="77">
        <v>0</v>
      </c>
      <c r="AR22" s="194">
        <f t="shared" si="7"/>
        <v>0</v>
      </c>
      <c r="AS22" s="215"/>
      <c r="AT22" s="215"/>
      <c r="AU22" s="215"/>
      <c r="AV22" s="215"/>
      <c r="AW22" s="215"/>
    </row>
    <row r="23" spans="1:49" ht="25.5" x14ac:dyDescent="0.2">
      <c r="A23" s="167" t="s">
        <v>32</v>
      </c>
      <c r="B23" s="176">
        <v>8123856</v>
      </c>
      <c r="C23" s="76">
        <v>0</v>
      </c>
      <c r="D23" s="77">
        <v>0</v>
      </c>
      <c r="E23" s="92">
        <v>0</v>
      </c>
      <c r="F23" s="194">
        <f t="shared" si="1"/>
        <v>0</v>
      </c>
      <c r="G23" s="79">
        <v>0</v>
      </c>
      <c r="H23" s="77">
        <v>0</v>
      </c>
      <c r="I23" s="77">
        <v>0</v>
      </c>
      <c r="J23" s="194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94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94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194">
        <f t="shared" si="5"/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94">
        <f t="shared" si="6"/>
        <v>0</v>
      </c>
      <c r="AO23" s="79">
        <v>0</v>
      </c>
      <c r="AP23" s="77">
        <v>0</v>
      </c>
      <c r="AQ23" s="77">
        <v>0</v>
      </c>
      <c r="AR23" s="194">
        <f t="shared" si="7"/>
        <v>0</v>
      </c>
      <c r="AS23" s="215"/>
      <c r="AT23" s="215"/>
      <c r="AU23" s="215"/>
      <c r="AV23" s="215"/>
      <c r="AW23" s="215"/>
    </row>
    <row r="24" spans="1:49" x14ac:dyDescent="0.2">
      <c r="A24" s="167" t="s">
        <v>33</v>
      </c>
      <c r="B24" s="176">
        <v>10154820</v>
      </c>
      <c r="C24" s="76">
        <v>0</v>
      </c>
      <c r="D24" s="77">
        <v>0</v>
      </c>
      <c r="E24" s="92">
        <v>0</v>
      </c>
      <c r="F24" s="194">
        <f t="shared" si="1"/>
        <v>0</v>
      </c>
      <c r="G24" s="79">
        <v>0</v>
      </c>
      <c r="H24" s="77">
        <v>0</v>
      </c>
      <c r="I24" s="77">
        <v>0</v>
      </c>
      <c r="J24" s="194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94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94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194">
        <f t="shared" si="5"/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94">
        <f t="shared" si="6"/>
        <v>0</v>
      </c>
      <c r="AO24" s="79">
        <v>0</v>
      </c>
      <c r="AP24" s="77">
        <v>0</v>
      </c>
      <c r="AQ24" s="77">
        <v>0</v>
      </c>
      <c r="AR24" s="194">
        <f t="shared" si="7"/>
        <v>0</v>
      </c>
      <c r="AS24" s="215"/>
      <c r="AT24" s="215"/>
      <c r="AU24" s="215"/>
      <c r="AV24" s="215"/>
      <c r="AW24" s="215"/>
    </row>
    <row r="25" spans="1:49" ht="26.25" thickBot="1" x14ac:dyDescent="0.25">
      <c r="A25" s="169" t="s">
        <v>34</v>
      </c>
      <c r="B25" s="178">
        <v>6499084.8000000007</v>
      </c>
      <c r="C25" s="102">
        <v>12</v>
      </c>
      <c r="D25" s="98">
        <v>4958193.76</v>
      </c>
      <c r="E25" s="99">
        <v>3718645.32</v>
      </c>
      <c r="F25" s="194">
        <f t="shared" si="1"/>
        <v>0.76290645722917771</v>
      </c>
      <c r="G25" s="100">
        <v>10</v>
      </c>
      <c r="H25" s="98">
        <v>4047313.95</v>
      </c>
      <c r="I25" s="98">
        <v>3035485.4625000004</v>
      </c>
      <c r="J25" s="194">
        <f t="shared" si="2"/>
        <v>0.62275136800800013</v>
      </c>
      <c r="K25" s="100">
        <v>2</v>
      </c>
      <c r="L25" s="98">
        <v>536976</v>
      </c>
      <c r="M25" s="103">
        <v>402732</v>
      </c>
      <c r="N25" s="100">
        <v>2</v>
      </c>
      <c r="O25" s="98">
        <v>1052082.95</v>
      </c>
      <c r="P25" s="98">
        <v>789062.21249999991</v>
      </c>
      <c r="Q25" s="194">
        <f t="shared" si="3"/>
        <v>0.16188170832914811</v>
      </c>
      <c r="R25" s="100">
        <v>0</v>
      </c>
      <c r="S25" s="98">
        <v>0</v>
      </c>
      <c r="T25" s="103">
        <v>0</v>
      </c>
      <c r="U25" s="100">
        <v>0</v>
      </c>
      <c r="V25" s="98">
        <v>0</v>
      </c>
      <c r="W25" s="103">
        <v>0</v>
      </c>
      <c r="X25" s="100">
        <v>2</v>
      </c>
      <c r="Y25" s="98">
        <v>1052082.95</v>
      </c>
      <c r="Z25" s="98">
        <v>789062.21249999991</v>
      </c>
      <c r="AA25" s="194">
        <f t="shared" si="4"/>
        <v>0.16188170832914811</v>
      </c>
      <c r="AB25" s="100">
        <v>2</v>
      </c>
      <c r="AC25" s="101">
        <v>2</v>
      </c>
      <c r="AD25" s="98">
        <v>1052082.95</v>
      </c>
      <c r="AE25" s="98">
        <v>789062.21249999991</v>
      </c>
      <c r="AF25" s="194">
        <f t="shared" si="5"/>
        <v>0.16188170832914811</v>
      </c>
      <c r="AG25" s="101">
        <v>0</v>
      </c>
      <c r="AH25" s="103">
        <v>0</v>
      </c>
      <c r="AI25" s="100">
        <v>1</v>
      </c>
      <c r="AJ25" s="98">
        <v>1012082.95</v>
      </c>
      <c r="AK25" s="98">
        <v>759062.21</v>
      </c>
      <c r="AL25" s="98">
        <v>1012082.95</v>
      </c>
      <c r="AM25" s="98">
        <v>759062.21</v>
      </c>
      <c r="AN25" s="194">
        <f t="shared" si="6"/>
        <v>0.15572699559174852</v>
      </c>
      <c r="AO25" s="100">
        <v>0</v>
      </c>
      <c r="AP25" s="98">
        <v>0</v>
      </c>
      <c r="AQ25" s="98">
        <v>0</v>
      </c>
      <c r="AR25" s="194">
        <f t="shared" si="7"/>
        <v>0</v>
      </c>
      <c r="AS25" s="215"/>
      <c r="AT25" s="215"/>
      <c r="AU25" s="215"/>
      <c r="AV25" s="215"/>
      <c r="AW25" s="215"/>
    </row>
    <row r="26" spans="1:49" s="83" customFormat="1" ht="59.25" customHeight="1" thickBot="1" x14ac:dyDescent="0.25">
      <c r="A26" s="165" t="s">
        <v>182</v>
      </c>
      <c r="B26" s="135">
        <f>SUM(B27+B28+B29+B33+B34+B35+B36)</f>
        <v>936613954.51976538</v>
      </c>
      <c r="C26" s="146">
        <f>SUM(C27+C28+C29+C33+C34+C35+C36)</f>
        <v>1936</v>
      </c>
      <c r="D26" s="147">
        <f t="shared" ref="D26:AQ26" si="8">SUM(D27+D28+D29+D33+D34+D35+D36)</f>
        <v>1065161669.7700001</v>
      </c>
      <c r="E26" s="147">
        <f t="shared" si="8"/>
        <v>798871252.3275001</v>
      </c>
      <c r="F26" s="195">
        <f>D26/B26</f>
        <v>1.1372472774187372</v>
      </c>
      <c r="G26" s="146">
        <v>1679</v>
      </c>
      <c r="H26" s="147">
        <f>H27+H28+H29+H33+H34+H35</f>
        <v>758831103.06000006</v>
      </c>
      <c r="I26" s="147">
        <f>I27+I28+I29+I33+I34+I35</f>
        <v>569123327.29499996</v>
      </c>
      <c r="J26" s="195">
        <f t="shared" ref="J26" si="9">H26/B26</f>
        <v>0.8101855619363254</v>
      </c>
      <c r="K26" s="146">
        <f t="shared" si="8"/>
        <v>345</v>
      </c>
      <c r="L26" s="147">
        <f t="shared" si="8"/>
        <v>283486995.62</v>
      </c>
      <c r="M26" s="147">
        <f t="shared" si="8"/>
        <v>212615246.71499997</v>
      </c>
      <c r="N26" s="146">
        <f t="shared" si="8"/>
        <v>1306</v>
      </c>
      <c r="O26" s="147">
        <f t="shared" si="8"/>
        <v>494745185.29000008</v>
      </c>
      <c r="P26" s="147">
        <f t="shared" si="8"/>
        <v>371058888.96749997</v>
      </c>
      <c r="Q26" s="195">
        <f t="shared" ref="Q26" si="10">O26/B26</f>
        <v>0.5282274334079009</v>
      </c>
      <c r="R26" s="146">
        <f t="shared" si="8"/>
        <v>12</v>
      </c>
      <c r="S26" s="147">
        <f t="shared" si="8"/>
        <v>5095790.959999999</v>
      </c>
      <c r="T26" s="147">
        <f t="shared" si="8"/>
        <v>3821843.2199999997</v>
      </c>
      <c r="U26" s="146">
        <f t="shared" si="8"/>
        <v>37</v>
      </c>
      <c r="V26" s="147">
        <f t="shared" si="8"/>
        <v>958797.46999999986</v>
      </c>
      <c r="W26" s="147">
        <f t="shared" si="8"/>
        <v>719098.10250000004</v>
      </c>
      <c r="X26" s="146">
        <f t="shared" si="8"/>
        <v>1294</v>
      </c>
      <c r="Y26" s="147">
        <f t="shared" si="8"/>
        <v>488690596.86000001</v>
      </c>
      <c r="Z26" s="147">
        <f t="shared" si="8"/>
        <v>366517947.64499998</v>
      </c>
      <c r="AA26" s="195">
        <f t="shared" si="4"/>
        <v>0.52176309620602301</v>
      </c>
      <c r="AB26" s="146">
        <f t="shared" si="8"/>
        <v>200</v>
      </c>
      <c r="AC26" s="146">
        <f t="shared" si="8"/>
        <v>226</v>
      </c>
      <c r="AD26" s="147">
        <f t="shared" si="8"/>
        <v>86947938.700000003</v>
      </c>
      <c r="AE26" s="147">
        <f t="shared" si="8"/>
        <v>65210954.024999999</v>
      </c>
      <c r="AF26" s="195">
        <f t="shared" si="5"/>
        <v>9.2832205072773274E-2</v>
      </c>
      <c r="AG26" s="146">
        <f t="shared" si="8"/>
        <v>7</v>
      </c>
      <c r="AH26" s="147">
        <f t="shared" si="8"/>
        <v>2491260.64</v>
      </c>
      <c r="AI26" s="146">
        <f t="shared" si="8"/>
        <v>1189</v>
      </c>
      <c r="AJ26" s="147">
        <f t="shared" si="8"/>
        <v>343295631.79000002</v>
      </c>
      <c r="AK26" s="147">
        <f t="shared" si="8"/>
        <v>257471719.77000004</v>
      </c>
      <c r="AL26" s="147">
        <f t="shared" si="8"/>
        <v>91123258.26000002</v>
      </c>
      <c r="AM26" s="147">
        <f t="shared" si="8"/>
        <v>68342443.339999989</v>
      </c>
      <c r="AN26" s="195">
        <f t="shared" si="6"/>
        <v>0.36652841881479298</v>
      </c>
      <c r="AO26" s="146">
        <f t="shared" si="8"/>
        <v>1059</v>
      </c>
      <c r="AP26" s="147">
        <f t="shared" si="8"/>
        <v>267590323.07000002</v>
      </c>
      <c r="AQ26" s="147">
        <f t="shared" si="8"/>
        <v>200692788</v>
      </c>
      <c r="AR26" s="195">
        <f t="shared" si="7"/>
        <v>0.28569969706163828</v>
      </c>
      <c r="AS26" s="215"/>
      <c r="AT26" s="215"/>
      <c r="AU26" s="215"/>
      <c r="AV26" s="215"/>
      <c r="AW26" s="215"/>
    </row>
    <row r="27" spans="1:49" s="82" customFormat="1" x14ac:dyDescent="0.2">
      <c r="A27" s="170" t="s">
        <v>36</v>
      </c>
      <c r="B27" s="175">
        <v>86700556.799999997</v>
      </c>
      <c r="C27" s="209">
        <v>16</v>
      </c>
      <c r="D27" s="155">
        <v>107017992.28</v>
      </c>
      <c r="E27" s="155">
        <v>80263494.209999993</v>
      </c>
      <c r="F27" s="194">
        <v>1.2512213173352087</v>
      </c>
      <c r="G27" s="150">
        <v>12</v>
      </c>
      <c r="H27" s="149">
        <v>83038062.680000007</v>
      </c>
      <c r="I27" s="149">
        <v>62278547.010000005</v>
      </c>
      <c r="J27" s="194">
        <f t="shared" si="2"/>
        <v>0.95775697117553005</v>
      </c>
      <c r="K27" s="150">
        <v>4</v>
      </c>
      <c r="L27" s="149">
        <v>28649851.73</v>
      </c>
      <c r="M27" s="151">
        <v>21487388.797499999</v>
      </c>
      <c r="N27" s="150">
        <v>2</v>
      </c>
      <c r="O27" s="149">
        <v>10835526.870000001</v>
      </c>
      <c r="P27" s="149">
        <v>8126645.1524999999</v>
      </c>
      <c r="Q27" s="194">
        <f t="shared" ref="Q27:Q57" si="11">O27/$B27</f>
        <v>0.12497643925165659</v>
      </c>
      <c r="R27" s="150">
        <v>0</v>
      </c>
      <c r="S27" s="149">
        <v>0</v>
      </c>
      <c r="T27" s="151">
        <v>0</v>
      </c>
      <c r="U27" s="150">
        <v>1</v>
      </c>
      <c r="V27" s="149">
        <v>215.83</v>
      </c>
      <c r="W27" s="151">
        <v>161.8725</v>
      </c>
      <c r="X27" s="150">
        <v>2</v>
      </c>
      <c r="Y27" s="149">
        <v>10835311.039999999</v>
      </c>
      <c r="Z27" s="149">
        <v>8126483.2800000003</v>
      </c>
      <c r="AA27" s="194">
        <f t="shared" si="4"/>
        <v>0.12497394987894703</v>
      </c>
      <c r="AB27" s="150">
        <v>1</v>
      </c>
      <c r="AC27" s="152">
        <v>1</v>
      </c>
      <c r="AD27" s="149">
        <v>2080344.04</v>
      </c>
      <c r="AE27" s="149">
        <v>1560258.03</v>
      </c>
      <c r="AF27" s="194">
        <f t="shared" si="5"/>
        <v>2.3994586849066236E-2</v>
      </c>
      <c r="AG27" s="152">
        <v>0</v>
      </c>
      <c r="AH27" s="151">
        <v>0</v>
      </c>
      <c r="AI27" s="150">
        <v>2</v>
      </c>
      <c r="AJ27" s="149">
        <v>6257616.1400000006</v>
      </c>
      <c r="AK27" s="149">
        <v>4693212.08</v>
      </c>
      <c r="AL27" s="149">
        <v>6257616.1400000006</v>
      </c>
      <c r="AM27" s="149">
        <v>4693212.08</v>
      </c>
      <c r="AN27" s="194">
        <f t="shared" si="6"/>
        <v>7.2175039826272491E-2</v>
      </c>
      <c r="AO27" s="150">
        <v>0</v>
      </c>
      <c r="AP27" s="149">
        <v>0</v>
      </c>
      <c r="AQ27" s="149">
        <v>0</v>
      </c>
      <c r="AR27" s="194">
        <f t="shared" si="7"/>
        <v>0</v>
      </c>
      <c r="AS27" s="215"/>
      <c r="AT27" s="215"/>
      <c r="AU27" s="215"/>
      <c r="AV27" s="215"/>
      <c r="AW27" s="215"/>
    </row>
    <row r="28" spans="1:49" s="75" customFormat="1" ht="25.5" x14ac:dyDescent="0.25">
      <c r="A28" s="167" t="s">
        <v>37</v>
      </c>
      <c r="B28" s="176">
        <v>17284800</v>
      </c>
      <c r="C28" s="76">
        <v>32</v>
      </c>
      <c r="D28" s="98">
        <v>13949637.9</v>
      </c>
      <c r="E28" s="98">
        <v>10462228.424999999</v>
      </c>
      <c r="F28" s="194">
        <v>0.81808381031692046</v>
      </c>
      <c r="G28" s="79">
        <v>32</v>
      </c>
      <c r="H28" s="98">
        <v>13950137.9</v>
      </c>
      <c r="I28" s="98">
        <v>10462603.425000001</v>
      </c>
      <c r="J28" s="194">
        <f t="shared" si="2"/>
        <v>0.80707545936313985</v>
      </c>
      <c r="K28" s="79">
        <v>20</v>
      </c>
      <c r="L28" s="98">
        <v>4763577.32</v>
      </c>
      <c r="M28" s="78">
        <v>3572682.9899999998</v>
      </c>
      <c r="N28" s="79">
        <v>9</v>
      </c>
      <c r="O28" s="98">
        <v>4372863.1900000004</v>
      </c>
      <c r="P28" s="98">
        <v>3279647.3925000001</v>
      </c>
      <c r="Q28" s="194">
        <f t="shared" si="11"/>
        <v>0.25298893767934838</v>
      </c>
      <c r="R28" s="100">
        <v>0</v>
      </c>
      <c r="S28" s="98">
        <v>0</v>
      </c>
      <c r="T28" s="78">
        <v>0</v>
      </c>
      <c r="U28" s="79">
        <v>0</v>
      </c>
      <c r="V28" s="98">
        <v>0</v>
      </c>
      <c r="W28" s="78">
        <v>0</v>
      </c>
      <c r="X28" s="79">
        <v>9</v>
      </c>
      <c r="Y28" s="98">
        <v>4372863.1900000004</v>
      </c>
      <c r="Z28" s="98">
        <v>3279647.3925000001</v>
      </c>
      <c r="AA28" s="194">
        <f t="shared" si="4"/>
        <v>0.25298893767934838</v>
      </c>
      <c r="AB28" s="79">
        <v>1</v>
      </c>
      <c r="AC28" s="101">
        <v>1</v>
      </c>
      <c r="AD28" s="98">
        <v>7250</v>
      </c>
      <c r="AE28" s="98">
        <v>5437.5</v>
      </c>
      <c r="AF28" s="194">
        <f t="shared" si="5"/>
        <v>4.1944367305378136E-4</v>
      </c>
      <c r="AG28" s="101">
        <v>0</v>
      </c>
      <c r="AH28" s="78">
        <v>0</v>
      </c>
      <c r="AI28" s="79">
        <v>3</v>
      </c>
      <c r="AJ28" s="98">
        <v>631249.69999999995</v>
      </c>
      <c r="AK28" s="98">
        <v>473437.27</v>
      </c>
      <c r="AL28" s="98">
        <v>631249.69999999995</v>
      </c>
      <c r="AM28" s="98">
        <v>473437.27</v>
      </c>
      <c r="AN28" s="194">
        <f t="shared" si="6"/>
        <v>3.6520509349254833E-2</v>
      </c>
      <c r="AO28" s="79">
        <v>0</v>
      </c>
      <c r="AP28" s="98">
        <v>0</v>
      </c>
      <c r="AQ28" s="98">
        <v>0</v>
      </c>
      <c r="AR28" s="194">
        <f t="shared" si="7"/>
        <v>0</v>
      </c>
      <c r="AS28" s="215"/>
      <c r="AT28" s="215"/>
      <c r="AU28" s="215"/>
      <c r="AV28" s="215"/>
      <c r="AW28" s="215"/>
    </row>
    <row r="29" spans="1:49" s="75" customFormat="1" ht="39" customHeight="1" x14ac:dyDescent="0.25">
      <c r="A29" s="167" t="s">
        <v>38</v>
      </c>
      <c r="B29" s="176">
        <v>609483060.9534986</v>
      </c>
      <c r="C29" s="79">
        <v>899</v>
      </c>
      <c r="D29" s="104">
        <v>712179461.45000005</v>
      </c>
      <c r="E29" s="104">
        <v>534134596.08750004</v>
      </c>
      <c r="F29" s="194">
        <v>1.1835501186384136</v>
      </c>
      <c r="G29" s="79">
        <v>609</v>
      </c>
      <c r="H29" s="104">
        <v>434221265.43999994</v>
      </c>
      <c r="I29" s="104">
        <v>325665949.07999992</v>
      </c>
      <c r="J29" s="194">
        <f t="shared" si="2"/>
        <v>0.71244189257809332</v>
      </c>
      <c r="K29" s="79">
        <v>256</v>
      </c>
      <c r="L29" s="104">
        <v>241946239.88999999</v>
      </c>
      <c r="M29" s="78">
        <v>181459679.91749999</v>
      </c>
      <c r="N29" s="100">
        <v>379</v>
      </c>
      <c r="O29" s="104">
        <v>268354487.92000002</v>
      </c>
      <c r="P29" s="104">
        <v>201265865.94</v>
      </c>
      <c r="Q29" s="194">
        <f t="shared" si="11"/>
        <v>0.44029851707474199</v>
      </c>
      <c r="R29" s="79">
        <v>10</v>
      </c>
      <c r="S29" s="104">
        <v>4832380.8599999994</v>
      </c>
      <c r="T29" s="78">
        <v>3624285.6449999996</v>
      </c>
      <c r="U29" s="100">
        <v>35</v>
      </c>
      <c r="V29" s="104">
        <v>955135.19</v>
      </c>
      <c r="W29" s="104">
        <v>716351.39249999996</v>
      </c>
      <c r="X29" s="100">
        <v>369</v>
      </c>
      <c r="Y29" s="104">
        <v>262566971.87</v>
      </c>
      <c r="Z29" s="104">
        <v>196925228.90249997</v>
      </c>
      <c r="AA29" s="194">
        <f t="shared" si="4"/>
        <v>0.43080273873277164</v>
      </c>
      <c r="AB29" s="100">
        <v>196</v>
      </c>
      <c r="AC29" s="101">
        <v>219</v>
      </c>
      <c r="AD29" s="104">
        <v>83371019.200000003</v>
      </c>
      <c r="AE29" s="104">
        <v>62528264.399999999</v>
      </c>
      <c r="AF29" s="194">
        <f t="shared" si="5"/>
        <v>0.13678972319521265</v>
      </c>
      <c r="AG29" s="100">
        <v>7</v>
      </c>
      <c r="AH29" s="78">
        <v>2491260.64</v>
      </c>
      <c r="AI29" s="100">
        <v>269</v>
      </c>
      <c r="AJ29" s="104">
        <v>126264171.71000001</v>
      </c>
      <c r="AK29" s="104">
        <v>94698128.109999999</v>
      </c>
      <c r="AL29" s="104">
        <v>83104868.970000014</v>
      </c>
      <c r="AM29" s="104">
        <v>62328651.420000002</v>
      </c>
      <c r="AN29" s="194">
        <f t="shared" si="6"/>
        <v>0.20716600640626093</v>
      </c>
      <c r="AO29" s="100">
        <v>147</v>
      </c>
      <c r="AP29" s="104">
        <v>58135417.68</v>
      </c>
      <c r="AQ29" s="104">
        <v>43601612.32</v>
      </c>
      <c r="AR29" s="194">
        <f t="shared" si="7"/>
        <v>9.5384796402792113E-2</v>
      </c>
      <c r="AS29" s="215"/>
      <c r="AT29" s="215"/>
      <c r="AU29" s="215"/>
      <c r="AV29" s="215"/>
      <c r="AW29" s="215"/>
    </row>
    <row r="30" spans="1:49" s="134" customFormat="1" ht="35.25" customHeight="1" outlineLevel="1" x14ac:dyDescent="0.25">
      <c r="A30" s="168" t="s">
        <v>39</v>
      </c>
      <c r="B30" s="177">
        <v>334378932.73536813</v>
      </c>
      <c r="C30" s="76">
        <v>709</v>
      </c>
      <c r="D30" s="77">
        <v>487920272.21000004</v>
      </c>
      <c r="E30" s="77">
        <v>365940204.15750003</v>
      </c>
      <c r="F30" s="194">
        <v>1.4770718179422628</v>
      </c>
      <c r="G30" s="79">
        <v>504</v>
      </c>
      <c r="H30" s="77">
        <v>323844370.81999993</v>
      </c>
      <c r="I30" s="77">
        <v>242883278.11499995</v>
      </c>
      <c r="J30" s="194">
        <f t="shared" si="2"/>
        <v>0.96849513864647274</v>
      </c>
      <c r="K30" s="79">
        <v>215</v>
      </c>
      <c r="L30" s="77">
        <v>178505589.84</v>
      </c>
      <c r="M30" s="78">
        <v>133879192.37999998</v>
      </c>
      <c r="N30" s="79">
        <v>311</v>
      </c>
      <c r="O30" s="77">
        <v>185685925.16</v>
      </c>
      <c r="P30" s="77">
        <v>139264443.87</v>
      </c>
      <c r="Q30" s="194">
        <f t="shared" si="11"/>
        <v>0.55531586168125691</v>
      </c>
      <c r="R30" s="79">
        <v>8</v>
      </c>
      <c r="S30" s="77">
        <v>1980662.5699999998</v>
      </c>
      <c r="T30" s="78">
        <v>1485496.9274999998</v>
      </c>
      <c r="U30" s="79">
        <v>34</v>
      </c>
      <c r="V30" s="77">
        <v>941935.19</v>
      </c>
      <c r="W30" s="78">
        <v>706451.39249999996</v>
      </c>
      <c r="X30" s="79">
        <v>303</v>
      </c>
      <c r="Y30" s="77">
        <v>182763327.39999998</v>
      </c>
      <c r="Z30" s="77">
        <v>137072495.54999998</v>
      </c>
      <c r="AA30" s="194">
        <f t="shared" si="4"/>
        <v>0.5465754851985285</v>
      </c>
      <c r="AB30" s="79">
        <v>173</v>
      </c>
      <c r="AC30" s="80">
        <v>195</v>
      </c>
      <c r="AD30" s="77">
        <v>78537221.980000004</v>
      </c>
      <c r="AE30" s="77">
        <v>58902916.484999999</v>
      </c>
      <c r="AF30" s="194">
        <f t="shared" si="5"/>
        <v>0.23487491074132769</v>
      </c>
      <c r="AG30" s="80">
        <v>7</v>
      </c>
      <c r="AH30" s="78">
        <v>2491260.64</v>
      </c>
      <c r="AI30" s="79">
        <v>225</v>
      </c>
      <c r="AJ30" s="77">
        <v>103744784.36999999</v>
      </c>
      <c r="AK30" s="77">
        <v>77808587.649999991</v>
      </c>
      <c r="AL30" s="77">
        <v>61632318.420000002</v>
      </c>
      <c r="AM30" s="77">
        <v>46224238.539999999</v>
      </c>
      <c r="AN30" s="194">
        <f t="shared" si="6"/>
        <v>0.31026112656476768</v>
      </c>
      <c r="AO30" s="79">
        <v>132</v>
      </c>
      <c r="AP30" s="77">
        <v>56380009.859999999</v>
      </c>
      <c r="AQ30" s="77">
        <v>42285056.469999999</v>
      </c>
      <c r="AR30" s="194">
        <f t="shared" si="7"/>
        <v>0.16861113048835488</v>
      </c>
      <c r="AS30" s="215"/>
      <c r="AT30" s="215"/>
      <c r="AU30" s="215"/>
      <c r="AV30" s="215"/>
      <c r="AW30" s="215"/>
    </row>
    <row r="31" spans="1:49" s="134" customFormat="1" ht="25.5" outlineLevel="1" x14ac:dyDescent="0.25">
      <c r="A31" s="168" t="s">
        <v>40</v>
      </c>
      <c r="B31" s="177">
        <v>105703685.176127</v>
      </c>
      <c r="C31" s="76">
        <v>106</v>
      </c>
      <c r="D31" s="77">
        <v>28621642.899999999</v>
      </c>
      <c r="E31" s="77">
        <v>21466232.174999997</v>
      </c>
      <c r="F31" s="194">
        <v>0.27446777249920357</v>
      </c>
      <c r="G31" s="79">
        <v>61</v>
      </c>
      <c r="H31" s="77">
        <v>15247216.08</v>
      </c>
      <c r="I31" s="77">
        <v>11435412.060000001</v>
      </c>
      <c r="J31" s="194">
        <f t="shared" si="2"/>
        <v>0.14424488658644757</v>
      </c>
      <c r="K31" s="79">
        <v>17</v>
      </c>
      <c r="L31" s="77">
        <v>3414181.75</v>
      </c>
      <c r="M31" s="78">
        <v>2560636.3125</v>
      </c>
      <c r="N31" s="79">
        <v>31</v>
      </c>
      <c r="O31" s="77">
        <v>8834067.3000000007</v>
      </c>
      <c r="P31" s="77">
        <v>6625550.4749999996</v>
      </c>
      <c r="Q31" s="194">
        <f t="shared" si="11"/>
        <v>8.3573881887659671E-2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31</v>
      </c>
      <c r="Y31" s="77">
        <v>8834067.3000000007</v>
      </c>
      <c r="Z31" s="77">
        <v>6625550.4749999996</v>
      </c>
      <c r="AA31" s="194">
        <f t="shared" si="4"/>
        <v>8.3573881887659671E-2</v>
      </c>
      <c r="AB31" s="79">
        <v>14</v>
      </c>
      <c r="AC31" s="80">
        <v>14</v>
      </c>
      <c r="AD31" s="77">
        <v>1301150.05</v>
      </c>
      <c r="AE31" s="77">
        <v>975862.53750000009</v>
      </c>
      <c r="AF31" s="194">
        <f t="shared" si="5"/>
        <v>1.2309410479227668E-2</v>
      </c>
      <c r="AG31" s="80">
        <v>0</v>
      </c>
      <c r="AH31" s="78">
        <v>0</v>
      </c>
      <c r="AI31" s="79">
        <v>21</v>
      </c>
      <c r="AJ31" s="77">
        <v>3931635.8</v>
      </c>
      <c r="AK31" s="77">
        <v>2948726.83</v>
      </c>
      <c r="AL31" s="77">
        <v>3405615</v>
      </c>
      <c r="AM31" s="77">
        <v>2554211.2400000002</v>
      </c>
      <c r="AN31" s="194">
        <f t="shared" si="6"/>
        <v>3.7194879189396068E-2</v>
      </c>
      <c r="AO31" s="79">
        <v>11</v>
      </c>
      <c r="AP31" s="77">
        <v>1076984.55</v>
      </c>
      <c r="AQ31" s="77">
        <v>807738.4</v>
      </c>
      <c r="AR31" s="194">
        <f t="shared" si="7"/>
        <v>1.0188713366099701E-2</v>
      </c>
      <c r="AS31" s="215"/>
      <c r="AT31" s="215"/>
      <c r="AU31" s="215"/>
      <c r="AV31" s="215"/>
      <c r="AW31" s="215"/>
    </row>
    <row r="32" spans="1:49" s="134" customFormat="1" outlineLevel="1" x14ac:dyDescent="0.25">
      <c r="A32" s="168" t="s">
        <v>41</v>
      </c>
      <c r="B32" s="177">
        <v>169400443.04200348</v>
      </c>
      <c r="C32" s="76">
        <v>84</v>
      </c>
      <c r="D32" s="77">
        <v>195637546.34</v>
      </c>
      <c r="E32" s="77">
        <v>146728159.755</v>
      </c>
      <c r="F32" s="194">
        <v>1.1706297729690822</v>
      </c>
      <c r="G32" s="79">
        <v>44</v>
      </c>
      <c r="H32" s="77">
        <v>95129678.540000007</v>
      </c>
      <c r="I32" s="77">
        <v>71347258.905000001</v>
      </c>
      <c r="J32" s="194">
        <f t="shared" si="2"/>
        <v>0.56156688159553536</v>
      </c>
      <c r="K32" s="79">
        <v>24</v>
      </c>
      <c r="L32" s="77">
        <v>60026468.299999997</v>
      </c>
      <c r="M32" s="78">
        <v>45019851.225000001</v>
      </c>
      <c r="N32" s="79">
        <v>37</v>
      </c>
      <c r="O32" s="77">
        <v>73834495.460000008</v>
      </c>
      <c r="P32" s="77">
        <v>55375871.594999999</v>
      </c>
      <c r="Q32" s="194">
        <f t="shared" si="11"/>
        <v>0.4358577470880195</v>
      </c>
      <c r="R32" s="79">
        <v>2</v>
      </c>
      <c r="S32" s="77">
        <v>2851718.29</v>
      </c>
      <c r="T32" s="78">
        <v>2138788.7174999998</v>
      </c>
      <c r="U32" s="79">
        <v>1</v>
      </c>
      <c r="V32" s="77">
        <v>13200</v>
      </c>
      <c r="W32" s="78">
        <v>9900</v>
      </c>
      <c r="X32" s="79">
        <v>35</v>
      </c>
      <c r="Y32" s="77">
        <v>70969577.170000002</v>
      </c>
      <c r="Z32" s="77">
        <v>53227182.877499998</v>
      </c>
      <c r="AA32" s="194">
        <f t="shared" si="4"/>
        <v>0.41894564084701258</v>
      </c>
      <c r="AB32" s="79">
        <v>9</v>
      </c>
      <c r="AC32" s="80">
        <v>10</v>
      </c>
      <c r="AD32" s="77">
        <v>3532647.1699999995</v>
      </c>
      <c r="AE32" s="77">
        <v>2649485.3774999999</v>
      </c>
      <c r="AF32" s="194">
        <f t="shared" si="5"/>
        <v>2.0853824857613071E-2</v>
      </c>
      <c r="AG32" s="80">
        <v>0</v>
      </c>
      <c r="AH32" s="78">
        <v>0</v>
      </c>
      <c r="AI32" s="79">
        <v>23</v>
      </c>
      <c r="AJ32" s="77">
        <v>18587751.539999999</v>
      </c>
      <c r="AK32" s="77">
        <v>13940813.630000001</v>
      </c>
      <c r="AL32" s="77">
        <v>18066935.550000001</v>
      </c>
      <c r="AM32" s="77">
        <v>13550201.640000001</v>
      </c>
      <c r="AN32" s="194">
        <f t="shared" si="6"/>
        <v>0.10972669968396184</v>
      </c>
      <c r="AO32" s="79">
        <v>4</v>
      </c>
      <c r="AP32" s="77">
        <v>678423.27</v>
      </c>
      <c r="AQ32" s="77">
        <v>508817.45</v>
      </c>
      <c r="AR32" s="194">
        <f t="shared" si="7"/>
        <v>4.0048494432318718E-3</v>
      </c>
      <c r="AS32" s="215"/>
      <c r="AT32" s="215"/>
      <c r="AU32" s="215"/>
      <c r="AV32" s="215"/>
      <c r="AW32" s="215"/>
    </row>
    <row r="33" spans="1:49" s="75" customFormat="1" x14ac:dyDescent="0.25">
      <c r="A33" s="167" t="s">
        <v>42</v>
      </c>
      <c r="B33" s="176">
        <v>0</v>
      </c>
      <c r="C33" s="76">
        <v>0</v>
      </c>
      <c r="D33" s="77">
        <v>0</v>
      </c>
      <c r="E33" s="77">
        <v>0</v>
      </c>
      <c r="F33" s="194">
        <v>0</v>
      </c>
      <c r="G33" s="79">
        <v>0</v>
      </c>
      <c r="H33" s="77">
        <v>0</v>
      </c>
      <c r="I33" s="77">
        <v>0</v>
      </c>
      <c r="J33" s="194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94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94">
        <v>0</v>
      </c>
      <c r="AB33" s="79">
        <v>0</v>
      </c>
      <c r="AC33" s="80">
        <v>0</v>
      </c>
      <c r="AD33" s="77">
        <v>0</v>
      </c>
      <c r="AE33" s="77">
        <v>0</v>
      </c>
      <c r="AF33" s="194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94">
        <v>0</v>
      </c>
      <c r="AO33" s="79">
        <v>0</v>
      </c>
      <c r="AP33" s="78">
        <v>0</v>
      </c>
      <c r="AQ33" s="104">
        <v>0</v>
      </c>
      <c r="AR33" s="194">
        <v>0</v>
      </c>
      <c r="AS33" s="215"/>
      <c r="AT33" s="215"/>
      <c r="AU33" s="215"/>
      <c r="AV33" s="215"/>
      <c r="AW33" s="215"/>
    </row>
    <row r="34" spans="1:49" ht="25.5" x14ac:dyDescent="0.2">
      <c r="A34" s="167" t="s">
        <v>43</v>
      </c>
      <c r="B34" s="176">
        <v>210966770.38652271</v>
      </c>
      <c r="C34" s="76">
        <v>965</v>
      </c>
      <c r="D34" s="77">
        <v>219687003.52000001</v>
      </c>
      <c r="E34" s="77">
        <v>164765252.63999999</v>
      </c>
      <c r="F34" s="194">
        <v>1.0415301756704884</v>
      </c>
      <c r="G34" s="79">
        <v>965</v>
      </c>
      <c r="H34" s="77">
        <v>219687470.92000002</v>
      </c>
      <c r="I34" s="77">
        <v>164765603.19</v>
      </c>
      <c r="J34" s="194">
        <f t="shared" si="2"/>
        <v>1.0413368442693589</v>
      </c>
      <c r="K34" s="79">
        <v>55</v>
      </c>
      <c r="L34" s="77">
        <v>4388073.3500000006</v>
      </c>
      <c r="M34" s="78">
        <v>3291055.0124999993</v>
      </c>
      <c r="N34" s="79">
        <v>910</v>
      </c>
      <c r="O34" s="77">
        <v>208222883.06000003</v>
      </c>
      <c r="P34" s="77">
        <v>156167162.29500002</v>
      </c>
      <c r="Q34" s="194">
        <f t="shared" si="11"/>
        <v>0.98699374635400894</v>
      </c>
      <c r="R34" s="79">
        <v>1</v>
      </c>
      <c r="S34" s="77">
        <v>188440.1</v>
      </c>
      <c r="T34" s="78">
        <v>141330.07500000001</v>
      </c>
      <c r="U34" s="79">
        <v>1</v>
      </c>
      <c r="V34" s="77">
        <v>3446.45</v>
      </c>
      <c r="W34" s="78">
        <v>2584.8374999999996</v>
      </c>
      <c r="X34" s="79">
        <v>909</v>
      </c>
      <c r="Y34" s="77">
        <v>208030996.51000002</v>
      </c>
      <c r="Z34" s="77">
        <v>156023247.38250002</v>
      </c>
      <c r="AA34" s="194">
        <f t="shared" si="4"/>
        <v>0.98608418818212973</v>
      </c>
      <c r="AB34" s="79">
        <v>0</v>
      </c>
      <c r="AC34" s="80">
        <v>0</v>
      </c>
      <c r="AD34" s="77">
        <v>0</v>
      </c>
      <c r="AE34" s="77">
        <v>0</v>
      </c>
      <c r="AF34" s="194">
        <f t="shared" si="5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194">
        <f t="shared" si="6"/>
        <v>0.98697740989498406</v>
      </c>
      <c r="AO34" s="79">
        <v>910</v>
      </c>
      <c r="AP34" s="77">
        <v>208219436.61000001</v>
      </c>
      <c r="AQ34" s="77">
        <v>156164574.12</v>
      </c>
      <c r="AR34" s="194">
        <f t="shared" si="7"/>
        <v>0.98697740989498406</v>
      </c>
      <c r="AS34" s="215"/>
      <c r="AT34" s="215"/>
      <c r="AU34" s="215"/>
      <c r="AV34" s="215"/>
      <c r="AW34" s="215"/>
    </row>
    <row r="35" spans="1:49" x14ac:dyDescent="0.2">
      <c r="A35" s="167" t="s">
        <v>44</v>
      </c>
      <c r="B35" s="176">
        <v>8116838.3797440007</v>
      </c>
      <c r="C35" s="76">
        <v>24</v>
      </c>
      <c r="D35" s="77">
        <v>12327574.620000001</v>
      </c>
      <c r="E35" s="77">
        <v>9245680.9649999999</v>
      </c>
      <c r="F35" s="194">
        <v>1.5369016499525645</v>
      </c>
      <c r="G35" s="79">
        <v>17</v>
      </c>
      <c r="H35" s="77">
        <v>7934166.1200000001</v>
      </c>
      <c r="I35" s="77">
        <v>5950624.5899999999</v>
      </c>
      <c r="J35" s="194">
        <f t="shared" si="2"/>
        <v>0.977494653558722</v>
      </c>
      <c r="K35" s="79">
        <v>10</v>
      </c>
      <c r="L35" s="77">
        <v>3739253.33</v>
      </c>
      <c r="M35" s="78">
        <v>2804439.9975000001</v>
      </c>
      <c r="N35" s="79">
        <v>6</v>
      </c>
      <c r="O35" s="77">
        <v>2959424.25</v>
      </c>
      <c r="P35" s="77">
        <v>2219568.1875</v>
      </c>
      <c r="Q35" s="194">
        <f t="shared" si="11"/>
        <v>0.36460307715198564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5</v>
      </c>
      <c r="Y35" s="77">
        <v>2884454.25</v>
      </c>
      <c r="Z35" s="77">
        <v>2163340.6875</v>
      </c>
      <c r="AA35" s="194">
        <f t="shared" si="4"/>
        <v>0.35536672224474841</v>
      </c>
      <c r="AB35" s="79">
        <v>2</v>
      </c>
      <c r="AC35" s="80">
        <v>5</v>
      </c>
      <c r="AD35" s="77">
        <v>1489325.46</v>
      </c>
      <c r="AE35" s="77">
        <v>1116994.095</v>
      </c>
      <c r="AF35" s="194">
        <f t="shared" si="5"/>
        <v>0.1834859079757816</v>
      </c>
      <c r="AG35" s="80">
        <v>0</v>
      </c>
      <c r="AH35" s="78">
        <v>0</v>
      </c>
      <c r="AI35" s="79">
        <v>5</v>
      </c>
      <c r="AJ35" s="77">
        <v>1923157.6300000001</v>
      </c>
      <c r="AK35" s="77">
        <v>1442368.19</v>
      </c>
      <c r="AL35" s="77">
        <v>1129523.45</v>
      </c>
      <c r="AM35" s="77">
        <v>847142.57000000007</v>
      </c>
      <c r="AN35" s="194">
        <f t="shared" si="6"/>
        <v>0.23693432590691244</v>
      </c>
      <c r="AO35" s="79">
        <v>2</v>
      </c>
      <c r="AP35" s="77">
        <v>1235468.78</v>
      </c>
      <c r="AQ35" s="77">
        <v>926601.56</v>
      </c>
      <c r="AR35" s="194">
        <f t="shared" si="7"/>
        <v>0.15221059262226752</v>
      </c>
      <c r="AS35" s="215"/>
      <c r="AT35" s="215"/>
      <c r="AU35" s="215"/>
      <c r="AV35" s="215"/>
      <c r="AW35" s="215"/>
    </row>
    <row r="36" spans="1:49" ht="26.25" thickBot="1" x14ac:dyDescent="0.25">
      <c r="A36" s="169" t="s">
        <v>45</v>
      </c>
      <c r="B36" s="178">
        <v>4061928</v>
      </c>
      <c r="C36" s="102">
        <v>0</v>
      </c>
      <c r="D36" s="98">
        <v>0</v>
      </c>
      <c r="E36" s="98">
        <v>0</v>
      </c>
      <c r="F36" s="194">
        <v>0</v>
      </c>
      <c r="G36" s="100">
        <v>0</v>
      </c>
      <c r="H36" s="98">
        <v>0</v>
      </c>
      <c r="I36" s="98">
        <v>0</v>
      </c>
      <c r="J36" s="194">
        <f t="shared" si="2"/>
        <v>0</v>
      </c>
      <c r="K36" s="100">
        <v>0</v>
      </c>
      <c r="L36" s="98">
        <v>0</v>
      </c>
      <c r="M36" s="103">
        <v>0</v>
      </c>
      <c r="N36" s="100">
        <v>0</v>
      </c>
      <c r="O36" s="98">
        <v>0</v>
      </c>
      <c r="P36" s="98">
        <v>0</v>
      </c>
      <c r="Q36" s="194">
        <f t="shared" si="11"/>
        <v>0</v>
      </c>
      <c r="R36" s="100">
        <v>0</v>
      </c>
      <c r="S36" s="98">
        <v>0</v>
      </c>
      <c r="T36" s="103">
        <v>0</v>
      </c>
      <c r="U36" s="100">
        <v>0</v>
      </c>
      <c r="V36" s="98">
        <v>0</v>
      </c>
      <c r="W36" s="103">
        <v>0</v>
      </c>
      <c r="X36" s="100">
        <v>0</v>
      </c>
      <c r="Y36" s="98">
        <v>0</v>
      </c>
      <c r="Z36" s="98">
        <v>0</v>
      </c>
      <c r="AA36" s="194">
        <f t="shared" si="4"/>
        <v>0</v>
      </c>
      <c r="AB36" s="100">
        <v>0</v>
      </c>
      <c r="AC36" s="101">
        <v>0</v>
      </c>
      <c r="AD36" s="98">
        <v>0</v>
      </c>
      <c r="AE36" s="98">
        <v>0</v>
      </c>
      <c r="AF36" s="194">
        <f t="shared" si="5"/>
        <v>0</v>
      </c>
      <c r="AG36" s="101">
        <v>0</v>
      </c>
      <c r="AH36" s="103">
        <v>0</v>
      </c>
      <c r="AI36" s="100">
        <v>0</v>
      </c>
      <c r="AJ36" s="98">
        <v>0</v>
      </c>
      <c r="AK36" s="98">
        <v>0</v>
      </c>
      <c r="AL36" s="98">
        <v>0</v>
      </c>
      <c r="AM36" s="98">
        <v>0</v>
      </c>
      <c r="AN36" s="194">
        <f t="shared" si="6"/>
        <v>0</v>
      </c>
      <c r="AO36" s="100">
        <v>0</v>
      </c>
      <c r="AP36" s="98">
        <v>0</v>
      </c>
      <c r="AQ36" s="98">
        <v>0</v>
      </c>
      <c r="AR36" s="194">
        <f t="shared" si="7"/>
        <v>0</v>
      </c>
      <c r="AS36" s="215"/>
      <c r="AT36" s="215"/>
      <c r="AU36" s="215"/>
      <c r="AV36" s="215"/>
      <c r="AW36" s="215"/>
    </row>
    <row r="37" spans="1:49" s="83" customFormat="1" ht="26.25" thickBot="1" x14ac:dyDescent="0.25">
      <c r="A37" s="165" t="s">
        <v>183</v>
      </c>
      <c r="B37" s="135">
        <f>SUM(B38+B41)</f>
        <v>128933218.60010643</v>
      </c>
      <c r="C37" s="146">
        <f>SUM(C38+C41)</f>
        <v>50</v>
      </c>
      <c r="D37" s="147">
        <f t="shared" ref="D37:AQ37" si="12">SUM(D38+D41)</f>
        <v>108939975.53</v>
      </c>
      <c r="E37" s="147">
        <f t="shared" si="12"/>
        <v>85144009.158999994</v>
      </c>
      <c r="F37" s="195">
        <f>D37/B37</f>
        <v>0.8449333438877642</v>
      </c>
      <c r="G37" s="146">
        <f>SUM(G38+G41)</f>
        <v>50</v>
      </c>
      <c r="H37" s="147">
        <f t="shared" si="12"/>
        <v>108939975.53</v>
      </c>
      <c r="I37" s="147">
        <f t="shared" si="12"/>
        <v>85144009.158999994</v>
      </c>
      <c r="J37" s="195">
        <f t="shared" ref="J37" si="13">H37/B37</f>
        <v>0.8449333438877642</v>
      </c>
      <c r="K37" s="146">
        <f t="shared" si="12"/>
        <v>0</v>
      </c>
      <c r="L37" s="147">
        <f t="shared" si="12"/>
        <v>0</v>
      </c>
      <c r="M37" s="147">
        <f t="shared" si="12"/>
        <v>0</v>
      </c>
      <c r="N37" s="146">
        <f t="shared" si="12"/>
        <v>45</v>
      </c>
      <c r="O37" s="147">
        <f t="shared" si="12"/>
        <v>104129556.78999999</v>
      </c>
      <c r="P37" s="147">
        <f t="shared" si="12"/>
        <v>80932251.086999997</v>
      </c>
      <c r="Q37" s="195">
        <f t="shared" ref="Q37" si="14">O37/B37</f>
        <v>0.80762396161817396</v>
      </c>
      <c r="R37" s="146">
        <f t="shared" si="12"/>
        <v>1</v>
      </c>
      <c r="S37" s="147">
        <f t="shared" si="12"/>
        <v>960000</v>
      </c>
      <c r="T37" s="147">
        <f t="shared" si="12"/>
        <v>672000</v>
      </c>
      <c r="U37" s="146">
        <f t="shared" si="12"/>
        <v>3</v>
      </c>
      <c r="V37" s="147">
        <f t="shared" si="12"/>
        <v>591011.5</v>
      </c>
      <c r="W37" s="147">
        <f t="shared" si="12"/>
        <v>531910.35</v>
      </c>
      <c r="X37" s="146">
        <f t="shared" si="12"/>
        <v>44</v>
      </c>
      <c r="Y37" s="147">
        <f t="shared" si="12"/>
        <v>102578545.28999999</v>
      </c>
      <c r="Z37" s="147">
        <f t="shared" si="12"/>
        <v>79728340.737000003</v>
      </c>
      <c r="AA37" s="195">
        <f t="shared" si="4"/>
        <v>0.79559438912444336</v>
      </c>
      <c r="AB37" s="146">
        <f t="shared" si="12"/>
        <v>40</v>
      </c>
      <c r="AC37" s="146">
        <f t="shared" si="12"/>
        <v>70</v>
      </c>
      <c r="AD37" s="147">
        <f t="shared" si="12"/>
        <v>32834871.280000001</v>
      </c>
      <c r="AE37" s="147">
        <f t="shared" si="12"/>
        <v>28003980.796</v>
      </c>
      <c r="AF37" s="195">
        <f t="shared" si="5"/>
        <v>0.25466572258495451</v>
      </c>
      <c r="AG37" s="146">
        <f t="shared" si="12"/>
        <v>1</v>
      </c>
      <c r="AH37" s="147">
        <f t="shared" si="12"/>
        <v>139922.82999999999</v>
      </c>
      <c r="AI37" s="146">
        <f t="shared" si="12"/>
        <v>40</v>
      </c>
      <c r="AJ37" s="147">
        <f t="shared" si="12"/>
        <v>45236692.359999999</v>
      </c>
      <c r="AK37" s="147">
        <f t="shared" si="12"/>
        <v>37881951.240000002</v>
      </c>
      <c r="AL37" s="147">
        <f t="shared" si="12"/>
        <v>4000000</v>
      </c>
      <c r="AM37" s="147">
        <f t="shared" si="12"/>
        <v>3200000</v>
      </c>
      <c r="AN37" s="195">
        <f t="shared" si="6"/>
        <v>0.35085366557321523</v>
      </c>
      <c r="AO37" s="146">
        <f t="shared" si="12"/>
        <v>40</v>
      </c>
      <c r="AP37" s="147">
        <f t="shared" si="12"/>
        <v>41981854.350000001</v>
      </c>
      <c r="AQ37" s="147">
        <f t="shared" si="12"/>
        <v>35278080.829999998</v>
      </c>
      <c r="AR37" s="195">
        <f t="shared" si="7"/>
        <v>0.32560929453106313</v>
      </c>
      <c r="AS37" s="215"/>
      <c r="AT37" s="215"/>
      <c r="AU37" s="215"/>
      <c r="AV37" s="215"/>
      <c r="AW37" s="215"/>
    </row>
    <row r="38" spans="1:49" s="82" customFormat="1" x14ac:dyDescent="0.2">
      <c r="A38" s="170" t="s">
        <v>47</v>
      </c>
      <c r="B38" s="175">
        <v>88681964.889200509</v>
      </c>
      <c r="C38" s="148">
        <v>47</v>
      </c>
      <c r="D38" s="153">
        <v>71874287.349999994</v>
      </c>
      <c r="E38" s="153">
        <v>55491458.614999995</v>
      </c>
      <c r="F38" s="194">
        <f t="shared" si="1"/>
        <v>0.81047242739603176</v>
      </c>
      <c r="G38" s="156">
        <v>47</v>
      </c>
      <c r="H38" s="216">
        <v>71874287.349999994</v>
      </c>
      <c r="I38" s="216">
        <v>55491458.614999995</v>
      </c>
      <c r="J38" s="194">
        <f t="shared" si="2"/>
        <v>0.81047242739603176</v>
      </c>
      <c r="K38" s="150">
        <v>0</v>
      </c>
      <c r="L38" s="149">
        <v>0</v>
      </c>
      <c r="M38" s="151">
        <v>0</v>
      </c>
      <c r="N38" s="150">
        <v>42</v>
      </c>
      <c r="O38" s="154">
        <v>68235716.549999997</v>
      </c>
      <c r="P38" s="154">
        <v>52217178.894999996</v>
      </c>
      <c r="Q38" s="194">
        <f t="shared" si="11"/>
        <v>0.76944299368258118</v>
      </c>
      <c r="R38" s="150">
        <v>1</v>
      </c>
      <c r="S38" s="149">
        <v>960000</v>
      </c>
      <c r="T38" s="151">
        <v>672000</v>
      </c>
      <c r="U38" s="150">
        <v>3</v>
      </c>
      <c r="V38" s="149">
        <v>591011.5</v>
      </c>
      <c r="W38" s="151">
        <v>531910.35</v>
      </c>
      <c r="X38" s="150">
        <v>41</v>
      </c>
      <c r="Y38" s="154">
        <v>66684705.049999997</v>
      </c>
      <c r="Z38" s="154">
        <v>51013268.545000002</v>
      </c>
      <c r="AA38" s="194">
        <f t="shared" si="4"/>
        <v>0.75195340037082004</v>
      </c>
      <c r="AB38" s="150">
        <v>38</v>
      </c>
      <c r="AC38" s="150">
        <v>67</v>
      </c>
      <c r="AD38" s="154">
        <v>17386437.719999999</v>
      </c>
      <c r="AE38" s="154">
        <v>15645233.947999999</v>
      </c>
      <c r="AF38" s="194">
        <f t="shared" si="5"/>
        <v>0.19605381704975372</v>
      </c>
      <c r="AG38" s="152">
        <v>1</v>
      </c>
      <c r="AH38" s="151">
        <v>139922.82999999999</v>
      </c>
      <c r="AI38" s="150">
        <v>37</v>
      </c>
      <c r="AJ38" s="154">
        <v>16951574.600000001</v>
      </c>
      <c r="AK38" s="154">
        <v>15253857.050000001</v>
      </c>
      <c r="AL38" s="154">
        <v>0</v>
      </c>
      <c r="AM38" s="154">
        <v>0</v>
      </c>
      <c r="AN38" s="194">
        <f t="shared" si="6"/>
        <v>0.19115019182512866</v>
      </c>
      <c r="AO38" s="150">
        <v>37</v>
      </c>
      <c r="AP38" s="154">
        <v>16951574.600000001</v>
      </c>
      <c r="AQ38" s="154">
        <v>15253857.050000001</v>
      </c>
      <c r="AR38" s="194">
        <f t="shared" si="7"/>
        <v>0.19115019182512866</v>
      </c>
      <c r="AS38" s="215"/>
      <c r="AT38" s="215"/>
      <c r="AU38" s="215"/>
      <c r="AV38" s="215"/>
      <c r="AW38" s="215"/>
    </row>
    <row r="39" spans="1:49" s="132" customFormat="1" ht="37.5" hidden="1" customHeight="1" outlineLevel="1" x14ac:dyDescent="0.2">
      <c r="A39" s="171" t="s">
        <v>48</v>
      </c>
      <c r="B39" s="177">
        <v>39296920.810493656</v>
      </c>
      <c r="C39" s="189">
        <v>44</v>
      </c>
      <c r="D39" s="190">
        <v>25897287.350000001</v>
      </c>
      <c r="E39" s="190">
        <v>23307558.615000002</v>
      </c>
      <c r="F39" s="194">
        <f t="shared" si="1"/>
        <v>0.65901568916525688</v>
      </c>
      <c r="G39" s="117">
        <v>44</v>
      </c>
      <c r="H39" s="116">
        <v>25897287.350000001</v>
      </c>
      <c r="I39" s="116">
        <v>23307558.615000002</v>
      </c>
      <c r="J39" s="194">
        <f t="shared" si="2"/>
        <v>0.65901568916525688</v>
      </c>
      <c r="K39" s="191">
        <v>0</v>
      </c>
      <c r="L39" s="190">
        <v>0</v>
      </c>
      <c r="M39" s="192">
        <v>0</v>
      </c>
      <c r="N39" s="191">
        <v>39</v>
      </c>
      <c r="O39" s="190">
        <v>22260886.550000001</v>
      </c>
      <c r="P39" s="190">
        <v>20034797.895</v>
      </c>
      <c r="Q39" s="194">
        <f t="shared" si="11"/>
        <v>0.56647915640391766</v>
      </c>
      <c r="R39" s="191">
        <v>0</v>
      </c>
      <c r="S39" s="190">
        <v>0</v>
      </c>
      <c r="T39" s="192">
        <v>0</v>
      </c>
      <c r="U39" s="191">
        <v>3</v>
      </c>
      <c r="V39" s="190">
        <v>591011.5</v>
      </c>
      <c r="W39" s="192">
        <v>531910.35</v>
      </c>
      <c r="X39" s="191">
        <v>39</v>
      </c>
      <c r="Y39" s="190">
        <v>21669875.050000001</v>
      </c>
      <c r="Z39" s="190">
        <v>19502887.545000002</v>
      </c>
      <c r="AA39" s="194">
        <f t="shared" si="4"/>
        <v>0.55143951747520592</v>
      </c>
      <c r="AB39" s="191">
        <v>37</v>
      </c>
      <c r="AC39" s="193">
        <v>66</v>
      </c>
      <c r="AD39" s="190">
        <v>17373637.719999999</v>
      </c>
      <c r="AE39" s="190">
        <v>15636273.947999999</v>
      </c>
      <c r="AF39" s="194">
        <f t="shared" si="5"/>
        <v>0.44211193553263411</v>
      </c>
      <c r="AG39" s="193">
        <v>1</v>
      </c>
      <c r="AH39" s="192">
        <v>139922.82999999999</v>
      </c>
      <c r="AI39" s="191">
        <v>36</v>
      </c>
      <c r="AJ39" s="190">
        <v>16938774.600000001</v>
      </c>
      <c r="AK39" s="190">
        <v>15244897.050000001</v>
      </c>
      <c r="AL39" s="190">
        <v>0</v>
      </c>
      <c r="AM39" s="190">
        <v>0</v>
      </c>
      <c r="AN39" s="194">
        <f t="shared" si="6"/>
        <v>0.43104584915662791</v>
      </c>
      <c r="AO39" s="191">
        <v>36</v>
      </c>
      <c r="AP39" s="190">
        <v>16938774.600000001</v>
      </c>
      <c r="AQ39" s="190">
        <v>15244897.050000001</v>
      </c>
      <c r="AR39" s="194">
        <f t="shared" si="7"/>
        <v>0.43104584915662791</v>
      </c>
      <c r="AS39" s="215"/>
      <c r="AT39" s="215"/>
      <c r="AU39" s="215"/>
      <c r="AV39" s="215"/>
      <c r="AW39" s="215"/>
    </row>
    <row r="40" spans="1:49" s="132" customFormat="1" ht="25.5" hidden="1" outlineLevel="1" x14ac:dyDescent="0.2">
      <c r="A40" s="171" t="s">
        <v>49</v>
      </c>
      <c r="B40" s="177">
        <v>49385044.078706846</v>
      </c>
      <c r="C40" s="125">
        <v>3</v>
      </c>
      <c r="D40" s="126">
        <v>45977000</v>
      </c>
      <c r="E40" s="126">
        <v>32183899.999999996</v>
      </c>
      <c r="F40" s="194">
        <f t="shared" si="1"/>
        <v>0.93099036069958119</v>
      </c>
      <c r="G40" s="122">
        <v>3</v>
      </c>
      <c r="H40" s="121">
        <v>45977000</v>
      </c>
      <c r="I40" s="121">
        <v>32183899.999999996</v>
      </c>
      <c r="J40" s="194">
        <f t="shared" si="2"/>
        <v>0.93099036069958119</v>
      </c>
      <c r="K40" s="127">
        <v>0</v>
      </c>
      <c r="L40" s="126">
        <v>0</v>
      </c>
      <c r="M40" s="128">
        <v>0</v>
      </c>
      <c r="N40" s="127">
        <v>3</v>
      </c>
      <c r="O40" s="126">
        <v>45974830</v>
      </c>
      <c r="P40" s="126">
        <v>32182380.999999996</v>
      </c>
      <c r="Q40" s="194">
        <f t="shared" si="11"/>
        <v>0.9309464202710469</v>
      </c>
      <c r="R40" s="127">
        <v>1</v>
      </c>
      <c r="S40" s="126">
        <v>960000</v>
      </c>
      <c r="T40" s="128">
        <v>672000</v>
      </c>
      <c r="U40" s="127">
        <v>0</v>
      </c>
      <c r="V40" s="126">
        <v>0</v>
      </c>
      <c r="W40" s="128">
        <v>0</v>
      </c>
      <c r="X40" s="127">
        <v>2</v>
      </c>
      <c r="Y40" s="126">
        <v>45014830</v>
      </c>
      <c r="Z40" s="126">
        <v>31510380.999999996</v>
      </c>
      <c r="AA40" s="194">
        <f t="shared" si="4"/>
        <v>0.91150733667986872</v>
      </c>
      <c r="AB40" s="127">
        <v>1</v>
      </c>
      <c r="AC40" s="129">
        <v>1</v>
      </c>
      <c r="AD40" s="126">
        <v>12800</v>
      </c>
      <c r="AE40" s="126">
        <v>8960</v>
      </c>
      <c r="AF40" s="194">
        <f t="shared" si="5"/>
        <v>2.5918778121570868E-4</v>
      </c>
      <c r="AG40" s="129">
        <v>0</v>
      </c>
      <c r="AH40" s="128">
        <v>0</v>
      </c>
      <c r="AI40" s="127">
        <v>1</v>
      </c>
      <c r="AJ40" s="126">
        <v>12800</v>
      </c>
      <c r="AK40" s="126">
        <v>8960</v>
      </c>
      <c r="AL40" s="126">
        <v>0</v>
      </c>
      <c r="AM40" s="126">
        <v>0</v>
      </c>
      <c r="AN40" s="194">
        <f t="shared" si="6"/>
        <v>2.5918778121570868E-4</v>
      </c>
      <c r="AO40" s="127">
        <v>1</v>
      </c>
      <c r="AP40" s="126">
        <v>12800</v>
      </c>
      <c r="AQ40" s="126">
        <v>8960</v>
      </c>
      <c r="AR40" s="194">
        <f t="shared" si="7"/>
        <v>2.5918778121570868E-4</v>
      </c>
      <c r="AS40" s="215"/>
      <c r="AT40" s="215"/>
      <c r="AU40" s="215"/>
      <c r="AV40" s="215"/>
      <c r="AW40" s="215"/>
    </row>
    <row r="41" spans="1:49" s="82" customFormat="1" ht="13.5" collapsed="1" thickBot="1" x14ac:dyDescent="0.25">
      <c r="A41" s="172" t="s">
        <v>50</v>
      </c>
      <c r="B41" s="178">
        <v>40251253.710905924</v>
      </c>
      <c r="C41" s="125">
        <v>3</v>
      </c>
      <c r="D41" s="126">
        <v>37065688.18</v>
      </c>
      <c r="E41" s="126">
        <v>29652550.544</v>
      </c>
      <c r="F41" s="194">
        <f t="shared" si="1"/>
        <v>0.92085797988342388</v>
      </c>
      <c r="G41" s="122">
        <v>3</v>
      </c>
      <c r="H41" s="121">
        <v>37065688.18</v>
      </c>
      <c r="I41" s="121">
        <v>29652550.544</v>
      </c>
      <c r="J41" s="194">
        <f t="shared" si="2"/>
        <v>0.92085797988342388</v>
      </c>
      <c r="K41" s="127">
        <v>0</v>
      </c>
      <c r="L41" s="126">
        <v>0</v>
      </c>
      <c r="M41" s="128">
        <v>0</v>
      </c>
      <c r="N41" s="127">
        <v>3</v>
      </c>
      <c r="O41" s="126">
        <v>35893840.240000002</v>
      </c>
      <c r="P41" s="126">
        <v>28715072.192000002</v>
      </c>
      <c r="Q41" s="194">
        <f t="shared" si="11"/>
        <v>0.89174465217401921</v>
      </c>
      <c r="R41" s="127">
        <v>0</v>
      </c>
      <c r="S41" s="126">
        <v>0</v>
      </c>
      <c r="T41" s="128">
        <v>0</v>
      </c>
      <c r="U41" s="127">
        <v>0</v>
      </c>
      <c r="V41" s="126">
        <v>0</v>
      </c>
      <c r="W41" s="128">
        <v>0</v>
      </c>
      <c r="X41" s="127">
        <v>3</v>
      </c>
      <c r="Y41" s="126">
        <v>35893840.240000002</v>
      </c>
      <c r="Z41" s="126">
        <v>28715072.192000002</v>
      </c>
      <c r="AA41" s="194">
        <f t="shared" si="4"/>
        <v>0.89174465217401921</v>
      </c>
      <c r="AB41" s="127">
        <v>2</v>
      </c>
      <c r="AC41" s="129">
        <v>3</v>
      </c>
      <c r="AD41" s="126">
        <v>15448433.560000001</v>
      </c>
      <c r="AE41" s="126">
        <v>12358746.848000001</v>
      </c>
      <c r="AF41" s="194">
        <f t="shared" si="5"/>
        <v>0.38380005927155275</v>
      </c>
      <c r="AG41" s="129">
        <v>0</v>
      </c>
      <c r="AH41" s="128">
        <v>0</v>
      </c>
      <c r="AI41" s="127">
        <v>3</v>
      </c>
      <c r="AJ41" s="126">
        <v>28285117.760000002</v>
      </c>
      <c r="AK41" s="126">
        <v>22628094.190000001</v>
      </c>
      <c r="AL41" s="126">
        <v>4000000</v>
      </c>
      <c r="AM41" s="126">
        <v>3200000</v>
      </c>
      <c r="AN41" s="194">
        <f t="shared" si="6"/>
        <v>0.70271395676642634</v>
      </c>
      <c r="AO41" s="127">
        <v>3</v>
      </c>
      <c r="AP41" s="126">
        <v>25030279.75</v>
      </c>
      <c r="AQ41" s="126">
        <v>20024223.780000001</v>
      </c>
      <c r="AR41" s="194">
        <f t="shared" si="7"/>
        <v>0.62185093487456122</v>
      </c>
      <c r="AS41" s="215"/>
      <c r="AT41" s="215"/>
      <c r="AU41" s="215"/>
      <c r="AV41" s="215"/>
      <c r="AW41" s="215"/>
    </row>
    <row r="42" spans="1:49" s="83" customFormat="1" ht="26.25" thickBot="1" x14ac:dyDescent="0.25">
      <c r="A42" s="165" t="s">
        <v>184</v>
      </c>
      <c r="B42" s="135">
        <f>SUM(B43:B45)</f>
        <v>404824349.75180238</v>
      </c>
      <c r="C42" s="146">
        <f>SUM(C43:C45)</f>
        <v>2547</v>
      </c>
      <c r="D42" s="147">
        <f t="shared" ref="D42:AQ42" si="15">SUM(D43:D45)</f>
        <v>371137902.33000004</v>
      </c>
      <c r="E42" s="147">
        <f t="shared" si="15"/>
        <v>314817449.49650002</v>
      </c>
      <c r="F42" s="195">
        <f>D42/B42</f>
        <v>0.91678749699108886</v>
      </c>
      <c r="G42" s="146">
        <f t="shared" si="15"/>
        <v>2520</v>
      </c>
      <c r="H42" s="147">
        <f t="shared" si="15"/>
        <v>367922882.24000007</v>
      </c>
      <c r="I42" s="147">
        <f t="shared" si="15"/>
        <v>312084682.42000002</v>
      </c>
      <c r="J42" s="195">
        <f t="shared" ref="J42" si="16">H42/B42</f>
        <v>0.90884573140319602</v>
      </c>
      <c r="K42" s="146">
        <f t="shared" si="15"/>
        <v>564</v>
      </c>
      <c r="L42" s="147">
        <f t="shared" si="15"/>
        <v>79906942.350000024</v>
      </c>
      <c r="M42" s="147">
        <f t="shared" si="15"/>
        <v>67874527.877000004</v>
      </c>
      <c r="N42" s="146">
        <f t="shared" si="15"/>
        <v>1525</v>
      </c>
      <c r="O42" s="147">
        <f t="shared" si="15"/>
        <v>224035111.34999999</v>
      </c>
      <c r="P42" s="147">
        <f t="shared" si="15"/>
        <v>190429844.3635</v>
      </c>
      <c r="Q42" s="195">
        <f t="shared" si="11"/>
        <v>0.55341313210866838</v>
      </c>
      <c r="R42" s="146">
        <f t="shared" si="15"/>
        <v>69</v>
      </c>
      <c r="S42" s="147">
        <f t="shared" si="15"/>
        <v>11530048.949999999</v>
      </c>
      <c r="T42" s="147">
        <f t="shared" si="15"/>
        <v>9800541.5999999978</v>
      </c>
      <c r="U42" s="146">
        <f t="shared" si="15"/>
        <v>195</v>
      </c>
      <c r="V42" s="147">
        <f t="shared" si="15"/>
        <v>2430066.77</v>
      </c>
      <c r="W42" s="147">
        <f t="shared" si="15"/>
        <v>2065556.8260000001</v>
      </c>
      <c r="X42" s="146">
        <f t="shared" si="15"/>
        <v>1456</v>
      </c>
      <c r="Y42" s="147">
        <f t="shared" si="15"/>
        <v>210074995.62999997</v>
      </c>
      <c r="Z42" s="147">
        <f t="shared" si="15"/>
        <v>178563745.9375</v>
      </c>
      <c r="AA42" s="195">
        <f t="shared" si="4"/>
        <v>0.51892875455440579</v>
      </c>
      <c r="AB42" s="146">
        <f t="shared" si="15"/>
        <v>1058</v>
      </c>
      <c r="AC42" s="146">
        <f t="shared" si="15"/>
        <v>1136</v>
      </c>
      <c r="AD42" s="147">
        <f t="shared" si="15"/>
        <v>150497258.06999999</v>
      </c>
      <c r="AE42" s="147">
        <f t="shared" si="15"/>
        <v>127840406.02300002</v>
      </c>
      <c r="AF42" s="195">
        <f t="shared" si="5"/>
        <v>0.37175940173131827</v>
      </c>
      <c r="AG42" s="146">
        <f t="shared" si="15"/>
        <v>8</v>
      </c>
      <c r="AH42" s="147">
        <f t="shared" si="15"/>
        <v>1367734.31</v>
      </c>
      <c r="AI42" s="146">
        <f t="shared" si="15"/>
        <v>1026</v>
      </c>
      <c r="AJ42" s="147">
        <f t="shared" si="15"/>
        <v>143209981.90000001</v>
      </c>
      <c r="AK42" s="147">
        <f t="shared" si="15"/>
        <v>121728483.58299999</v>
      </c>
      <c r="AL42" s="147">
        <f t="shared" si="15"/>
        <v>82137572.629999995</v>
      </c>
      <c r="AM42" s="147">
        <f t="shared" si="15"/>
        <v>69816936.344999999</v>
      </c>
      <c r="AN42" s="195">
        <f t="shared" si="6"/>
        <v>0.35375832009068126</v>
      </c>
      <c r="AO42" s="146">
        <f t="shared" si="15"/>
        <v>742</v>
      </c>
      <c r="AP42" s="147">
        <f t="shared" si="15"/>
        <v>101438166.19999999</v>
      </c>
      <c r="AQ42" s="147">
        <f t="shared" si="15"/>
        <v>86222440.404999986</v>
      </c>
      <c r="AR42" s="195">
        <f t="shared" si="7"/>
        <v>0.25057328261551381</v>
      </c>
      <c r="AS42" s="215"/>
      <c r="AT42" s="215"/>
      <c r="AU42" s="215"/>
      <c r="AV42" s="215"/>
      <c r="AW42" s="215"/>
    </row>
    <row r="43" spans="1:49" s="120" customFormat="1" x14ac:dyDescent="0.2">
      <c r="A43" s="166" t="s">
        <v>52</v>
      </c>
      <c r="B43" s="175">
        <v>108988.51707294118</v>
      </c>
      <c r="C43" s="209">
        <v>5</v>
      </c>
      <c r="D43" s="155">
        <v>99811</v>
      </c>
      <c r="E43" s="155">
        <v>84839.35</v>
      </c>
      <c r="F43" s="210">
        <f t="shared" si="1"/>
        <v>0.91579372470221732</v>
      </c>
      <c r="G43" s="156">
        <v>5</v>
      </c>
      <c r="H43" s="155">
        <v>99811</v>
      </c>
      <c r="I43" s="155">
        <v>84839.35</v>
      </c>
      <c r="J43" s="210">
        <f t="shared" si="2"/>
        <v>0.91579372470221732</v>
      </c>
      <c r="K43" s="156">
        <v>0</v>
      </c>
      <c r="L43" s="155">
        <v>0</v>
      </c>
      <c r="M43" s="157">
        <v>0</v>
      </c>
      <c r="N43" s="156">
        <v>5</v>
      </c>
      <c r="O43" s="155">
        <v>99811</v>
      </c>
      <c r="P43" s="155">
        <v>84839.35</v>
      </c>
      <c r="Q43" s="210">
        <f t="shared" si="11"/>
        <v>0.91579372470221732</v>
      </c>
      <c r="R43" s="156">
        <v>0</v>
      </c>
      <c r="S43" s="155">
        <v>0</v>
      </c>
      <c r="T43" s="157">
        <v>0</v>
      </c>
      <c r="U43" s="156">
        <v>0</v>
      </c>
      <c r="V43" s="155">
        <v>0</v>
      </c>
      <c r="W43" s="157">
        <v>0</v>
      </c>
      <c r="X43" s="156">
        <v>5</v>
      </c>
      <c r="Y43" s="155">
        <v>99811</v>
      </c>
      <c r="Z43" s="155">
        <v>84839.35</v>
      </c>
      <c r="AA43" s="210">
        <f t="shared" si="4"/>
        <v>0.91579372470221732</v>
      </c>
      <c r="AB43" s="156">
        <v>5</v>
      </c>
      <c r="AC43" s="158">
        <v>5</v>
      </c>
      <c r="AD43" s="155">
        <v>99811</v>
      </c>
      <c r="AE43" s="155">
        <v>84839.35</v>
      </c>
      <c r="AF43" s="210">
        <f t="shared" si="5"/>
        <v>0.91579372470221732</v>
      </c>
      <c r="AG43" s="158">
        <v>0</v>
      </c>
      <c r="AH43" s="157">
        <v>0</v>
      </c>
      <c r="AI43" s="156">
        <v>5</v>
      </c>
      <c r="AJ43" s="155">
        <v>99811</v>
      </c>
      <c r="AK43" s="155">
        <v>84839.35</v>
      </c>
      <c r="AL43" s="155">
        <v>0</v>
      </c>
      <c r="AM43" s="155">
        <v>0</v>
      </c>
      <c r="AN43" s="210">
        <f t="shared" si="6"/>
        <v>0.91579372470221732</v>
      </c>
      <c r="AO43" s="156">
        <v>5</v>
      </c>
      <c r="AP43" s="155">
        <v>99811</v>
      </c>
      <c r="AQ43" s="155">
        <v>84839.35</v>
      </c>
      <c r="AR43" s="210">
        <f t="shared" si="7"/>
        <v>0.91579372470221732</v>
      </c>
      <c r="AS43" s="215"/>
      <c r="AT43" s="215"/>
      <c r="AU43" s="215"/>
      <c r="AV43" s="215"/>
      <c r="AW43" s="215"/>
    </row>
    <row r="44" spans="1:49" s="120" customFormat="1" ht="25.5" x14ac:dyDescent="0.2">
      <c r="A44" s="167" t="s">
        <v>53</v>
      </c>
      <c r="B44" s="176">
        <v>392269588.1818918</v>
      </c>
      <c r="C44" s="211">
        <v>2482</v>
      </c>
      <c r="D44" s="116">
        <v>367185416.57000005</v>
      </c>
      <c r="E44" s="116">
        <v>311457836.634</v>
      </c>
      <c r="F44" s="210">
        <f t="shared" si="1"/>
        <v>0.9360537437323323</v>
      </c>
      <c r="G44" s="117">
        <v>2455</v>
      </c>
      <c r="H44" s="116">
        <v>363970396.48000008</v>
      </c>
      <c r="I44" s="116">
        <v>308725069.5575</v>
      </c>
      <c r="J44" s="210">
        <f t="shared" si="2"/>
        <v>0.92785779842619442</v>
      </c>
      <c r="K44" s="117">
        <v>561</v>
      </c>
      <c r="L44" s="116">
        <v>79386942.350000024</v>
      </c>
      <c r="M44" s="118">
        <v>67432527.877000004</v>
      </c>
      <c r="N44" s="117">
        <v>1463</v>
      </c>
      <c r="O44" s="116">
        <v>220636639.07999998</v>
      </c>
      <c r="P44" s="116">
        <v>187541142.94350001</v>
      </c>
      <c r="Q44" s="210">
        <f t="shared" si="11"/>
        <v>0.56246175010052735</v>
      </c>
      <c r="R44" s="117">
        <v>68</v>
      </c>
      <c r="S44" s="116">
        <v>11475048.949999999</v>
      </c>
      <c r="T44" s="118">
        <v>9753791.5999999978</v>
      </c>
      <c r="U44" s="117">
        <v>185</v>
      </c>
      <c r="V44" s="116">
        <v>2387921.88</v>
      </c>
      <c r="W44" s="118">
        <v>2029733.6660000002</v>
      </c>
      <c r="X44" s="117">
        <v>1395</v>
      </c>
      <c r="Y44" s="116">
        <v>206773668.24999997</v>
      </c>
      <c r="Z44" s="116">
        <v>175757617.67750001</v>
      </c>
      <c r="AA44" s="210">
        <f t="shared" si="4"/>
        <v>0.52712133308208675</v>
      </c>
      <c r="AB44" s="117">
        <v>1013</v>
      </c>
      <c r="AC44" s="119">
        <v>1090</v>
      </c>
      <c r="AD44" s="116">
        <v>148469580.43000001</v>
      </c>
      <c r="AE44" s="116">
        <v>126116880.03400002</v>
      </c>
      <c r="AF44" s="210">
        <f t="shared" si="5"/>
        <v>0.37848863359031554</v>
      </c>
      <c r="AG44" s="119">
        <v>8</v>
      </c>
      <c r="AH44" s="118">
        <v>1367734.31</v>
      </c>
      <c r="AI44" s="117">
        <v>977</v>
      </c>
      <c r="AJ44" s="116">
        <v>140485109.80000001</v>
      </c>
      <c r="AK44" s="116">
        <v>119412342.33299999</v>
      </c>
      <c r="AL44" s="116">
        <v>80202248.719999999</v>
      </c>
      <c r="AM44" s="116">
        <v>68171911.024000004</v>
      </c>
      <c r="AN44" s="210">
        <f t="shared" si="6"/>
        <v>0.35813408439620958</v>
      </c>
      <c r="AO44" s="117">
        <v>705</v>
      </c>
      <c r="AP44" s="116">
        <v>99776970.169999987</v>
      </c>
      <c r="AQ44" s="116">
        <v>84810423.814999998</v>
      </c>
      <c r="AR44" s="210">
        <f t="shared" si="7"/>
        <v>0.25435815871541467</v>
      </c>
      <c r="AS44" s="215"/>
      <c r="AT44" s="215"/>
      <c r="AU44" s="215"/>
      <c r="AV44" s="215"/>
      <c r="AW44" s="215"/>
    </row>
    <row r="45" spans="1:49" s="120" customFormat="1" ht="33.75" customHeight="1" thickBot="1" x14ac:dyDescent="0.25">
      <c r="A45" s="169" t="s">
        <v>54</v>
      </c>
      <c r="B45" s="178">
        <v>12445773.052837647</v>
      </c>
      <c r="C45" s="212">
        <v>60</v>
      </c>
      <c r="D45" s="121">
        <v>3852674.7600000002</v>
      </c>
      <c r="E45" s="121">
        <v>3274773.5125000002</v>
      </c>
      <c r="F45" s="210">
        <f t="shared" si="1"/>
        <v>0.30955688679552024</v>
      </c>
      <c r="G45" s="122">
        <v>60</v>
      </c>
      <c r="H45" s="121">
        <v>3852674.7600000002</v>
      </c>
      <c r="I45" s="121">
        <v>3274773.5125000002</v>
      </c>
      <c r="J45" s="210">
        <f t="shared" si="2"/>
        <v>0.30955688679552024</v>
      </c>
      <c r="K45" s="122">
        <v>3</v>
      </c>
      <c r="L45" s="121">
        <v>520000</v>
      </c>
      <c r="M45" s="123">
        <v>442000</v>
      </c>
      <c r="N45" s="122">
        <v>57</v>
      </c>
      <c r="O45" s="121">
        <v>3298661.27</v>
      </c>
      <c r="P45" s="121">
        <v>2803862.07</v>
      </c>
      <c r="Q45" s="210">
        <f t="shared" si="11"/>
        <v>0.26504269811089815</v>
      </c>
      <c r="R45" s="122">
        <v>1</v>
      </c>
      <c r="S45" s="121">
        <v>55000</v>
      </c>
      <c r="T45" s="123">
        <v>46750</v>
      </c>
      <c r="U45" s="122">
        <v>10</v>
      </c>
      <c r="V45" s="121">
        <v>42144.89</v>
      </c>
      <c r="W45" s="123">
        <v>35823.159999999996</v>
      </c>
      <c r="X45" s="122">
        <v>56</v>
      </c>
      <c r="Y45" s="121">
        <v>3201516.38</v>
      </c>
      <c r="Z45" s="121">
        <v>2721288.9099999997</v>
      </c>
      <c r="AA45" s="210">
        <f t="shared" si="4"/>
        <v>0.25723724564221034</v>
      </c>
      <c r="AB45" s="122">
        <v>40</v>
      </c>
      <c r="AC45" s="124">
        <v>41</v>
      </c>
      <c r="AD45" s="121">
        <v>1927866.64</v>
      </c>
      <c r="AE45" s="121">
        <v>1638686.639</v>
      </c>
      <c r="AF45" s="210">
        <f t="shared" si="5"/>
        <v>0.15490131724364398</v>
      </c>
      <c r="AG45" s="124">
        <v>0</v>
      </c>
      <c r="AH45" s="123">
        <v>0</v>
      </c>
      <c r="AI45" s="122">
        <v>44</v>
      </c>
      <c r="AJ45" s="121">
        <v>2625061.1</v>
      </c>
      <c r="AK45" s="121">
        <v>2231301.9000000004</v>
      </c>
      <c r="AL45" s="121">
        <v>1935323.91</v>
      </c>
      <c r="AM45" s="121">
        <v>1645025.321</v>
      </c>
      <c r="AN45" s="210">
        <f t="shared" si="6"/>
        <v>0.21091989134427322</v>
      </c>
      <c r="AO45" s="122">
        <v>32</v>
      </c>
      <c r="AP45" s="121">
        <v>1561385.0299999998</v>
      </c>
      <c r="AQ45" s="121">
        <v>1327177.24</v>
      </c>
      <c r="AR45" s="210">
        <f t="shared" si="7"/>
        <v>0.12545504593175935</v>
      </c>
      <c r="AS45" s="215"/>
      <c r="AT45" s="215"/>
      <c r="AU45" s="215"/>
      <c r="AV45" s="215"/>
      <c r="AW45" s="215"/>
    </row>
    <row r="46" spans="1:49" s="83" customFormat="1" ht="48" customHeight="1" thickBot="1" x14ac:dyDescent="0.25">
      <c r="A46" s="165" t="s">
        <v>185</v>
      </c>
      <c r="B46" s="135">
        <f>SUM(B47:B50)</f>
        <v>351119399.71377599</v>
      </c>
      <c r="C46" s="146">
        <f>C47+C48+C49+C50</f>
        <v>197</v>
      </c>
      <c r="D46" s="147">
        <f t="shared" ref="D46:E46" si="17">D47+D48+D49+D50</f>
        <v>325304683.92000002</v>
      </c>
      <c r="E46" s="147">
        <f t="shared" si="17"/>
        <v>243978512.94</v>
      </c>
      <c r="F46" s="195">
        <f>D46/B46</f>
        <v>0.92647881086940942</v>
      </c>
      <c r="G46" s="146">
        <f>G47+G48+G49+G50</f>
        <v>157</v>
      </c>
      <c r="H46" s="147">
        <f t="shared" ref="H46:AE46" si="18">H47+H48+H49+H50</f>
        <v>246037879.94</v>
      </c>
      <c r="I46" s="147">
        <f t="shared" si="18"/>
        <v>184528409.95499998</v>
      </c>
      <c r="J46" s="195">
        <f t="shared" si="2"/>
        <v>0.70072425545431016</v>
      </c>
      <c r="K46" s="146">
        <f t="shared" si="18"/>
        <v>58</v>
      </c>
      <c r="L46" s="147">
        <f t="shared" si="18"/>
        <v>80020336.109999999</v>
      </c>
      <c r="M46" s="147">
        <f t="shared" si="18"/>
        <v>60015252.082500003</v>
      </c>
      <c r="N46" s="146">
        <f t="shared" si="18"/>
        <v>82</v>
      </c>
      <c r="O46" s="147">
        <f t="shared" si="18"/>
        <v>129573672.47999999</v>
      </c>
      <c r="P46" s="147">
        <f t="shared" si="18"/>
        <v>97180254.359999999</v>
      </c>
      <c r="Q46" s="195">
        <f t="shared" si="11"/>
        <v>0.36903022899226101</v>
      </c>
      <c r="R46" s="146">
        <f t="shared" si="18"/>
        <v>1</v>
      </c>
      <c r="S46" s="147">
        <f t="shared" si="18"/>
        <v>34698.800000000003</v>
      </c>
      <c r="T46" s="147">
        <f t="shared" si="18"/>
        <v>26024.100000000002</v>
      </c>
      <c r="U46" s="146">
        <f t="shared" si="18"/>
        <v>11</v>
      </c>
      <c r="V46" s="147">
        <f t="shared" si="18"/>
        <v>826794.66</v>
      </c>
      <c r="W46" s="147">
        <f t="shared" si="18"/>
        <v>620095.995</v>
      </c>
      <c r="X46" s="146">
        <f t="shared" si="18"/>
        <v>81</v>
      </c>
      <c r="Y46" s="147">
        <f t="shared" si="18"/>
        <v>128712179.02</v>
      </c>
      <c r="Z46" s="147">
        <f t="shared" si="18"/>
        <v>96534134.265000015</v>
      </c>
      <c r="AA46" s="195">
        <f t="shared" si="4"/>
        <v>0.36657666629905111</v>
      </c>
      <c r="AB46" s="146">
        <f t="shared" si="18"/>
        <v>63</v>
      </c>
      <c r="AC46" s="146">
        <f t="shared" si="18"/>
        <v>84</v>
      </c>
      <c r="AD46" s="147">
        <f t="shared" si="18"/>
        <v>63490856.769999996</v>
      </c>
      <c r="AE46" s="147">
        <f t="shared" si="18"/>
        <v>47618142.577500001</v>
      </c>
      <c r="AF46" s="195">
        <f t="shared" si="5"/>
        <v>0.18082412085961699</v>
      </c>
      <c r="AG46" s="146">
        <f>SUM(AG47:AG50)</f>
        <v>1</v>
      </c>
      <c r="AH46" s="147">
        <f>SUM(AH47:AH50)</f>
        <v>32938.699999999997</v>
      </c>
      <c r="AI46" s="146">
        <f t="shared" ref="AI46:AM46" si="19">AI47+AI48+AI49+AI50</f>
        <v>63</v>
      </c>
      <c r="AJ46" s="147">
        <f t="shared" si="19"/>
        <v>62802085.719999999</v>
      </c>
      <c r="AK46" s="147">
        <f t="shared" si="19"/>
        <v>47101564.030000001</v>
      </c>
      <c r="AL46" s="147">
        <f t="shared" si="19"/>
        <v>31406163.25</v>
      </c>
      <c r="AM46" s="147">
        <f t="shared" si="19"/>
        <v>23554622.350000001</v>
      </c>
      <c r="AN46" s="195">
        <f t="shared" si="6"/>
        <v>0.17886247746833336</v>
      </c>
      <c r="AO46" s="146">
        <f t="shared" ref="AO46:AQ46" si="20">AO47+AO48+AO49+AO50</f>
        <v>47</v>
      </c>
      <c r="AP46" s="147">
        <f t="shared" si="20"/>
        <v>41008934.909999996</v>
      </c>
      <c r="AQ46" s="147">
        <f t="shared" si="20"/>
        <v>30756700.949999999</v>
      </c>
      <c r="AR46" s="195">
        <f t="shared" si="7"/>
        <v>0.11679484227709858</v>
      </c>
      <c r="AS46" s="215"/>
      <c r="AT46" s="215"/>
      <c r="AU46" s="215"/>
      <c r="AV46" s="215"/>
      <c r="AW46" s="215"/>
    </row>
    <row r="47" spans="1:49" x14ac:dyDescent="0.2">
      <c r="A47" s="166" t="s">
        <v>56</v>
      </c>
      <c r="B47" s="175">
        <v>100651061.85236268</v>
      </c>
      <c r="C47" s="140">
        <v>27</v>
      </c>
      <c r="D47" s="141">
        <v>38653978.300000004</v>
      </c>
      <c r="E47" s="141">
        <v>28990483.725000001</v>
      </c>
      <c r="F47" s="194">
        <f t="shared" si="1"/>
        <v>0.38403944865180417</v>
      </c>
      <c r="G47" s="143">
        <v>27</v>
      </c>
      <c r="H47" s="141">
        <v>38653978.299999997</v>
      </c>
      <c r="I47" s="141">
        <v>28990483.724999998</v>
      </c>
      <c r="J47" s="194">
        <f t="shared" si="2"/>
        <v>0.38403944865180412</v>
      </c>
      <c r="K47" s="143">
        <v>1</v>
      </c>
      <c r="L47" s="141">
        <v>34737</v>
      </c>
      <c r="M47" s="144">
        <v>26052.75</v>
      </c>
      <c r="N47" s="143">
        <v>17</v>
      </c>
      <c r="O47" s="141">
        <v>24653087.949999999</v>
      </c>
      <c r="P47" s="141">
        <v>18489815.962499999</v>
      </c>
      <c r="Q47" s="194">
        <f t="shared" si="11"/>
        <v>0.24493619338225883</v>
      </c>
      <c r="R47" s="143">
        <v>1</v>
      </c>
      <c r="S47" s="141">
        <v>34698.800000000003</v>
      </c>
      <c r="T47" s="144">
        <v>26024.100000000002</v>
      </c>
      <c r="U47" s="143">
        <v>2</v>
      </c>
      <c r="V47" s="141">
        <v>300279.55</v>
      </c>
      <c r="W47" s="144">
        <v>225209.66249999998</v>
      </c>
      <c r="X47" s="143">
        <v>16</v>
      </c>
      <c r="Y47" s="141">
        <v>24318109.599999998</v>
      </c>
      <c r="Z47" s="141">
        <v>18238582.200000003</v>
      </c>
      <c r="AA47" s="194">
        <f t="shared" si="4"/>
        <v>0.24160807797209699</v>
      </c>
      <c r="AB47" s="143">
        <v>13</v>
      </c>
      <c r="AC47" s="145">
        <v>22</v>
      </c>
      <c r="AD47" s="141">
        <v>21386435.449999999</v>
      </c>
      <c r="AE47" s="141">
        <v>16039826.587500002</v>
      </c>
      <c r="AF47" s="194">
        <f t="shared" si="5"/>
        <v>0.21248097194811635</v>
      </c>
      <c r="AG47" s="145">
        <v>1</v>
      </c>
      <c r="AH47" s="144">
        <v>32938.699999999997</v>
      </c>
      <c r="AI47" s="143">
        <v>11</v>
      </c>
      <c r="AJ47" s="141">
        <v>17592153.09</v>
      </c>
      <c r="AK47" s="141">
        <v>13194114.77</v>
      </c>
      <c r="AL47" s="141">
        <v>5951080.6699999999</v>
      </c>
      <c r="AM47" s="141">
        <v>4463310.5</v>
      </c>
      <c r="AN47" s="194">
        <f t="shared" si="6"/>
        <v>0.17478358167551755</v>
      </c>
      <c r="AO47" s="143">
        <v>9</v>
      </c>
      <c r="AP47" s="141">
        <v>12016072.42</v>
      </c>
      <c r="AQ47" s="141">
        <v>9012054.2699999996</v>
      </c>
      <c r="AR47" s="194">
        <f t="shared" si="7"/>
        <v>0.11938346400781598</v>
      </c>
      <c r="AS47" s="215"/>
      <c r="AT47" s="215"/>
      <c r="AU47" s="215"/>
      <c r="AV47" s="215"/>
      <c r="AW47" s="215"/>
    </row>
    <row r="48" spans="1:49" x14ac:dyDescent="0.2">
      <c r="A48" s="167" t="s">
        <v>57</v>
      </c>
      <c r="B48" s="176">
        <v>10841899.442400001</v>
      </c>
      <c r="C48" s="76">
        <v>0</v>
      </c>
      <c r="D48" s="77">
        <v>0</v>
      </c>
      <c r="E48" s="77">
        <v>0</v>
      </c>
      <c r="F48" s="194">
        <f t="shared" si="1"/>
        <v>0</v>
      </c>
      <c r="G48" s="79">
        <v>0</v>
      </c>
      <c r="H48" s="77">
        <v>0</v>
      </c>
      <c r="I48" s="77">
        <v>0</v>
      </c>
      <c r="J48" s="194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94">
        <f t="shared" si="11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94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194">
        <f t="shared" si="5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94">
        <f t="shared" si="6"/>
        <v>0</v>
      </c>
      <c r="AO48" s="79">
        <v>0</v>
      </c>
      <c r="AP48" s="77">
        <v>0</v>
      </c>
      <c r="AQ48" s="77">
        <v>0</v>
      </c>
      <c r="AR48" s="194">
        <f t="shared" si="7"/>
        <v>0</v>
      </c>
      <c r="AS48" s="215"/>
      <c r="AT48" s="215"/>
      <c r="AU48" s="215"/>
      <c r="AV48" s="215"/>
      <c r="AW48" s="215"/>
    </row>
    <row r="49" spans="1:49" x14ac:dyDescent="0.2">
      <c r="A49" s="167" t="s">
        <v>58</v>
      </c>
      <c r="B49" s="176">
        <v>78983565.24559468</v>
      </c>
      <c r="C49" s="76">
        <v>26</v>
      </c>
      <c r="D49" s="77">
        <v>59429970.590000004</v>
      </c>
      <c r="E49" s="77">
        <v>44572477.942500003</v>
      </c>
      <c r="F49" s="194">
        <f t="shared" si="1"/>
        <v>0.7524346413738866</v>
      </c>
      <c r="G49" s="79">
        <v>23</v>
      </c>
      <c r="H49" s="77">
        <v>54205141.960000001</v>
      </c>
      <c r="I49" s="77">
        <v>40653856.469999999</v>
      </c>
      <c r="J49" s="194">
        <f t="shared" si="2"/>
        <v>0.68628380842840342</v>
      </c>
      <c r="K49" s="79">
        <v>9</v>
      </c>
      <c r="L49" s="77">
        <v>6820760.8300000001</v>
      </c>
      <c r="M49" s="78">
        <v>5115570.6225000005</v>
      </c>
      <c r="N49" s="79">
        <v>12</v>
      </c>
      <c r="O49" s="77">
        <v>39575172.82</v>
      </c>
      <c r="P49" s="77">
        <v>29681379.615000002</v>
      </c>
      <c r="Q49" s="194">
        <f t="shared" si="11"/>
        <v>0.5010557917579862</v>
      </c>
      <c r="R49" s="79">
        <v>0</v>
      </c>
      <c r="S49" s="77">
        <v>0</v>
      </c>
      <c r="T49" s="78">
        <v>0</v>
      </c>
      <c r="U49" s="79">
        <v>2</v>
      </c>
      <c r="V49" s="77">
        <v>161582.85</v>
      </c>
      <c r="W49" s="78">
        <v>121187.13750000001</v>
      </c>
      <c r="X49" s="79">
        <v>12</v>
      </c>
      <c r="Y49" s="77">
        <v>39413589.969999999</v>
      </c>
      <c r="Z49" s="77">
        <v>29560192.477500003</v>
      </c>
      <c r="AA49" s="194">
        <f t="shared" si="4"/>
        <v>0.49901001363316272</v>
      </c>
      <c r="AB49" s="79">
        <v>8</v>
      </c>
      <c r="AC49" s="80">
        <v>10</v>
      </c>
      <c r="AD49" s="77">
        <v>9253823.9299999997</v>
      </c>
      <c r="AE49" s="77">
        <v>6940367.9474999998</v>
      </c>
      <c r="AF49" s="194">
        <f t="shared" si="5"/>
        <v>0.11716138542525634</v>
      </c>
      <c r="AG49" s="80">
        <v>0</v>
      </c>
      <c r="AH49" s="78">
        <v>0</v>
      </c>
      <c r="AI49" s="79">
        <v>10</v>
      </c>
      <c r="AJ49" s="77">
        <v>14427345.65</v>
      </c>
      <c r="AK49" s="77">
        <v>10820509.200000001</v>
      </c>
      <c r="AL49" s="77">
        <v>14012794.09</v>
      </c>
      <c r="AM49" s="77">
        <v>10509595.539999999</v>
      </c>
      <c r="AN49" s="194">
        <f t="shared" si="6"/>
        <v>0.18266262867647251</v>
      </c>
      <c r="AO49" s="79">
        <v>6</v>
      </c>
      <c r="AP49" s="77">
        <v>6918917.6100000003</v>
      </c>
      <c r="AQ49" s="77">
        <v>5189188.17</v>
      </c>
      <c r="AR49" s="194">
        <f t="shared" si="7"/>
        <v>8.7599459311390154E-2</v>
      </c>
      <c r="AS49" s="215"/>
      <c r="AT49" s="215"/>
      <c r="AU49" s="215"/>
      <c r="AV49" s="215"/>
      <c r="AW49" s="215"/>
    </row>
    <row r="50" spans="1:49" ht="26.25" thickBot="1" x14ac:dyDescent="0.25">
      <c r="A50" s="169" t="s">
        <v>59</v>
      </c>
      <c r="B50" s="178">
        <v>160642873.17341867</v>
      </c>
      <c r="C50" s="102">
        <v>144</v>
      </c>
      <c r="D50" s="98">
        <v>227220735.03</v>
      </c>
      <c r="E50" s="98">
        <v>170415551.27250001</v>
      </c>
      <c r="F50" s="194">
        <f t="shared" si="1"/>
        <v>1.4144464086166373</v>
      </c>
      <c r="G50" s="100">
        <v>107</v>
      </c>
      <c r="H50" s="98">
        <v>153178759.68000001</v>
      </c>
      <c r="I50" s="98">
        <v>114884069.76000001</v>
      </c>
      <c r="J50" s="194">
        <f t="shared" si="2"/>
        <v>0.95353598111158699</v>
      </c>
      <c r="K50" s="100">
        <v>48</v>
      </c>
      <c r="L50" s="98">
        <v>73164838.280000001</v>
      </c>
      <c r="M50" s="103">
        <v>54873628.710000001</v>
      </c>
      <c r="N50" s="100">
        <v>53</v>
      </c>
      <c r="O50" s="98">
        <v>65345411.710000001</v>
      </c>
      <c r="P50" s="98">
        <v>49009058.782499999</v>
      </c>
      <c r="Q50" s="194">
        <f t="shared" si="11"/>
        <v>0.4067744209197362</v>
      </c>
      <c r="R50" s="100">
        <v>0</v>
      </c>
      <c r="S50" s="98">
        <v>0</v>
      </c>
      <c r="T50" s="103">
        <v>0</v>
      </c>
      <c r="U50" s="100">
        <v>7</v>
      </c>
      <c r="V50" s="98">
        <v>364932.26</v>
      </c>
      <c r="W50" s="103">
        <v>273699.19500000001</v>
      </c>
      <c r="X50" s="100">
        <v>53</v>
      </c>
      <c r="Y50" s="98">
        <v>64980479.450000003</v>
      </c>
      <c r="Z50" s="98">
        <v>48735359.587500006</v>
      </c>
      <c r="AA50" s="194">
        <f t="shared" si="4"/>
        <v>0.40450272188453501</v>
      </c>
      <c r="AB50" s="100">
        <v>42</v>
      </c>
      <c r="AC50" s="101">
        <v>52</v>
      </c>
      <c r="AD50" s="98">
        <v>32850597.390000001</v>
      </c>
      <c r="AE50" s="98">
        <v>24637948.0425</v>
      </c>
      <c r="AF50" s="194">
        <f t="shared" si="5"/>
        <v>0.2044945831772868</v>
      </c>
      <c r="AG50" s="101">
        <v>0</v>
      </c>
      <c r="AH50" s="103">
        <v>0</v>
      </c>
      <c r="AI50" s="100">
        <v>42</v>
      </c>
      <c r="AJ50" s="98">
        <v>30782586.98</v>
      </c>
      <c r="AK50" s="98">
        <v>23086940.059999999</v>
      </c>
      <c r="AL50" s="98">
        <v>11442288.49</v>
      </c>
      <c r="AM50" s="98">
        <v>8581716.3100000005</v>
      </c>
      <c r="AN50" s="194">
        <f t="shared" si="6"/>
        <v>0.19162124264777872</v>
      </c>
      <c r="AO50" s="100">
        <v>32</v>
      </c>
      <c r="AP50" s="98">
        <v>22073944.879999999</v>
      </c>
      <c r="AQ50" s="98">
        <v>16555458.51</v>
      </c>
      <c r="AR50" s="194">
        <f t="shared" si="7"/>
        <v>0.13741004779073224</v>
      </c>
      <c r="AS50" s="215"/>
      <c r="AT50" s="215"/>
      <c r="AU50" s="215"/>
      <c r="AV50" s="215"/>
      <c r="AW50" s="215"/>
    </row>
    <row r="51" spans="1:49" s="83" customFormat="1" ht="26.25" thickBot="1" x14ac:dyDescent="0.25">
      <c r="A51" s="165" t="s">
        <v>186</v>
      </c>
      <c r="B51" s="135">
        <f>SUM(B52:B54)</f>
        <v>13539762.880800001</v>
      </c>
      <c r="C51" s="146">
        <f>C52+C53+C54</f>
        <v>10</v>
      </c>
      <c r="D51" s="147">
        <f>D52+D53+D54</f>
        <v>3660935.08</v>
      </c>
      <c r="E51" s="147">
        <f>E52+E53+E54</f>
        <v>2745701.31</v>
      </c>
      <c r="F51" s="195">
        <f>D51/B51</f>
        <v>0.27038398768351934</v>
      </c>
      <c r="G51" s="146">
        <f>G52+G53+G54</f>
        <v>10</v>
      </c>
      <c r="H51" s="147">
        <f>H52+H53+H54</f>
        <v>3660935.08</v>
      </c>
      <c r="I51" s="147">
        <f>I52+I53+I54</f>
        <v>2745701.31</v>
      </c>
      <c r="J51" s="195">
        <f t="shared" si="2"/>
        <v>0.27038398768351934</v>
      </c>
      <c r="K51" s="146">
        <f>K52+K53+K54</f>
        <v>9</v>
      </c>
      <c r="L51" s="147">
        <f>L52+L53+L54</f>
        <v>2531274.2400000002</v>
      </c>
      <c r="M51" s="147">
        <f>M52+M53+M54</f>
        <v>1898455.68</v>
      </c>
      <c r="N51" s="146">
        <v>0</v>
      </c>
      <c r="O51" s="147">
        <v>0</v>
      </c>
      <c r="P51" s="147">
        <v>0</v>
      </c>
      <c r="Q51" s="195">
        <f t="shared" si="11"/>
        <v>0</v>
      </c>
      <c r="R51" s="146">
        <v>0</v>
      </c>
      <c r="S51" s="147">
        <v>0</v>
      </c>
      <c r="T51" s="147">
        <v>0</v>
      </c>
      <c r="U51" s="146">
        <v>0</v>
      </c>
      <c r="V51" s="147">
        <v>0</v>
      </c>
      <c r="W51" s="147">
        <v>0</v>
      </c>
      <c r="X51" s="146">
        <v>0</v>
      </c>
      <c r="Y51" s="147">
        <v>0</v>
      </c>
      <c r="Z51" s="147">
        <v>0</v>
      </c>
      <c r="AA51" s="195">
        <f t="shared" si="4"/>
        <v>0</v>
      </c>
      <c r="AB51" s="146">
        <v>0</v>
      </c>
      <c r="AC51" s="146">
        <v>0</v>
      </c>
      <c r="AD51" s="147">
        <v>0</v>
      </c>
      <c r="AE51" s="147">
        <v>0</v>
      </c>
      <c r="AF51" s="195">
        <f t="shared" si="5"/>
        <v>0</v>
      </c>
      <c r="AG51" s="146">
        <v>0</v>
      </c>
      <c r="AH51" s="147">
        <v>0</v>
      </c>
      <c r="AI51" s="146">
        <v>0</v>
      </c>
      <c r="AJ51" s="147">
        <v>0</v>
      </c>
      <c r="AK51" s="147">
        <v>0</v>
      </c>
      <c r="AL51" s="147">
        <v>0</v>
      </c>
      <c r="AM51" s="147">
        <v>0</v>
      </c>
      <c r="AN51" s="195">
        <f t="shared" si="6"/>
        <v>0</v>
      </c>
      <c r="AO51" s="146">
        <v>0</v>
      </c>
      <c r="AP51" s="147">
        <v>0</v>
      </c>
      <c r="AQ51" s="147">
        <v>0</v>
      </c>
      <c r="AR51" s="195">
        <f t="shared" si="7"/>
        <v>0</v>
      </c>
      <c r="AS51" s="215"/>
      <c r="AT51" s="215"/>
      <c r="AU51" s="215"/>
      <c r="AV51" s="215"/>
      <c r="AW51" s="215"/>
    </row>
    <row r="52" spans="1:49" x14ac:dyDescent="0.2">
      <c r="A52" s="166" t="s">
        <v>61</v>
      </c>
      <c r="B52" s="175">
        <v>7830208.8540000003</v>
      </c>
      <c r="C52" s="140">
        <v>4</v>
      </c>
      <c r="D52" s="141">
        <v>3030195.58</v>
      </c>
      <c r="E52" s="141">
        <v>2272646.6850000001</v>
      </c>
      <c r="F52" s="194">
        <f t="shared" si="1"/>
        <v>0.38698783602075298</v>
      </c>
      <c r="G52" s="143">
        <v>4</v>
      </c>
      <c r="H52" s="141">
        <v>3030195.58</v>
      </c>
      <c r="I52" s="141">
        <v>2272646.6850000001</v>
      </c>
      <c r="J52" s="194">
        <f t="shared" si="2"/>
        <v>0.38698783602075298</v>
      </c>
      <c r="K52" s="143">
        <v>3</v>
      </c>
      <c r="L52" s="141">
        <v>1900534.74</v>
      </c>
      <c r="M52" s="144">
        <v>1425401.0549999999</v>
      </c>
      <c r="N52" s="143">
        <v>0</v>
      </c>
      <c r="O52" s="141">
        <v>0</v>
      </c>
      <c r="P52" s="141">
        <v>0</v>
      </c>
      <c r="Q52" s="194">
        <f t="shared" si="11"/>
        <v>0</v>
      </c>
      <c r="R52" s="143">
        <v>0</v>
      </c>
      <c r="S52" s="141">
        <v>0</v>
      </c>
      <c r="T52" s="144">
        <v>0</v>
      </c>
      <c r="U52" s="143">
        <v>0</v>
      </c>
      <c r="V52" s="141">
        <v>0</v>
      </c>
      <c r="W52" s="144">
        <v>0</v>
      </c>
      <c r="X52" s="143">
        <v>0</v>
      </c>
      <c r="Y52" s="141">
        <v>0</v>
      </c>
      <c r="Z52" s="141">
        <v>0</v>
      </c>
      <c r="AA52" s="194">
        <f t="shared" si="4"/>
        <v>0</v>
      </c>
      <c r="AB52" s="143">
        <v>0</v>
      </c>
      <c r="AC52" s="145">
        <v>0</v>
      </c>
      <c r="AD52" s="141">
        <v>0</v>
      </c>
      <c r="AE52" s="141">
        <v>0</v>
      </c>
      <c r="AF52" s="194">
        <f t="shared" si="5"/>
        <v>0</v>
      </c>
      <c r="AG52" s="145">
        <v>0</v>
      </c>
      <c r="AH52" s="144">
        <v>0</v>
      </c>
      <c r="AI52" s="159">
        <v>0</v>
      </c>
      <c r="AJ52" s="141">
        <v>0</v>
      </c>
      <c r="AK52" s="141">
        <v>0</v>
      </c>
      <c r="AL52" s="141">
        <v>0</v>
      </c>
      <c r="AM52" s="141">
        <v>0</v>
      </c>
      <c r="AN52" s="194">
        <f t="shared" si="6"/>
        <v>0</v>
      </c>
      <c r="AO52" s="143">
        <v>0</v>
      </c>
      <c r="AP52" s="141">
        <v>0</v>
      </c>
      <c r="AQ52" s="141">
        <v>0</v>
      </c>
      <c r="AR52" s="194">
        <f t="shared" si="7"/>
        <v>0</v>
      </c>
      <c r="AS52" s="215"/>
      <c r="AT52" s="215"/>
      <c r="AU52" s="215"/>
      <c r="AV52" s="215"/>
      <c r="AW52" s="215"/>
    </row>
    <row r="53" spans="1:49" ht="51" x14ac:dyDescent="0.2">
      <c r="A53" s="167" t="s">
        <v>62</v>
      </c>
      <c r="B53" s="176">
        <v>2851482.0984000005</v>
      </c>
      <c r="C53" s="76">
        <v>3</v>
      </c>
      <c r="D53" s="77">
        <v>421000</v>
      </c>
      <c r="E53" s="77">
        <v>315750</v>
      </c>
      <c r="F53" s="194">
        <f t="shared" si="1"/>
        <v>0.14764251903816192</v>
      </c>
      <c r="G53" s="79">
        <v>3</v>
      </c>
      <c r="H53" s="77">
        <v>421000</v>
      </c>
      <c r="I53" s="77">
        <v>315750</v>
      </c>
      <c r="J53" s="194">
        <f t="shared" si="2"/>
        <v>0.14764251903816192</v>
      </c>
      <c r="K53" s="79">
        <v>3</v>
      </c>
      <c r="L53" s="77">
        <v>421000</v>
      </c>
      <c r="M53" s="78">
        <v>315750</v>
      </c>
      <c r="N53" s="79">
        <v>0</v>
      </c>
      <c r="O53" s="77">
        <v>0</v>
      </c>
      <c r="P53" s="77">
        <v>0</v>
      </c>
      <c r="Q53" s="194">
        <f t="shared" si="11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94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194">
        <f t="shared" si="5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94">
        <f t="shared" si="6"/>
        <v>0</v>
      </c>
      <c r="AO53" s="79">
        <v>0</v>
      </c>
      <c r="AP53" s="77">
        <v>0</v>
      </c>
      <c r="AQ53" s="77">
        <v>0</v>
      </c>
      <c r="AR53" s="194">
        <f t="shared" si="7"/>
        <v>0</v>
      </c>
      <c r="AS53" s="215"/>
      <c r="AT53" s="215"/>
      <c r="AU53" s="215"/>
      <c r="AV53" s="215"/>
      <c r="AW53" s="215"/>
    </row>
    <row r="54" spans="1:49" ht="26.25" thickBot="1" x14ac:dyDescent="0.25">
      <c r="A54" s="169" t="s">
        <v>63</v>
      </c>
      <c r="B54" s="178">
        <v>2858071.9284000001</v>
      </c>
      <c r="C54" s="102">
        <v>3</v>
      </c>
      <c r="D54" s="98">
        <v>209739.5</v>
      </c>
      <c r="E54" s="98">
        <v>157304.625</v>
      </c>
      <c r="F54" s="194">
        <f t="shared" si="1"/>
        <v>7.3384962049368688E-2</v>
      </c>
      <c r="G54" s="100">
        <v>3</v>
      </c>
      <c r="H54" s="98">
        <v>209739.5</v>
      </c>
      <c r="I54" s="98">
        <v>157304.625</v>
      </c>
      <c r="J54" s="194">
        <f t="shared" si="2"/>
        <v>7.3384962049368688E-2</v>
      </c>
      <c r="K54" s="100">
        <v>3</v>
      </c>
      <c r="L54" s="98">
        <v>209739.5</v>
      </c>
      <c r="M54" s="103">
        <v>157304.625</v>
      </c>
      <c r="N54" s="100">
        <v>0</v>
      </c>
      <c r="O54" s="98">
        <v>0</v>
      </c>
      <c r="P54" s="98">
        <v>0</v>
      </c>
      <c r="Q54" s="194">
        <f t="shared" si="11"/>
        <v>0</v>
      </c>
      <c r="R54" s="100">
        <v>0</v>
      </c>
      <c r="S54" s="98">
        <v>0</v>
      </c>
      <c r="T54" s="103">
        <v>0</v>
      </c>
      <c r="U54" s="100">
        <v>0</v>
      </c>
      <c r="V54" s="98">
        <v>0</v>
      </c>
      <c r="W54" s="103">
        <v>0</v>
      </c>
      <c r="X54" s="100">
        <v>0</v>
      </c>
      <c r="Y54" s="98">
        <v>0</v>
      </c>
      <c r="Z54" s="98">
        <v>0</v>
      </c>
      <c r="AA54" s="194">
        <f t="shared" si="4"/>
        <v>0</v>
      </c>
      <c r="AB54" s="100">
        <v>0</v>
      </c>
      <c r="AC54" s="101">
        <v>0</v>
      </c>
      <c r="AD54" s="98">
        <v>0</v>
      </c>
      <c r="AE54" s="98">
        <v>0</v>
      </c>
      <c r="AF54" s="194">
        <f t="shared" si="5"/>
        <v>0</v>
      </c>
      <c r="AG54" s="101">
        <v>0</v>
      </c>
      <c r="AH54" s="103">
        <v>0</v>
      </c>
      <c r="AI54" s="100">
        <v>0</v>
      </c>
      <c r="AJ54" s="98">
        <v>0</v>
      </c>
      <c r="AK54" s="98">
        <v>0</v>
      </c>
      <c r="AL54" s="98">
        <v>0</v>
      </c>
      <c r="AM54" s="98">
        <v>0</v>
      </c>
      <c r="AN54" s="194">
        <f t="shared" si="6"/>
        <v>0</v>
      </c>
      <c r="AO54" s="100">
        <v>0</v>
      </c>
      <c r="AP54" s="98">
        <v>0</v>
      </c>
      <c r="AQ54" s="98">
        <v>0</v>
      </c>
      <c r="AR54" s="194">
        <f t="shared" si="7"/>
        <v>0</v>
      </c>
      <c r="AS54" s="215"/>
      <c r="AT54" s="215"/>
      <c r="AU54" s="215"/>
      <c r="AV54" s="215"/>
      <c r="AW54" s="215"/>
    </row>
    <row r="55" spans="1:49" ht="13.5" thickBot="1" x14ac:dyDescent="0.25">
      <c r="A55" s="165" t="s">
        <v>187</v>
      </c>
      <c r="B55" s="135">
        <f>B56</f>
        <v>183296037.94634131</v>
      </c>
      <c r="C55" s="146">
        <f>C56</f>
        <v>82</v>
      </c>
      <c r="D55" s="147">
        <f>D56</f>
        <v>91739008.079999998</v>
      </c>
      <c r="E55" s="147">
        <f>E56</f>
        <v>68804256.060000002</v>
      </c>
      <c r="F55" s="195">
        <f t="shared" ref="F55" si="21">F56</f>
        <v>0.50049640520247352</v>
      </c>
      <c r="G55" s="146">
        <f t="shared" ref="G55:AR55" si="22">G56</f>
        <v>82</v>
      </c>
      <c r="H55" s="147">
        <f t="shared" si="22"/>
        <v>91739008.079999998</v>
      </c>
      <c r="I55" s="147">
        <f t="shared" si="22"/>
        <v>68804256.060000002</v>
      </c>
      <c r="J55" s="195">
        <f t="shared" si="22"/>
        <v>0.50049640520247352</v>
      </c>
      <c r="K55" s="146">
        <f t="shared" si="22"/>
        <v>1</v>
      </c>
      <c r="L55" s="147">
        <f t="shared" si="22"/>
        <v>847113.07</v>
      </c>
      <c r="M55" s="147">
        <f t="shared" si="22"/>
        <v>635334.80249999999</v>
      </c>
      <c r="N55" s="146">
        <f t="shared" si="22"/>
        <v>70</v>
      </c>
      <c r="O55" s="147">
        <f t="shared" si="22"/>
        <v>84326289.079999998</v>
      </c>
      <c r="P55" s="147">
        <f t="shared" si="22"/>
        <v>63244716.810000002</v>
      </c>
      <c r="Q55" s="195">
        <f t="shared" si="22"/>
        <v>0.46005516553874426</v>
      </c>
      <c r="R55" s="146">
        <f t="shared" si="22"/>
        <v>0</v>
      </c>
      <c r="S55" s="147">
        <f t="shared" si="22"/>
        <v>0</v>
      </c>
      <c r="T55" s="147">
        <f t="shared" si="22"/>
        <v>0</v>
      </c>
      <c r="U55" s="146">
        <f t="shared" si="22"/>
        <v>3</v>
      </c>
      <c r="V55" s="147">
        <f t="shared" si="22"/>
        <v>131502.94</v>
      </c>
      <c r="W55" s="147">
        <f t="shared" si="22"/>
        <v>98627.205000000002</v>
      </c>
      <c r="X55" s="146">
        <f t="shared" si="22"/>
        <v>70</v>
      </c>
      <c r="Y55" s="147">
        <f t="shared" si="22"/>
        <v>84194786.140000001</v>
      </c>
      <c r="Z55" s="147">
        <f t="shared" si="22"/>
        <v>63146089.605000004</v>
      </c>
      <c r="AA55" s="195">
        <f t="shared" si="22"/>
        <v>0.45933773082780688</v>
      </c>
      <c r="AB55" s="146">
        <f t="shared" si="22"/>
        <v>62</v>
      </c>
      <c r="AC55" s="146">
        <f t="shared" si="22"/>
        <v>97</v>
      </c>
      <c r="AD55" s="147">
        <f t="shared" si="22"/>
        <v>70844825.239999995</v>
      </c>
      <c r="AE55" s="147">
        <f t="shared" si="22"/>
        <v>53133618.929999992</v>
      </c>
      <c r="AF55" s="195">
        <f t="shared" si="22"/>
        <v>0.38650494595382007</v>
      </c>
      <c r="AG55" s="146">
        <f t="shared" si="22"/>
        <v>0</v>
      </c>
      <c r="AH55" s="146">
        <f t="shared" si="22"/>
        <v>0</v>
      </c>
      <c r="AI55" s="146">
        <f t="shared" si="22"/>
        <v>42</v>
      </c>
      <c r="AJ55" s="147">
        <f t="shared" si="22"/>
        <v>57991832.759999998</v>
      </c>
      <c r="AK55" s="147">
        <f t="shared" si="22"/>
        <v>43493874.289999999</v>
      </c>
      <c r="AL55" s="146">
        <f t="shared" si="22"/>
        <v>0</v>
      </c>
      <c r="AM55" s="146">
        <f t="shared" si="22"/>
        <v>0</v>
      </c>
      <c r="AN55" s="195">
        <f t="shared" si="22"/>
        <v>0.31638344947192321</v>
      </c>
      <c r="AO55" s="146">
        <f t="shared" si="22"/>
        <v>42</v>
      </c>
      <c r="AP55" s="147">
        <f t="shared" si="22"/>
        <v>57991832.759999998</v>
      </c>
      <c r="AQ55" s="147">
        <f t="shared" si="22"/>
        <v>43493874.289999999</v>
      </c>
      <c r="AR55" s="195">
        <f t="shared" si="22"/>
        <v>0.31638344947192321</v>
      </c>
      <c r="AS55" s="215"/>
      <c r="AT55" s="215"/>
      <c r="AU55" s="215"/>
      <c r="AV55" s="215"/>
      <c r="AW55" s="215"/>
    </row>
    <row r="56" spans="1:49" ht="13.5" thickBot="1" x14ac:dyDescent="0.25">
      <c r="A56" s="173" t="s">
        <v>64</v>
      </c>
      <c r="B56" s="179">
        <v>183296037.94634131</v>
      </c>
      <c r="C56" s="160">
        <v>82</v>
      </c>
      <c r="D56" s="161">
        <v>91739008.079999998</v>
      </c>
      <c r="E56" s="161">
        <v>68804256.060000002</v>
      </c>
      <c r="F56" s="194">
        <f t="shared" si="1"/>
        <v>0.50049640520247352</v>
      </c>
      <c r="G56" s="217">
        <v>82</v>
      </c>
      <c r="H56" s="218">
        <v>91739008.079999998</v>
      </c>
      <c r="I56" s="218">
        <v>68804256.060000002</v>
      </c>
      <c r="J56" s="194">
        <f t="shared" si="2"/>
        <v>0.50049640520247352</v>
      </c>
      <c r="K56" s="162">
        <v>1</v>
      </c>
      <c r="L56" s="161">
        <v>847113.07</v>
      </c>
      <c r="M56" s="163">
        <v>635334.80249999999</v>
      </c>
      <c r="N56" s="162">
        <v>70</v>
      </c>
      <c r="O56" s="161">
        <v>84326289.079999998</v>
      </c>
      <c r="P56" s="161">
        <v>63244716.810000002</v>
      </c>
      <c r="Q56" s="194">
        <f t="shared" si="11"/>
        <v>0.46005516553874426</v>
      </c>
      <c r="R56" s="162">
        <v>0</v>
      </c>
      <c r="S56" s="161">
        <v>0</v>
      </c>
      <c r="T56" s="163">
        <v>0</v>
      </c>
      <c r="U56" s="162">
        <v>3</v>
      </c>
      <c r="V56" s="161">
        <v>131502.94</v>
      </c>
      <c r="W56" s="163">
        <v>98627.205000000002</v>
      </c>
      <c r="X56" s="162">
        <v>70</v>
      </c>
      <c r="Y56" s="161">
        <v>84194786.140000001</v>
      </c>
      <c r="Z56" s="161">
        <v>63146089.605000004</v>
      </c>
      <c r="AA56" s="194">
        <f t="shared" si="4"/>
        <v>0.45933773082780688</v>
      </c>
      <c r="AB56" s="162">
        <v>62</v>
      </c>
      <c r="AC56" s="164">
        <v>97</v>
      </c>
      <c r="AD56" s="161">
        <v>70844825.239999995</v>
      </c>
      <c r="AE56" s="161">
        <v>53133618.929999992</v>
      </c>
      <c r="AF56" s="194">
        <f t="shared" si="5"/>
        <v>0.38650494595382007</v>
      </c>
      <c r="AG56" s="164">
        <v>0</v>
      </c>
      <c r="AH56" s="163">
        <v>0</v>
      </c>
      <c r="AI56" s="162">
        <v>42</v>
      </c>
      <c r="AJ56" s="161">
        <v>57991832.759999998</v>
      </c>
      <c r="AK56" s="161">
        <v>43493874.289999999</v>
      </c>
      <c r="AL56" s="161">
        <v>0</v>
      </c>
      <c r="AM56" s="161">
        <v>0</v>
      </c>
      <c r="AN56" s="194">
        <f t="shared" si="6"/>
        <v>0.31638344947192321</v>
      </c>
      <c r="AO56" s="162">
        <v>42</v>
      </c>
      <c r="AP56" s="161">
        <v>57991832.759999998</v>
      </c>
      <c r="AQ56" s="161">
        <v>43493874.289999999</v>
      </c>
      <c r="AR56" s="194">
        <f t="shared" si="7"/>
        <v>0.31638344947192321</v>
      </c>
      <c r="AS56" s="215"/>
      <c r="AT56" s="215"/>
      <c r="AU56" s="215"/>
      <c r="AV56" s="215"/>
      <c r="AW56" s="215"/>
    </row>
    <row r="57" spans="1:49" ht="13.5" thickBot="1" x14ac:dyDescent="0.25">
      <c r="A57" s="174" t="s">
        <v>65</v>
      </c>
      <c r="B57" s="135">
        <f>SUM(B6+B26+B37+B42+B46+B51+B55)</f>
        <v>3067240406.329566</v>
      </c>
      <c r="C57" s="136">
        <f>SUM(C6+C26+C37+C42+C46+C51+C55)</f>
        <v>9184</v>
      </c>
      <c r="D57" s="137">
        <f>SUM(D6+D26+D37+D42+D46+D51+D55)</f>
        <v>3119983748.2800002</v>
      </c>
      <c r="E57" s="137">
        <f>SUM(E6+E26+E37+E42+E46+E51+E55)</f>
        <v>2322696517.513</v>
      </c>
      <c r="F57" s="195">
        <f>D57/B57</f>
        <v>1.0171956987269706</v>
      </c>
      <c r="G57" s="136">
        <f>SUM(G6+G26+G37+G42+G46+G51+G55)</f>
        <v>8647</v>
      </c>
      <c r="H57" s="138">
        <f>SUM(H6+H26+H37+H42+H46+H51+H55)</f>
        <v>2467143916.27</v>
      </c>
      <c r="I57" s="138">
        <f>SUM(I6+I26+I37+I42+I46+I51+I55)</f>
        <v>1832745141.4964998</v>
      </c>
      <c r="J57" s="195">
        <f t="shared" si="2"/>
        <v>0.80435296534917666</v>
      </c>
      <c r="K57" s="136">
        <f t="shared" ref="K57:P57" si="23">SUM(K6+K26+K37+K42+K46+K51+K55)</f>
        <v>1422</v>
      </c>
      <c r="L57" s="138">
        <f t="shared" si="23"/>
        <v>678690541.53000009</v>
      </c>
      <c r="M57" s="138">
        <f t="shared" si="23"/>
        <v>512733849.01449996</v>
      </c>
      <c r="N57" s="136">
        <f t="shared" si="23"/>
        <v>6649</v>
      </c>
      <c r="O57" s="138">
        <f t="shared" si="23"/>
        <v>1629708488.3499999</v>
      </c>
      <c r="P57" s="138">
        <f t="shared" si="23"/>
        <v>1195157168.2079997</v>
      </c>
      <c r="Q57" s="195">
        <f t="shared" si="11"/>
        <v>0.5313272754841547</v>
      </c>
      <c r="R57" s="136">
        <f t="shared" ref="R57:Z57" si="24">SUM(R6+R26+R37+R42+R46+R51+R55)</f>
        <v>107</v>
      </c>
      <c r="S57" s="138">
        <f t="shared" si="24"/>
        <v>27257973.370000001</v>
      </c>
      <c r="T57" s="138">
        <f t="shared" si="24"/>
        <v>20643133.064999998</v>
      </c>
      <c r="U57" s="136">
        <f t="shared" si="24"/>
        <v>316</v>
      </c>
      <c r="V57" s="138">
        <f t="shared" si="24"/>
        <v>6100568.4400000004</v>
      </c>
      <c r="W57" s="138">
        <f t="shared" si="24"/>
        <v>4907084.8035000004</v>
      </c>
      <c r="X57" s="136">
        <f t="shared" si="24"/>
        <v>6542</v>
      </c>
      <c r="Y57" s="138">
        <f t="shared" si="24"/>
        <v>1596349946.54</v>
      </c>
      <c r="Z57" s="138">
        <f t="shared" si="24"/>
        <v>1169606950.3395</v>
      </c>
      <c r="AA57" s="195">
        <f t="shared" si="4"/>
        <v>0.52045152484486301</v>
      </c>
      <c r="AB57" s="136">
        <f>SUM(AB6+AB26+AB37+AB42+AB46+AB51+AB55)</f>
        <v>4506</v>
      </c>
      <c r="AC57" s="136">
        <f>SUM(AC6+AC26+AC37+AC42+AC46+AC51+AC55)</f>
        <v>4707</v>
      </c>
      <c r="AD57" s="138">
        <f>SUM(AD6+AD26+AD37+AD42+AD46+AD51+AD55)</f>
        <v>703057857.18999982</v>
      </c>
      <c r="AE57" s="214">
        <f>SUM(AE6+AE26+AE37+AE42+AE46+AE51+AE55)</f>
        <v>497721158.20649999</v>
      </c>
      <c r="AF57" s="195">
        <f t="shared" si="5"/>
        <v>0.22921511327875299</v>
      </c>
      <c r="AG57" s="136">
        <f t="shared" ref="AG57:AM57" si="25">SUM(AG6+AG26+AG37+AG42+AG46+AG51+AG55)</f>
        <v>23</v>
      </c>
      <c r="AH57" s="138">
        <f t="shared" si="25"/>
        <v>4381276.4800000004</v>
      </c>
      <c r="AI57" s="136">
        <f t="shared" si="25"/>
        <v>5664</v>
      </c>
      <c r="AJ57" s="137">
        <f t="shared" si="25"/>
        <v>998235487.70000005</v>
      </c>
      <c r="AK57" s="137">
        <f t="shared" si="25"/>
        <v>717311565.39299989</v>
      </c>
      <c r="AL57" s="137">
        <f t="shared" si="25"/>
        <v>347321871.86000001</v>
      </c>
      <c r="AM57" s="137">
        <f t="shared" si="25"/>
        <v>268905159.78499997</v>
      </c>
      <c r="AN57" s="195">
        <f t="shared" si="6"/>
        <v>0.32545068382642539</v>
      </c>
      <c r="AO57" s="136">
        <f>SUM(AO6+AO26+AO37+AO42+AO46+AO51+AO55)</f>
        <v>4879</v>
      </c>
      <c r="AP57" s="138">
        <f>SUM(AP6+AP26+AP37+AP42+AP46+AP51+AP55)</f>
        <v>789109141.13999999</v>
      </c>
      <c r="AQ57" s="138">
        <f>SUM(AQ6+AQ26+AQ37+AQ42+AQ46+AQ51+AQ55)</f>
        <v>556126932.24499989</v>
      </c>
      <c r="AR57" s="195">
        <f t="shared" si="7"/>
        <v>0.2572700657932101</v>
      </c>
      <c r="AS57" s="215"/>
      <c r="AT57" s="215"/>
      <c r="AU57" s="215"/>
      <c r="AV57" s="215"/>
      <c r="AW57" s="215"/>
    </row>
    <row r="58" spans="1:49" ht="21" customHeight="1" x14ac:dyDescent="0.2">
      <c r="A58" s="63" t="s">
        <v>170</v>
      </c>
      <c r="B58" s="84"/>
      <c r="C58" s="85"/>
      <c r="D58" s="65"/>
      <c r="F58" s="85"/>
      <c r="G58" s="66"/>
      <c r="H58" s="66"/>
      <c r="I58" s="66"/>
      <c r="J58" s="66"/>
      <c r="K58" s="62"/>
      <c r="L58" s="62"/>
      <c r="M58" s="86"/>
      <c r="S58" s="63"/>
      <c r="Y58" s="89"/>
      <c r="Z58" s="89"/>
      <c r="AB58" s="82"/>
      <c r="AC58" s="82"/>
      <c r="AD58" s="64"/>
      <c r="AE58" s="82"/>
      <c r="AF58" s="82"/>
      <c r="AG58" s="82"/>
      <c r="AH58" s="64"/>
      <c r="AJ58" s="219"/>
      <c r="AK58" s="219"/>
      <c r="AL58" s="219"/>
      <c r="AM58" s="219"/>
      <c r="AN58" s="81"/>
      <c r="AO58" s="81"/>
      <c r="AP58" s="87"/>
      <c r="AQ58" s="87"/>
      <c r="AR58" s="81"/>
      <c r="AS58" s="215"/>
      <c r="AT58" s="215"/>
      <c r="AU58" s="215"/>
      <c r="AV58" s="215"/>
      <c r="AW58" s="215"/>
    </row>
    <row r="59" spans="1:49" ht="15.75" customHeight="1" x14ac:dyDescent="0.2">
      <c r="A59" s="63" t="s">
        <v>169</v>
      </c>
      <c r="B59" s="84"/>
      <c r="F59" s="88"/>
      <c r="G59" s="66"/>
      <c r="H59" s="66"/>
      <c r="I59" s="66"/>
      <c r="J59" s="66"/>
      <c r="K59" s="63"/>
      <c r="L59" s="67"/>
      <c r="AB59" s="82"/>
      <c r="AC59" s="82"/>
      <c r="AD59" s="82"/>
      <c r="AE59" s="82"/>
      <c r="AF59" s="82"/>
      <c r="AG59" s="82"/>
      <c r="AH59" s="82"/>
      <c r="AJ59" s="81"/>
      <c r="AK59" s="81"/>
      <c r="AL59" s="81"/>
      <c r="AM59" s="81"/>
      <c r="AN59" s="81"/>
      <c r="AO59" s="81"/>
      <c r="AP59" s="87"/>
      <c r="AQ59" s="87"/>
      <c r="AR59" s="81"/>
      <c r="AS59" s="215"/>
      <c r="AT59" s="215"/>
      <c r="AU59" s="215"/>
      <c r="AV59" s="215"/>
      <c r="AW59" s="215"/>
    </row>
    <row r="60" spans="1:49" ht="12" customHeight="1" x14ac:dyDescent="0.2">
      <c r="A60" s="63" t="s">
        <v>224</v>
      </c>
      <c r="B60" s="84"/>
      <c r="F60" s="88"/>
      <c r="G60" s="66"/>
      <c r="H60" s="66"/>
      <c r="I60" s="66"/>
      <c r="J60" s="66"/>
      <c r="K60" s="63"/>
      <c r="L60" s="6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7"/>
      <c r="AQ60" s="87"/>
      <c r="AR60" s="81"/>
      <c r="AS60" s="215"/>
      <c r="AT60" s="215"/>
      <c r="AU60" s="215"/>
      <c r="AV60" s="215"/>
      <c r="AW60" s="215"/>
    </row>
    <row r="61" spans="1:49" ht="15" customHeight="1" x14ac:dyDescent="0.2">
      <c r="A61" s="63" t="s">
        <v>223</v>
      </c>
      <c r="B61" s="84"/>
      <c r="F61" s="88"/>
      <c r="G61" s="66"/>
      <c r="H61" s="66"/>
      <c r="I61" s="66"/>
      <c r="J61" s="66"/>
      <c r="K61" s="63"/>
      <c r="L61" s="6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7"/>
      <c r="AQ61" s="87"/>
      <c r="AR61" s="81"/>
      <c r="AS61" s="215"/>
      <c r="AT61" s="215"/>
      <c r="AU61" s="215"/>
      <c r="AV61" s="215"/>
      <c r="AW61" s="215"/>
    </row>
    <row r="62" spans="1:49" ht="12.75" customHeight="1" x14ac:dyDescent="0.2">
      <c r="A62" s="63" t="s">
        <v>221</v>
      </c>
      <c r="B62" s="84"/>
      <c r="F62" s="88"/>
      <c r="G62" s="66"/>
      <c r="H62" s="66"/>
      <c r="I62" s="66"/>
      <c r="J62" s="66"/>
      <c r="K62" s="63"/>
      <c r="L62" s="6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7"/>
      <c r="AQ62" s="87"/>
      <c r="AR62" s="81"/>
      <c r="AS62" s="215"/>
      <c r="AT62" s="215"/>
      <c r="AU62" s="215"/>
      <c r="AV62" s="215"/>
      <c r="AW62" s="215"/>
    </row>
    <row r="63" spans="1:49" ht="24.75" customHeight="1" x14ac:dyDescent="0.2">
      <c r="A63" s="63"/>
      <c r="B63" s="84"/>
      <c r="F63" s="88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I63" s="87"/>
      <c r="AJ63" s="213"/>
      <c r="AK63" s="213"/>
      <c r="AL63" s="213"/>
      <c r="AM63" s="213"/>
      <c r="AN63" s="81"/>
      <c r="AO63" s="81"/>
      <c r="AP63" s="87"/>
      <c r="AQ63" s="87"/>
      <c r="AR63" s="81"/>
    </row>
    <row r="64" spans="1:49" ht="26.25" customHeight="1" x14ac:dyDescent="0.2">
      <c r="A64" s="63"/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</row>
    <row r="65" spans="1:44" x14ac:dyDescent="0.2">
      <c r="A65" s="63"/>
      <c r="B65" s="84"/>
      <c r="C65" s="85"/>
      <c r="D65" s="65"/>
      <c r="F65" s="85"/>
      <c r="G65" s="66"/>
      <c r="H65" s="66"/>
      <c r="I65" s="66"/>
      <c r="J65" s="66"/>
      <c r="K65" s="63"/>
      <c r="L65" s="67"/>
      <c r="M65" s="63"/>
      <c r="S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</row>
    <row r="66" spans="1:44" x14ac:dyDescent="0.2">
      <c r="B66" s="84"/>
      <c r="C66" s="85"/>
      <c r="D66" s="65"/>
      <c r="F66" s="85"/>
      <c r="G66" s="66"/>
      <c r="H66" s="66"/>
      <c r="I66" s="66"/>
      <c r="J66" s="66"/>
      <c r="K66" s="63"/>
      <c r="L66" s="67"/>
      <c r="M66" s="63"/>
      <c r="S66" s="63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7"/>
      <c r="AQ66" s="87"/>
      <c r="AR66" s="81"/>
    </row>
    <row r="67" spans="1:44" x14ac:dyDescent="0.2">
      <c r="F67" s="88"/>
      <c r="G67" s="66"/>
      <c r="H67" s="66"/>
      <c r="I67" s="66"/>
      <c r="J67" s="66"/>
      <c r="K67" s="63"/>
      <c r="L67" s="67"/>
      <c r="R67" s="67"/>
      <c r="S67" s="67"/>
      <c r="T67" s="87"/>
      <c r="U67" s="87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7"/>
      <c r="AQ67" s="87"/>
      <c r="AR67" s="81"/>
    </row>
    <row r="68" spans="1:44" x14ac:dyDescent="0.2">
      <c r="B68" s="84"/>
      <c r="F68" s="88"/>
      <c r="G68" s="66"/>
      <c r="H68" s="66"/>
      <c r="I68" s="66"/>
      <c r="J68" s="66"/>
      <c r="K68" s="63"/>
      <c r="L68" s="63"/>
      <c r="S68" s="67"/>
      <c r="T68" s="67"/>
      <c r="U68" s="67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7"/>
      <c r="AQ68" s="87"/>
      <c r="AR68" s="81"/>
    </row>
    <row r="69" spans="1:44" x14ac:dyDescent="0.2">
      <c r="B69" s="84"/>
      <c r="F69" s="88"/>
      <c r="G69" s="66"/>
      <c r="H69" s="66"/>
      <c r="I69" s="66"/>
      <c r="J69" s="66"/>
      <c r="K69" s="63"/>
      <c r="L69" s="63"/>
      <c r="S69" s="87"/>
      <c r="T69" s="87"/>
      <c r="U69" s="87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1:44" x14ac:dyDescent="0.2">
      <c r="B70" s="84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</row>
    <row r="71" spans="1:44" x14ac:dyDescent="0.2">
      <c r="B71" s="84"/>
      <c r="F71" s="88"/>
      <c r="G71" s="66"/>
      <c r="H71" s="66"/>
      <c r="I71" s="66"/>
      <c r="J71" s="66"/>
      <c r="S71" s="87"/>
      <c r="T71" s="87"/>
      <c r="U71" s="8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1:44" x14ac:dyDescent="0.2">
      <c r="B72" s="84"/>
      <c r="F72" s="88"/>
      <c r="G72" s="66"/>
      <c r="H72" s="66"/>
      <c r="I72" s="66"/>
      <c r="J72" s="66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1:44" x14ac:dyDescent="0.2">
      <c r="B73" s="84"/>
      <c r="F73" s="88"/>
      <c r="G73" s="66"/>
      <c r="H73" s="66"/>
      <c r="I73" s="66"/>
      <c r="J73" s="66"/>
      <c r="S73" s="207"/>
      <c r="T73" s="207"/>
      <c r="U73" s="20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7"/>
      <c r="AQ73" s="87"/>
      <c r="AR73" s="81"/>
    </row>
    <row r="74" spans="1:44" x14ac:dyDescent="0.2">
      <c r="B74" s="84"/>
      <c r="F74" s="88"/>
      <c r="G74" s="66"/>
      <c r="H74" s="66"/>
      <c r="I74" s="66"/>
      <c r="J74" s="66"/>
      <c r="X74" s="207"/>
      <c r="Y74" s="207"/>
      <c r="Z74" s="207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1:44" x14ac:dyDescent="0.2">
      <c r="B75" s="84"/>
      <c r="F75" s="88"/>
      <c r="G75" s="66"/>
      <c r="H75" s="66"/>
      <c r="I75" s="66"/>
      <c r="J75" s="66"/>
      <c r="S75" s="207"/>
      <c r="T75" s="207"/>
      <c r="U75" s="207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1:44" x14ac:dyDescent="0.2">
      <c r="B76" s="84"/>
      <c r="F76" s="88"/>
      <c r="G76" s="66"/>
      <c r="H76" s="66"/>
      <c r="I76" s="66"/>
      <c r="J76" s="6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1:44" x14ac:dyDescent="0.2">
      <c r="B77" s="84"/>
      <c r="F77" s="88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1:44" x14ac:dyDescent="0.2">
      <c r="B78" s="84"/>
      <c r="F78" s="88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1:44" x14ac:dyDescent="0.2">
      <c r="B79" s="84"/>
      <c r="F79" s="88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1:44" x14ac:dyDescent="0.2">
      <c r="B80" s="84"/>
      <c r="F80" s="88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7"/>
      <c r="AQ80" s="87"/>
      <c r="AR80" s="81"/>
    </row>
    <row r="81" spans="2:44" ht="18" x14ac:dyDescent="0.25">
      <c r="B81" s="84"/>
      <c r="F81" s="88"/>
      <c r="G81" s="66"/>
      <c r="H81" s="66"/>
      <c r="I81" s="66"/>
      <c r="J81" s="66"/>
      <c r="P81" s="208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7"/>
      <c r="AQ81" s="87"/>
      <c r="AR81" s="81"/>
    </row>
    <row r="82" spans="2:44" x14ac:dyDescent="0.2">
      <c r="B82" s="84"/>
    </row>
    <row r="83" spans="2:44" x14ac:dyDescent="0.2">
      <c r="B83" s="84"/>
    </row>
    <row r="84" spans="2:44" x14ac:dyDescent="0.2">
      <c r="B84" s="84"/>
    </row>
    <row r="85" spans="2:44" x14ac:dyDescent="0.2">
      <c r="B85" s="84"/>
      <c r="P85" s="67"/>
    </row>
    <row r="86" spans="2:44" x14ac:dyDescent="0.2">
      <c r="B86" s="84"/>
    </row>
    <row r="87" spans="2:44" x14ac:dyDescent="0.2">
      <c r="B87" s="84"/>
    </row>
    <row r="88" spans="2:44" x14ac:dyDescent="0.2">
      <c r="B88" s="84"/>
    </row>
    <row r="89" spans="2:44" x14ac:dyDescent="0.2">
      <c r="B89" s="84"/>
    </row>
    <row r="90" spans="2:44" x14ac:dyDescent="0.2">
      <c r="B90" s="84"/>
    </row>
    <row r="91" spans="2:44" x14ac:dyDescent="0.2">
      <c r="B91" s="84"/>
      <c r="AJ91" s="81"/>
      <c r="AK91" s="81"/>
      <c r="AL91" s="81"/>
      <c r="AM91" s="81"/>
      <c r="AN91" s="81"/>
      <c r="AO91" s="81"/>
      <c r="AP91" s="87"/>
      <c r="AQ91" s="87"/>
      <c r="AR91" s="81"/>
    </row>
    <row r="92" spans="2:44" x14ac:dyDescent="0.2">
      <c r="B92" s="84"/>
      <c r="AJ92" s="81"/>
      <c r="AK92" s="81"/>
      <c r="AL92" s="81"/>
      <c r="AM92" s="81"/>
      <c r="AN92" s="81"/>
      <c r="AO92" s="81"/>
      <c r="AP92" s="87"/>
      <c r="AQ92" s="87"/>
      <c r="AR92" s="81"/>
    </row>
    <row r="93" spans="2:44" x14ac:dyDescent="0.2">
      <c r="B93" s="84"/>
      <c r="AJ93" s="81"/>
      <c r="AK93" s="81"/>
      <c r="AL93" s="81"/>
      <c r="AM93" s="81"/>
      <c r="AN93" s="81"/>
      <c r="AO93" s="81"/>
      <c r="AP93" s="87"/>
      <c r="AQ93" s="87"/>
      <c r="AR93" s="81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B1237" s="84"/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B1238" s="84"/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AJ1239" s="81"/>
      <c r="AK1239" s="81"/>
      <c r="AL1239" s="81"/>
      <c r="AM1239" s="81"/>
      <c r="AN1239" s="81"/>
      <c r="AO1239" s="81"/>
      <c r="AP1239" s="87"/>
      <c r="AQ1239" s="87"/>
      <c r="AR1239" s="81"/>
    </row>
    <row r="1240" spans="2:44" x14ac:dyDescent="0.2">
      <c r="AJ1240" s="81"/>
      <c r="AK1240" s="81"/>
      <c r="AL1240" s="81"/>
      <c r="AM1240" s="81"/>
      <c r="AN1240" s="81"/>
      <c r="AO1240" s="81"/>
      <c r="AP1240" s="87"/>
      <c r="AQ1240" s="87"/>
      <c r="AR1240" s="81"/>
    </row>
    <row r="1241" spans="2:44" x14ac:dyDescent="0.2">
      <c r="AJ1241" s="81"/>
      <c r="AK1241" s="81"/>
      <c r="AL1241" s="81"/>
      <c r="AM1241" s="81"/>
      <c r="AN1241" s="81"/>
      <c r="AO1241" s="81"/>
      <c r="AP1241" s="87"/>
      <c r="AQ1241" s="87"/>
      <c r="AR1241" s="81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E16" sqref="E16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2" t="s">
        <v>67</v>
      </c>
      <c r="B1" s="242" t="s">
        <v>68</v>
      </c>
      <c r="C1" s="242"/>
      <c r="D1" s="242" t="s">
        <v>202</v>
      </c>
      <c r="E1" s="242" t="s">
        <v>69</v>
      </c>
      <c r="F1" s="251" t="s">
        <v>70</v>
      </c>
      <c r="G1" s="252"/>
      <c r="H1" s="253"/>
      <c r="I1" s="254" t="s">
        <v>203</v>
      </c>
      <c r="J1" s="255"/>
      <c r="K1" s="256"/>
      <c r="L1" s="244" t="s">
        <v>204</v>
      </c>
      <c r="M1" s="245"/>
      <c r="N1" s="246"/>
      <c r="O1" s="247" t="s">
        <v>71</v>
      </c>
    </row>
    <row r="2" spans="1:15" ht="30.75" customHeight="1" thickBot="1" x14ac:dyDescent="0.25">
      <c r="A2" s="243"/>
      <c r="B2" s="249"/>
      <c r="C2" s="243"/>
      <c r="D2" s="250"/>
      <c r="E2" s="243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48"/>
    </row>
    <row r="3" spans="1:1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- 30 listopada 2019 r'!Z7</f>
        <v>6135577.9875000007</v>
      </c>
      <c r="G3" s="16">
        <f>F3/'Dane - 30 listopada 2019 r'!$B$3</f>
        <v>1419878.2716606499</v>
      </c>
      <c r="H3" s="17">
        <f>G3/E3</f>
        <v>0.95889776170066987</v>
      </c>
      <c r="I3" s="16">
        <f>'Dane - 30 listopada 2019 r'!AK7</f>
        <v>382500</v>
      </c>
      <c r="J3" s="16">
        <f>I3/'Dane - 30 listopada 2019 r'!$B$3</f>
        <v>88517.078589280747</v>
      </c>
      <c r="K3" s="17">
        <f>J3/E3</f>
        <v>5.9778947410943681E-2</v>
      </c>
      <c r="L3" s="16">
        <f>'Dane - 30 listopada 2019 r'!AQ7</f>
        <v>0</v>
      </c>
      <c r="M3" s="16">
        <f>L3/'Dane - 30 listopada 2019 r'!$B$3</f>
        <v>0</v>
      </c>
      <c r="N3" s="17">
        <f>M3/E3</f>
        <v>0</v>
      </c>
      <c r="O3" s="19">
        <f>'Dane - 30 listopada 2019 r'!X7</f>
        <v>1</v>
      </c>
    </row>
    <row r="4" spans="1:15" x14ac:dyDescent="0.2">
      <c r="A4" s="20" t="s">
        <v>75</v>
      </c>
      <c r="B4" s="21" t="s">
        <v>78</v>
      </c>
      <c r="C4" s="2" t="s">
        <v>79</v>
      </c>
      <c r="D4" s="22">
        <v>4794000</v>
      </c>
      <c r="E4" s="22">
        <v>3595500</v>
      </c>
      <c r="F4" s="22">
        <f>'Dane - 30 listopada 2019 r'!Z8</f>
        <v>11427984.997500001</v>
      </c>
      <c r="G4" s="22">
        <f>F4/'Dane - 30 listopada 2019 r'!$B$3</f>
        <v>2644632.2774923635</v>
      </c>
      <c r="H4" s="18">
        <f t="shared" ref="H4:H53" si="0">G4/E4</f>
        <v>0.73553950145803459</v>
      </c>
      <c r="I4" s="22">
        <f>'Dane - 30 listopada 2019 r'!AK8</f>
        <v>7942795.5499999998</v>
      </c>
      <c r="J4" s="22">
        <f>I4/'Dane - 30 listopada 2019 r'!$B$3</f>
        <v>1838099.4978246782</v>
      </c>
      <c r="K4" s="18">
        <f>J4/E4</f>
        <v>0.51122222161720987</v>
      </c>
      <c r="L4" s="22">
        <f>'Dane - 30 listopada 2019 r'!AQ8</f>
        <v>2036063.06</v>
      </c>
      <c r="M4" s="22">
        <f>L4/'Dane - 30 listopada 2019 r'!$B$3</f>
        <v>471180.01018235675</v>
      </c>
      <c r="N4" s="18">
        <f t="shared" ref="N4:N53" si="1">M4/E4</f>
        <v>0.13104714509313217</v>
      </c>
      <c r="O4" s="23">
        <f>'Dane - 30 listopada 2019 r'!X8</f>
        <v>275</v>
      </c>
    </row>
    <row r="5" spans="1:1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- 30 listopada 2019 r'!Z9</f>
        <v>0</v>
      </c>
      <c r="G5" s="22">
        <f>F5/'Dane - 30 listopada 2019 r'!$B$3</f>
        <v>0</v>
      </c>
      <c r="H5" s="18">
        <f t="shared" si="0"/>
        <v>0</v>
      </c>
      <c r="I5" s="22">
        <f>'Dane - 30 listopada 2019 r'!AK9</f>
        <v>0</v>
      </c>
      <c r="J5" s="22">
        <f>I5/'Dane - 30 listopada 2019 r'!$B$3</f>
        <v>0</v>
      </c>
      <c r="K5" s="18">
        <f>J5/E5</f>
        <v>0</v>
      </c>
      <c r="L5" s="22">
        <f>'Dane - 30 listopada 2019 r'!AQ9</f>
        <v>0</v>
      </c>
      <c r="M5" s="22">
        <f>L5/'Dane - 30 listopada 2019 r'!$B$3</f>
        <v>0</v>
      </c>
      <c r="N5" s="18">
        <f t="shared" si="1"/>
        <v>0</v>
      </c>
      <c r="O5" s="23">
        <f>'Dane - 30 listopada 2019 r'!X9</f>
        <v>0</v>
      </c>
    </row>
    <row r="6" spans="1:15" x14ac:dyDescent="0.2">
      <c r="A6" s="43" t="s">
        <v>75</v>
      </c>
      <c r="B6" s="44" t="s">
        <v>82</v>
      </c>
      <c r="C6" s="45" t="s">
        <v>83</v>
      </c>
      <c r="D6" s="46">
        <v>39118521</v>
      </c>
      <c r="E6" s="46">
        <v>29338891</v>
      </c>
      <c r="F6" s="46">
        <f t="shared" ref="F6:M6" si="2">SUM(F7:F9)</f>
        <v>46718883.270000003</v>
      </c>
      <c r="G6" s="46">
        <f t="shared" si="2"/>
        <v>10811553.103304636</v>
      </c>
      <c r="H6" s="47">
        <f t="shared" si="0"/>
        <v>0.36850585467953223</v>
      </c>
      <c r="I6" s="46">
        <f t="shared" si="2"/>
        <v>42407501.32</v>
      </c>
      <c r="J6" s="46">
        <f t="shared" si="2"/>
        <v>9813825.1689345539</v>
      </c>
      <c r="K6" s="47">
        <f>J6/E6</f>
        <v>0.33449884554036324</v>
      </c>
      <c r="L6" s="46">
        <f t="shared" si="2"/>
        <v>25685315.579999998</v>
      </c>
      <c r="M6" s="46">
        <f t="shared" si="2"/>
        <v>5944023.7850597063</v>
      </c>
      <c r="N6" s="47">
        <f t="shared" si="1"/>
        <v>0.20259878892694705</v>
      </c>
      <c r="O6" s="48">
        <f>SUM(O7:O9)</f>
        <v>16</v>
      </c>
    </row>
    <row r="7" spans="1:15" x14ac:dyDescent="0.2">
      <c r="A7" s="20" t="s">
        <v>75</v>
      </c>
      <c r="B7" s="21" t="s">
        <v>84</v>
      </c>
      <c r="C7" s="2" t="s">
        <v>85</v>
      </c>
      <c r="D7" s="22">
        <v>19682919</v>
      </c>
      <c r="E7" s="22">
        <v>14762189</v>
      </c>
      <c r="F7" s="22">
        <f>'Dane - 30 listopada 2019 r'!Z11</f>
        <v>25951946.872499999</v>
      </c>
      <c r="G7" s="22">
        <f>F7/'Dane - 30 listopada 2019 r'!$B$3</f>
        <v>6005726.8519161334</v>
      </c>
      <c r="H7" s="18">
        <f t="shared" si="0"/>
        <v>0.40683172745696006</v>
      </c>
      <c r="I7" s="22">
        <f>'Dane - 30 listopada 2019 r'!AK11</f>
        <v>23493867.670000002</v>
      </c>
      <c r="J7" s="22">
        <f>I7/'Dane - 30 listopada 2019 r'!$B$3</f>
        <v>5436885.0481347777</v>
      </c>
      <c r="K7" s="18">
        <f>J7/E7</f>
        <v>0.36829802464490718</v>
      </c>
      <c r="L7" s="22">
        <f>'Dane - 30 listopada 2019 r'!AQ11</f>
        <v>19562199.969999999</v>
      </c>
      <c r="M7" s="22">
        <f>L7/'Dane - 30 listopada 2019 r'!$B$3</f>
        <v>4527029.521892067</v>
      </c>
      <c r="N7" s="18">
        <f t="shared" si="1"/>
        <v>0.30666383704287131</v>
      </c>
      <c r="O7" s="23">
        <f>'Dane - 30 listopada 2019 r'!X11</f>
        <v>6</v>
      </c>
    </row>
    <row r="8" spans="1:15" x14ac:dyDescent="0.2">
      <c r="A8" s="20" t="s">
        <v>75</v>
      </c>
      <c r="B8" s="21" t="s">
        <v>86</v>
      </c>
      <c r="C8" s="2" t="s">
        <v>83</v>
      </c>
      <c r="D8" s="22">
        <v>15675602</v>
      </c>
      <c r="E8" s="22">
        <v>11756702</v>
      </c>
      <c r="F8" s="22">
        <f>'Dane - 30 listopada 2019 r'!Z12</f>
        <v>20580945.997500002</v>
      </c>
      <c r="G8" s="22">
        <f>F8/'Dane - 30 listopada 2019 r'!$B$3</f>
        <v>4762784.8739933353</v>
      </c>
      <c r="H8" s="18">
        <f t="shared" si="0"/>
        <v>0.40511232435706335</v>
      </c>
      <c r="I8" s="22">
        <f>'Dane - 30 listopada 2019 r'!AK12</f>
        <v>18727643.259999998</v>
      </c>
      <c r="J8" s="22">
        <f>I8/'Dane - 30 listopada 2019 r'!$B$3</f>
        <v>4333898.7457187809</v>
      </c>
      <c r="K8" s="18">
        <f t="shared" ref="K8:K53" si="3">J8/E8</f>
        <v>0.36863218492046329</v>
      </c>
      <c r="L8" s="22">
        <f>'Dane - 30 listopada 2019 r'!AQ12</f>
        <v>5937125.2199999997</v>
      </c>
      <c r="M8" s="22">
        <f>L8/'Dane - 30 listopada 2019 r'!$B$3</f>
        <v>1373952.8880866426</v>
      </c>
      <c r="N8" s="18">
        <f t="shared" si="1"/>
        <v>0.1168655025947449</v>
      </c>
      <c r="O8" s="23">
        <f>'Dane - 30 listopada 2019 r'!X12</f>
        <v>6</v>
      </c>
    </row>
    <row r="9" spans="1:15" ht="21" x14ac:dyDescent="0.2">
      <c r="A9" s="20" t="s">
        <v>75</v>
      </c>
      <c r="B9" s="21" t="s">
        <v>87</v>
      </c>
      <c r="C9" s="2" t="s">
        <v>88</v>
      </c>
      <c r="D9" s="22">
        <v>3760000</v>
      </c>
      <c r="E9" s="22">
        <v>2820000</v>
      </c>
      <c r="F9" s="22">
        <f>'Dane - 30 listopada 2019 r'!Z13</f>
        <v>185990.39999999999</v>
      </c>
      <c r="G9" s="22">
        <f>F9/'Dane - 30 listopada 2019 r'!$B$3</f>
        <v>43041.377395168005</v>
      </c>
      <c r="H9" s="18">
        <f t="shared" si="0"/>
        <v>1.5262899785520569E-2</v>
      </c>
      <c r="I9" s="22">
        <f>'Dane - 30 listopada 2019 r'!AK13</f>
        <v>185990.38999999998</v>
      </c>
      <c r="J9" s="22">
        <f>I9/'Dane - 30 listopada 2019 r'!$B$3</f>
        <v>43041.375080996011</v>
      </c>
      <c r="K9" s="18">
        <f t="shared" si="3"/>
        <v>1.5262898964892203E-2</v>
      </c>
      <c r="L9" s="22">
        <f>'Dane - 30 listopada 2019 r'!AQ13</f>
        <v>185990.39</v>
      </c>
      <c r="M9" s="22">
        <f>L9/'Dane - 30 listopada 2019 r'!$B$3</f>
        <v>43041.375080996018</v>
      </c>
      <c r="N9" s="18">
        <f t="shared" si="1"/>
        <v>1.5262898964892205E-2</v>
      </c>
      <c r="O9" s="23">
        <f>'Dane - 30 listopada 2019 r'!X13</f>
        <v>4</v>
      </c>
    </row>
    <row r="10" spans="1:15" x14ac:dyDescent="0.2">
      <c r="A10" s="20" t="s">
        <v>75</v>
      </c>
      <c r="B10" s="21" t="s">
        <v>89</v>
      </c>
      <c r="C10" s="2" t="s">
        <v>90</v>
      </c>
      <c r="D10" s="22">
        <v>7520000</v>
      </c>
      <c r="E10" s="22">
        <v>5640000</v>
      </c>
      <c r="F10" s="22">
        <f>'Dane - 30 listopada 2019 r'!Z14</f>
        <v>12101153.369999999</v>
      </c>
      <c r="G10" s="22">
        <f>F10/'Dane - 30 listopada 2019 r'!$B$3</f>
        <v>2800415.0166620379</v>
      </c>
      <c r="H10" s="18">
        <f t="shared" si="0"/>
        <v>0.49652748522376561</v>
      </c>
      <c r="I10" s="22">
        <f>'Dane - 30 listopada 2019 r'!AK14</f>
        <v>10606263.280000001</v>
      </c>
      <c r="J10" s="22">
        <f>I10/'Dane - 30 listopada 2019 r'!$B$3</f>
        <v>2454471.7393316673</v>
      </c>
      <c r="K10" s="18">
        <f t="shared" si="3"/>
        <v>0.43519002470419632</v>
      </c>
      <c r="L10" s="22">
        <f>'Dane - 30 listopada 2019 r'!AQ14</f>
        <v>9367759.8300000001</v>
      </c>
      <c r="M10" s="22">
        <f>L10/'Dane - 30 listopada 2019 r'!$B$3</f>
        <v>2167860.7400722019</v>
      </c>
      <c r="N10" s="18">
        <f t="shared" si="1"/>
        <v>0.38437247164400745</v>
      </c>
      <c r="O10" s="23">
        <f>'Dane - 30 listopada 2019 r'!X14</f>
        <v>8</v>
      </c>
    </row>
    <row r="11" spans="1:15" x14ac:dyDescent="0.2">
      <c r="A11" s="20" t="s">
        <v>75</v>
      </c>
      <c r="B11" s="21" t="s">
        <v>91</v>
      </c>
      <c r="C11" s="2" t="s">
        <v>92</v>
      </c>
      <c r="D11" s="22">
        <v>14700474</v>
      </c>
      <c r="E11" s="22">
        <v>7350237</v>
      </c>
      <c r="F11" s="22">
        <f>'Dane - 30 listopada 2019 r'!Z15</f>
        <v>27490381.100000001</v>
      </c>
      <c r="G11" s="22">
        <f>F11/'Dane - 30 listopada 2019 r'!$B$3</f>
        <v>6361746.9915764136</v>
      </c>
      <c r="H11" s="18">
        <f t="shared" si="0"/>
        <v>0.86551589990586886</v>
      </c>
      <c r="I11" s="22">
        <f>'Dane - 30 listopada 2019 r'!AK15</f>
        <v>26835697.870000001</v>
      </c>
      <c r="J11" s="22">
        <f>I11/'Dane - 30 listopada 2019 r'!$B$3</f>
        <v>6210242.0323058413</v>
      </c>
      <c r="K11" s="18">
        <f t="shared" si="3"/>
        <v>0.84490364491727832</v>
      </c>
      <c r="L11" s="22">
        <f>'Dane - 30 listopada 2019 r'!AQ15</f>
        <v>26835697.870000001</v>
      </c>
      <c r="M11" s="22">
        <f>L11/'Dane - 30 listopada 2019 r'!$B$3</f>
        <v>6210242.0323058413</v>
      </c>
      <c r="N11" s="18">
        <f t="shared" si="1"/>
        <v>0.84490364491727832</v>
      </c>
      <c r="O11" s="23">
        <f>'Dane - 30 listopada 2019 r'!X15</f>
        <v>154</v>
      </c>
    </row>
    <row r="12" spans="1:15" x14ac:dyDescent="0.2">
      <c r="A12" s="20" t="s">
        <v>75</v>
      </c>
      <c r="B12" s="21" t="s">
        <v>93</v>
      </c>
      <c r="C12" s="2" t="s">
        <v>94</v>
      </c>
      <c r="D12" s="22">
        <v>940000</v>
      </c>
      <c r="E12" s="22">
        <v>705000</v>
      </c>
      <c r="F12" s="22">
        <f>'Dane - 30 listopada 2019 r'!Z16</f>
        <v>225000</v>
      </c>
      <c r="G12" s="22">
        <f>F12/'Dane - 30 listopada 2019 r'!$B$3</f>
        <v>52068.86975840044</v>
      </c>
      <c r="H12" s="18">
        <f t="shared" si="0"/>
        <v>7.3856552848794957E-2</v>
      </c>
      <c r="I12" s="22">
        <f>'Dane - 30 listopada 2019 r'!AK16</f>
        <v>0</v>
      </c>
      <c r="J12" s="22">
        <f>I12/'Dane - 30 listopada 2019 r'!$B$3</f>
        <v>0</v>
      </c>
      <c r="K12" s="18">
        <f t="shared" si="3"/>
        <v>0</v>
      </c>
      <c r="L12" s="22">
        <f>'Dane - 30 listopada 2019 r'!AQ16</f>
        <v>0</v>
      </c>
      <c r="M12" s="22">
        <f>L12/'Dane - 30 listopada 2019 r'!$B$3</f>
        <v>0</v>
      </c>
      <c r="N12" s="18">
        <f t="shared" si="1"/>
        <v>0</v>
      </c>
      <c r="O12" s="23">
        <f>'Dane - 30 listopada 2019 r'!X16</f>
        <v>1</v>
      </c>
    </row>
    <row r="13" spans="1:15" x14ac:dyDescent="0.2">
      <c r="A13" s="20" t="s">
        <v>75</v>
      </c>
      <c r="B13" s="21" t="s">
        <v>95</v>
      </c>
      <c r="C13" s="2" t="s">
        <v>96</v>
      </c>
      <c r="D13" s="22">
        <v>20738008</v>
      </c>
      <c r="E13" s="22">
        <v>15553506</v>
      </c>
      <c r="F13" s="22">
        <f>'Dane - 30 listopada 2019 r'!Z17</f>
        <v>17244669.442499999</v>
      </c>
      <c r="G13" s="22">
        <f>F13/'Dane - 30 listopada 2019 r'!$B$3</f>
        <v>3990713.0987920021</v>
      </c>
      <c r="H13" s="18">
        <f t="shared" si="0"/>
        <v>0.25657964826657104</v>
      </c>
      <c r="I13" s="22">
        <f>'Dane - 30 listopada 2019 r'!AK17</f>
        <v>11938736.810000001</v>
      </c>
      <c r="J13" s="22">
        <f>I13/'Dane - 30 listopada 2019 r'!$B$3</f>
        <v>2762829.0312876054</v>
      </c>
      <c r="K13" s="18">
        <f t="shared" si="3"/>
        <v>0.17763384225316178</v>
      </c>
      <c r="L13" s="22">
        <f>'Dane - 30 listopada 2019 r'!AQ17</f>
        <v>6800772.5</v>
      </c>
      <c r="M13" s="22">
        <f>L13/'Dane - 30 listopada 2019 r'!$B$3</f>
        <v>1573815.722484495</v>
      </c>
      <c r="N13" s="18">
        <f t="shared" si="1"/>
        <v>0.10118720001037033</v>
      </c>
      <c r="O13" s="23">
        <f>'Dane - 30 listopada 2019 r'!X17</f>
        <v>109</v>
      </c>
    </row>
    <row r="14" spans="1:15" x14ac:dyDescent="0.2">
      <c r="A14" s="20" t="s">
        <v>75</v>
      </c>
      <c r="B14" s="21" t="s">
        <v>97</v>
      </c>
      <c r="C14" s="2" t="s">
        <v>98</v>
      </c>
      <c r="D14" s="22">
        <v>8397338</v>
      </c>
      <c r="E14" s="22">
        <v>6298003</v>
      </c>
      <c r="F14" s="22">
        <f>'Dane - 30 listopada 2019 r'!Z18</f>
        <v>13993750.440000001</v>
      </c>
      <c r="G14" s="22">
        <f>F14/'Dane - 30 listopada 2019 r'!$B$3</f>
        <v>3238394.5292974175</v>
      </c>
      <c r="H14" s="18">
        <f t="shared" si="0"/>
        <v>0.51419386896090991</v>
      </c>
      <c r="I14" s="22">
        <f>'Dane - 30 listopada 2019 r'!AK18</f>
        <v>10431066.489999998</v>
      </c>
      <c r="J14" s="22">
        <f>I14/'Dane - 30 listopada 2019 r'!$B$3</f>
        <v>2413928.1889290009</v>
      </c>
      <c r="K14" s="18">
        <f t="shared" si="3"/>
        <v>0.38328469975784402</v>
      </c>
      <c r="L14" s="22">
        <f>'Dane - 30 listopada 2019 r'!AQ18</f>
        <v>4561715.38</v>
      </c>
      <c r="M14" s="22">
        <f>L14/'Dane - 30 listopada 2019 r'!$B$3</f>
        <v>1055659.3955382763</v>
      </c>
      <c r="N14" s="18">
        <f t="shared" si="1"/>
        <v>0.16761811570084617</v>
      </c>
      <c r="O14" s="23">
        <f>'Dane - 30 listopada 2019 r'!X18</f>
        <v>202</v>
      </c>
    </row>
    <row r="15" spans="1:15" x14ac:dyDescent="0.2">
      <c r="A15" s="20" t="s">
        <v>75</v>
      </c>
      <c r="B15" s="21" t="s">
        <v>99</v>
      </c>
      <c r="C15" s="2" t="s">
        <v>100</v>
      </c>
      <c r="D15" s="22">
        <v>35120000</v>
      </c>
      <c r="E15" s="22">
        <v>17560000</v>
      </c>
      <c r="F15" s="22">
        <f>'Dane - 30 listopada 2019 r'!Z19</f>
        <v>75424500</v>
      </c>
      <c r="G15" s="22">
        <f>F15/'Dane - 30 listopada 2019 r'!$B$3</f>
        <v>17454526.520410996</v>
      </c>
      <c r="H15" s="18">
        <f t="shared" si="0"/>
        <v>0.99399353760882669</v>
      </c>
      <c r="I15" s="22">
        <f>'Dane - 30 listopada 2019 r'!AK19</f>
        <v>72445250</v>
      </c>
      <c r="J15" s="22">
        <f>I15/'Dane - 30 listopada 2019 r'!$B$3</f>
        <v>16765076.830510043</v>
      </c>
      <c r="K15" s="18">
        <f t="shared" si="3"/>
        <v>0.95473102679442157</v>
      </c>
      <c r="L15" s="22">
        <f>'Dane - 30 listopada 2019 r'!AQ19</f>
        <v>72445250</v>
      </c>
      <c r="M15" s="22">
        <f>L15/'Dane - 30 listopada 2019 r'!$B$3</f>
        <v>16765076.830510043</v>
      </c>
      <c r="N15" s="18">
        <f t="shared" si="1"/>
        <v>0.95473102679442157</v>
      </c>
      <c r="O15" s="23">
        <f>'Dane - 30 listopada 2019 r'!X19</f>
        <v>2644</v>
      </c>
    </row>
    <row r="16" spans="1:15" ht="21" x14ac:dyDescent="0.2">
      <c r="A16" s="20" t="s">
        <v>75</v>
      </c>
      <c r="B16" s="21" t="s">
        <v>101</v>
      </c>
      <c r="C16" s="2" t="s">
        <v>102</v>
      </c>
      <c r="D16" s="22">
        <v>24180000</v>
      </c>
      <c r="E16" s="22">
        <v>18135000</v>
      </c>
      <c r="F16" s="22">
        <f>'Dane - 30 listopada 2019 r'!Z20</f>
        <v>28829067.472499996</v>
      </c>
      <c r="G16" s="22">
        <f>F16/'Dane - 30 listopada 2019 r'!$B$3</f>
        <v>6671542.0421410706</v>
      </c>
      <c r="H16" s="18">
        <f t="shared" si="0"/>
        <v>0.36788210874778443</v>
      </c>
      <c r="I16" s="22">
        <f>'Dane - 30 listopada 2019 r'!AK20</f>
        <v>23277634.850000001</v>
      </c>
      <c r="J16" s="22">
        <f>I16/'Dane - 30 listopada 2019 r'!$B$3</f>
        <v>5386845.0546144592</v>
      </c>
      <c r="K16" s="18">
        <f t="shared" si="3"/>
        <v>0.29704135950451938</v>
      </c>
      <c r="L16" s="22">
        <f>'Dane - 30 listopada 2019 r'!AQ20</f>
        <v>11886517.449999999</v>
      </c>
      <c r="M16" s="22">
        <f>L16/'Dane - 30 listopada 2019 r'!$B$3</f>
        <v>2750744.573266685</v>
      </c>
      <c r="N16" s="18">
        <f t="shared" si="1"/>
        <v>0.1516815314732112</v>
      </c>
      <c r="O16" s="23">
        <f>'Dane - 30 listopada 2019 r'!X20</f>
        <v>182</v>
      </c>
    </row>
    <row r="17" spans="1:15" x14ac:dyDescent="0.2">
      <c r="A17" s="20" t="s">
        <v>75</v>
      </c>
      <c r="B17" s="21" t="s">
        <v>103</v>
      </c>
      <c r="C17" s="2" t="s">
        <v>104</v>
      </c>
      <c r="D17" s="22">
        <v>69750000</v>
      </c>
      <c r="E17" s="22">
        <v>52312500</v>
      </c>
      <c r="F17" s="22">
        <f>'Dane - 30 listopada 2019 r'!Z21</f>
        <v>141737411.85750002</v>
      </c>
      <c r="G17" s="22">
        <f>F17/'Dane - 30 listopada 2019 r'!$B$3</f>
        <v>32800474.83511525</v>
      </c>
      <c r="H17" s="18">
        <f t="shared" si="0"/>
        <v>0.62701027163900125</v>
      </c>
      <c r="I17" s="22">
        <f>'Dane - 30 listopada 2019 r'!AK21</f>
        <v>63956.1</v>
      </c>
      <c r="J17" s="22">
        <f>I17/'Dane - 30 listopada 2019 r'!$B$3</f>
        <v>14800.541516245486</v>
      </c>
      <c r="K17" s="18">
        <f t="shared" si="3"/>
        <v>2.829255248027811E-4</v>
      </c>
      <c r="L17" s="22">
        <f>'Dane - 30 listopada 2019 r'!AQ21</f>
        <v>63956.1</v>
      </c>
      <c r="M17" s="22">
        <f>L17/'Dane - 30 listopada 2019 r'!$B$3</f>
        <v>14800.541516245486</v>
      </c>
      <c r="N17" s="18">
        <f t="shared" si="1"/>
        <v>2.829255248027811E-4</v>
      </c>
      <c r="O17" s="23">
        <f>'Dane - 30 listopada 2019 r'!X21</f>
        <v>2</v>
      </c>
    </row>
    <row r="18" spans="1:15" x14ac:dyDescent="0.2">
      <c r="A18" s="20" t="s">
        <v>75</v>
      </c>
      <c r="B18" s="21" t="s">
        <v>105</v>
      </c>
      <c r="C18" s="2" t="s">
        <v>106</v>
      </c>
      <c r="D18" s="22">
        <v>7206667</v>
      </c>
      <c r="E18" s="22">
        <v>5405000</v>
      </c>
      <c r="F18" s="22">
        <f>'Dane - 30 listopada 2019 r'!Z22</f>
        <v>2999249.9999999995</v>
      </c>
      <c r="G18" s="22">
        <f>F18/'Dane - 30 listopada 2019 r'!$B$3</f>
        <v>694078.03387947776</v>
      </c>
      <c r="H18" s="18">
        <f t="shared" si="0"/>
        <v>0.1284140673227526</v>
      </c>
      <c r="I18" s="22">
        <f>'Dane - 30 listopada 2019 r'!AK22</f>
        <v>2543508</v>
      </c>
      <c r="J18" s="22">
        <f>I18/'Dane - 30 listopada 2019 r'!$B$3</f>
        <v>588611.49680644262</v>
      </c>
      <c r="K18" s="18">
        <f t="shared" si="3"/>
        <v>0.10890129450627986</v>
      </c>
      <c r="L18" s="22">
        <f>'Dane - 30 listopada 2019 r'!AQ22</f>
        <v>0</v>
      </c>
      <c r="M18" s="22">
        <f>L18/'Dane - 30 listopada 2019 r'!$B$3</f>
        <v>0</v>
      </c>
      <c r="N18" s="18">
        <f t="shared" si="1"/>
        <v>0</v>
      </c>
      <c r="O18" s="23">
        <f>'Dane - 30 listopada 2019 r'!X22</f>
        <v>1</v>
      </c>
    </row>
    <row r="19" spans="1:15" x14ac:dyDescent="0.2">
      <c r="A19" s="20" t="s">
        <v>75</v>
      </c>
      <c r="B19" s="21" t="s">
        <v>107</v>
      </c>
      <c r="C19" s="2" t="s">
        <v>108</v>
      </c>
      <c r="D19" s="22">
        <v>1880000</v>
      </c>
      <c r="E19" s="22">
        <v>940000</v>
      </c>
      <c r="F19" s="22">
        <f>'Dane - 30 listopada 2019 r'!Z23</f>
        <v>0</v>
      </c>
      <c r="G19" s="22">
        <f>F19/'Dane - 30 listopada 2019 r'!$B$3</f>
        <v>0</v>
      </c>
      <c r="H19" s="18">
        <f t="shared" si="0"/>
        <v>0</v>
      </c>
      <c r="I19" s="22">
        <f>'Dane - 30 listopada 2019 r'!AK23</f>
        <v>0</v>
      </c>
      <c r="J19" s="22">
        <f>I19/'Dane - 30 listopada 2019 r'!$B$3</f>
        <v>0</v>
      </c>
      <c r="K19" s="18">
        <f t="shared" si="3"/>
        <v>0</v>
      </c>
      <c r="L19" s="22">
        <f>'Dane - 30 listopada 2019 r'!AQ23</f>
        <v>0</v>
      </c>
      <c r="M19" s="22">
        <f>L19/'Dane - 30 listopada 2019 r'!$B$3</f>
        <v>0</v>
      </c>
      <c r="N19" s="18">
        <f t="shared" si="1"/>
        <v>0</v>
      </c>
      <c r="O19" s="23">
        <f>'Dane - 30 listopada 2019 r'!X23</f>
        <v>0</v>
      </c>
    </row>
    <row r="20" spans="1:15" x14ac:dyDescent="0.2">
      <c r="A20" s="20" t="s">
        <v>75</v>
      </c>
      <c r="B20" s="21" t="s">
        <v>109</v>
      </c>
      <c r="C20" s="2" t="s">
        <v>110</v>
      </c>
      <c r="D20" s="22">
        <v>2350000</v>
      </c>
      <c r="E20" s="22">
        <v>1762500</v>
      </c>
      <c r="F20" s="22">
        <f>'Dane - 30 listopada 2019 r'!Z24</f>
        <v>0</v>
      </c>
      <c r="G20" s="22">
        <f>F20/'Dane - 30 listopada 2019 r'!$B$3</f>
        <v>0</v>
      </c>
      <c r="H20" s="18">
        <f t="shared" si="0"/>
        <v>0</v>
      </c>
      <c r="I20" s="22">
        <f>'Dane - 30 listopada 2019 r'!AK24</f>
        <v>0</v>
      </c>
      <c r="J20" s="22">
        <f>I20/'Dane - 30 listopada 2019 r'!$B$3</f>
        <v>0</v>
      </c>
      <c r="K20" s="18">
        <f t="shared" si="3"/>
        <v>0</v>
      </c>
      <c r="L20" s="22">
        <f>'Dane - 30 listopada 2019 r'!AQ24</f>
        <v>0</v>
      </c>
      <c r="M20" s="22">
        <f>L20/'Dane - 30 listopada 2019 r'!$B$3</f>
        <v>0</v>
      </c>
      <c r="N20" s="18">
        <f t="shared" si="1"/>
        <v>0</v>
      </c>
      <c r="O20" s="23">
        <f>'Dane - 30 listopada 2019 r'!X24</f>
        <v>0</v>
      </c>
    </row>
    <row r="21" spans="1:15" ht="12" thickBot="1" x14ac:dyDescent="0.25">
      <c r="A21" s="24" t="s">
        <v>75</v>
      </c>
      <c r="B21" s="25" t="s">
        <v>111</v>
      </c>
      <c r="C21" s="3" t="s">
        <v>112</v>
      </c>
      <c r="D21" s="26">
        <v>1504000</v>
      </c>
      <c r="E21" s="26">
        <v>1128000</v>
      </c>
      <c r="F21" s="22">
        <f>'Dane - 30 listopada 2019 r'!Z25</f>
        <v>789062.21249999991</v>
      </c>
      <c r="G21" s="22">
        <f>F21/'Dane - 30 listopada 2019 r'!$B$3</f>
        <v>182602.56699527905</v>
      </c>
      <c r="H21" s="27">
        <f t="shared" si="0"/>
        <v>0.16188170832914808</v>
      </c>
      <c r="I21" s="22">
        <f>'Dane - 30 listopada 2019 r'!AK25</f>
        <v>759062.21</v>
      </c>
      <c r="J21" s="22">
        <f>I21/'Dane - 30 listopada 2019 r'!$B$3</f>
        <v>175660.05044894936</v>
      </c>
      <c r="K21" s="27">
        <f t="shared" si="3"/>
        <v>0.15572699507885582</v>
      </c>
      <c r="L21" s="22">
        <f>'Dane - 30 listopada 2019 r'!AQ25</f>
        <v>0</v>
      </c>
      <c r="M21" s="22">
        <f>L21/'Dane - 30 listopada 2019 r'!$B$3</f>
        <v>0</v>
      </c>
      <c r="N21" s="27">
        <f t="shared" si="1"/>
        <v>0</v>
      </c>
      <c r="O21" s="23">
        <f>'Dane - 30 listopada 2019 r'!X25</f>
        <v>2</v>
      </c>
    </row>
    <row r="22" spans="1:15" ht="32.25" thickBot="1" x14ac:dyDescent="0.25">
      <c r="A22" s="241" t="s">
        <v>75</v>
      </c>
      <c r="B22" s="241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385116692.14999998</v>
      </c>
      <c r="G22" s="50">
        <f t="shared" si="4"/>
        <v>89122626.157086</v>
      </c>
      <c r="H22" s="51">
        <f>G22/E22</f>
        <v>0.52745463496829925</v>
      </c>
      <c r="I22" s="50">
        <f t="shared" si="4"/>
        <v>209633972.48000002</v>
      </c>
      <c r="J22" s="50">
        <f t="shared" si="4"/>
        <v>48512906.711098768</v>
      </c>
      <c r="K22" s="51">
        <f t="shared" si="3"/>
        <v>0.28711404279595798</v>
      </c>
      <c r="L22" s="50">
        <f t="shared" si="4"/>
        <v>159683047.77000001</v>
      </c>
      <c r="M22" s="50">
        <f t="shared" si="4"/>
        <v>36953403.630935848</v>
      </c>
      <c r="N22" s="51">
        <f t="shared" si="1"/>
        <v>0.21870141021918005</v>
      </c>
      <c r="O22" s="52">
        <f t="shared" si="4"/>
        <v>3597</v>
      </c>
    </row>
    <row r="23" spans="1:15" x14ac:dyDescent="0.2">
      <c r="A23" s="29" t="s">
        <v>113</v>
      </c>
      <c r="B23" s="30" t="s">
        <v>114</v>
      </c>
      <c r="C23" s="4" t="s">
        <v>115</v>
      </c>
      <c r="D23" s="31">
        <v>20064000</v>
      </c>
      <c r="E23" s="31">
        <v>15048000</v>
      </c>
      <c r="F23" s="31">
        <f>'Dane - 30 listopada 2019 r'!Z27</f>
        <v>8126483.2800000003</v>
      </c>
      <c r="G23" s="31">
        <f>F23/'Dane - 30 listopada 2019 r'!$B$3</f>
        <v>1880607.997778395</v>
      </c>
      <c r="H23" s="32">
        <f t="shared" si="0"/>
        <v>0.12497394987894703</v>
      </c>
      <c r="I23" s="31">
        <f>'Dane - 30 listopada 2019 r'!AK27</f>
        <v>4693212.08</v>
      </c>
      <c r="J23" s="31">
        <f>I23/'Dane - 30 listopada 2019 r'!$B$3</f>
        <v>1086089.9935203183</v>
      </c>
      <c r="K23" s="32">
        <f t="shared" si="3"/>
        <v>7.2175039441807434E-2</v>
      </c>
      <c r="L23" s="31">
        <f>'Dane - 30 listopada 2019 r'!AQ27</f>
        <v>0</v>
      </c>
      <c r="M23" s="31">
        <f>L23/'Dane - 30 listopada 2019 r'!$B$3</f>
        <v>0</v>
      </c>
      <c r="N23" s="32">
        <f t="shared" si="1"/>
        <v>0</v>
      </c>
      <c r="O23" s="33">
        <f>'Dane - 30 listopada 2019 r'!X27</f>
        <v>2</v>
      </c>
    </row>
    <row r="24" spans="1:15" x14ac:dyDescent="0.2">
      <c r="A24" s="20" t="s">
        <v>113</v>
      </c>
      <c r="B24" s="21" t="s">
        <v>116</v>
      </c>
      <c r="C24" s="2" t="s">
        <v>117</v>
      </c>
      <c r="D24" s="22">
        <v>4000000</v>
      </c>
      <c r="E24" s="22">
        <v>3000000</v>
      </c>
      <c r="F24" s="31">
        <f>'Dane - 30 listopada 2019 r'!Z28</f>
        <v>3279647.3925000001</v>
      </c>
      <c r="G24" s="31">
        <f>F24/'Dane - 30 listopada 2019 r'!$B$3</f>
        <v>758966.81303804496</v>
      </c>
      <c r="H24" s="18">
        <f t="shared" si="0"/>
        <v>0.25298893767934832</v>
      </c>
      <c r="I24" s="31">
        <f>'Dane - 30 listopada 2019 r'!AK28</f>
        <v>473437.27</v>
      </c>
      <c r="J24" s="31">
        <f>I24/'Dane - 30 listopada 2019 r'!$B$3</f>
        <v>109561.52689067852</v>
      </c>
      <c r="K24" s="18">
        <f t="shared" si="3"/>
        <v>3.652050896355951E-2</v>
      </c>
      <c r="L24" s="31">
        <f>'Dane - 30 listopada 2019 r'!AQ28</f>
        <v>0</v>
      </c>
      <c r="M24" s="31">
        <f>L24/'Dane - 30 listopada 2019 r'!$B$3</f>
        <v>0</v>
      </c>
      <c r="N24" s="18">
        <f t="shared" si="1"/>
        <v>0</v>
      </c>
      <c r="O24" s="33">
        <f>'Dane - 30 listopada 2019 r'!X28</f>
        <v>9</v>
      </c>
    </row>
    <row r="25" spans="1:15" x14ac:dyDescent="0.2">
      <c r="A25" s="43" t="s">
        <v>113</v>
      </c>
      <c r="B25" s="44" t="s">
        <v>118</v>
      </c>
      <c r="C25" s="45" t="s">
        <v>119</v>
      </c>
      <c r="D25" s="46">
        <v>141106600</v>
      </c>
      <c r="E25" s="46">
        <v>105829950</v>
      </c>
      <c r="F25" s="46">
        <f>SUM(F26:F28)</f>
        <v>196925228.90249997</v>
      </c>
      <c r="G25" s="46">
        <f t="shared" ref="G25:O25" si="5">SUM(G26:G28)</f>
        <v>45571884.870522067</v>
      </c>
      <c r="H25" s="47">
        <f t="shared" si="0"/>
        <v>0.43061425305900708</v>
      </c>
      <c r="I25" s="46">
        <f t="shared" si="5"/>
        <v>94698128.109999985</v>
      </c>
      <c r="J25" s="46">
        <f t="shared" si="5"/>
        <v>21914775.550772931</v>
      </c>
      <c r="K25" s="47">
        <f t="shared" si="3"/>
        <v>0.2070753652512633</v>
      </c>
      <c r="L25" s="46">
        <f t="shared" si="5"/>
        <v>43601612.32</v>
      </c>
      <c r="M25" s="46">
        <f t="shared" si="5"/>
        <v>10090162.991761547</v>
      </c>
      <c r="N25" s="47">
        <f t="shared" si="1"/>
        <v>9.5343170735331037E-2</v>
      </c>
      <c r="O25" s="48">
        <f t="shared" si="5"/>
        <v>369</v>
      </c>
    </row>
    <row r="26" spans="1:15" x14ac:dyDescent="0.2">
      <c r="A26" s="20" t="s">
        <v>113</v>
      </c>
      <c r="B26" s="21" t="s">
        <v>120</v>
      </c>
      <c r="C26" s="2" t="s">
        <v>121</v>
      </c>
      <c r="D26" s="22">
        <v>77441660</v>
      </c>
      <c r="E26" s="22">
        <v>58081245</v>
      </c>
      <c r="F26" s="22">
        <f>'Dane - 30 listopada 2019 r'!Z30</f>
        <v>137072495.54999998</v>
      </c>
      <c r="G26" s="22">
        <f>F26/'Dane - 30 listopada 2019 r'!$B$3</f>
        <v>31720932.970008325</v>
      </c>
      <c r="H26" s="18">
        <f t="shared" si="0"/>
        <v>0.54614760702888387</v>
      </c>
      <c r="I26" s="22">
        <f>'Dane - 30 listopada 2019 r'!AK30</f>
        <v>77808587.649999991</v>
      </c>
      <c r="J26" s="22">
        <f>I26/'Dane - 30 listopada 2019 r'!$B$3</f>
        <v>18006245.406368598</v>
      </c>
      <c r="K26" s="18">
        <f t="shared" si="3"/>
        <v>0.31001824093764863</v>
      </c>
      <c r="L26" s="22">
        <f>'Dane - 30 listopada 2019 r'!AQ30</f>
        <v>42285056.469999999</v>
      </c>
      <c r="M26" s="22">
        <f>L26/'Dane - 30 listopada 2019 r'!$B$3</f>
        <v>9785489.3247246128</v>
      </c>
      <c r="N26" s="18">
        <f t="shared" si="1"/>
        <v>0.16847933140421856</v>
      </c>
      <c r="O26" s="23">
        <f>'Dane - 30 listopada 2019 r'!X30</f>
        <v>303</v>
      </c>
    </row>
    <row r="27" spans="1:15" x14ac:dyDescent="0.2">
      <c r="A27" s="20" t="s">
        <v>113</v>
      </c>
      <c r="B27" s="21" t="s">
        <v>122</v>
      </c>
      <c r="C27" s="2" t="s">
        <v>123</v>
      </c>
      <c r="D27" s="22">
        <v>24462000</v>
      </c>
      <c r="E27" s="22">
        <v>18346500</v>
      </c>
      <c r="F27" s="22">
        <f>'Dane - 30 listopada 2019 r'!Z31</f>
        <v>6625550.4749999996</v>
      </c>
      <c r="G27" s="22">
        <f>F27/'Dane - 30 listopada 2019 r'!$B$3</f>
        <v>1533266.3322688141</v>
      </c>
      <c r="H27" s="18">
        <f t="shared" si="0"/>
        <v>8.3572688647361296E-2</v>
      </c>
      <c r="I27" s="22">
        <f>'Dane - 30 listopada 2019 r'!AK31</f>
        <v>2948726.83</v>
      </c>
      <c r="J27" s="22">
        <f>I27/'Dane - 30 listopada 2019 r'!$B$3</f>
        <v>682386.10339720442</v>
      </c>
      <c r="K27" s="18">
        <f t="shared" si="3"/>
        <v>3.7194347880914858E-2</v>
      </c>
      <c r="L27" s="22">
        <f>'Dane - 30 listopada 2019 r'!AQ31</f>
        <v>807738.4</v>
      </c>
      <c r="M27" s="22">
        <f>L27/'Dane - 30 listopada 2019 r'!$B$3</f>
        <v>186924.55799315005</v>
      </c>
      <c r="N27" s="18">
        <f t="shared" si="1"/>
        <v>1.0188567737342275E-2</v>
      </c>
      <c r="O27" s="23">
        <f>'Dane - 30 listopada 2019 r'!X31</f>
        <v>31</v>
      </c>
    </row>
    <row r="28" spans="1:15" x14ac:dyDescent="0.2">
      <c r="A28" s="20" t="s">
        <v>113</v>
      </c>
      <c r="B28" s="21" t="s">
        <v>124</v>
      </c>
      <c r="C28" s="2" t="s">
        <v>125</v>
      </c>
      <c r="D28" s="22">
        <v>39202940</v>
      </c>
      <c r="E28" s="22">
        <v>29402205</v>
      </c>
      <c r="F28" s="22">
        <f>'Dane - 30 listopada 2019 r'!Z32</f>
        <v>53227182.877499998</v>
      </c>
      <c r="G28" s="22">
        <f>F28/'Dane - 30 listopada 2019 r'!$B$3</f>
        <v>12317685.56824493</v>
      </c>
      <c r="H28" s="18">
        <f t="shared" si="0"/>
        <v>0.41893747656833663</v>
      </c>
      <c r="I28" s="22">
        <f>'Dane - 30 listopada 2019 r'!AK32</f>
        <v>13940813.630000001</v>
      </c>
      <c r="J28" s="22">
        <f>I28/'Dane - 30 listopada 2019 r'!$B$3</f>
        <v>3226144.0410071276</v>
      </c>
      <c r="K28" s="18">
        <f t="shared" si="3"/>
        <v>0.10972456116835889</v>
      </c>
      <c r="L28" s="22">
        <f>'Dane - 30 listopada 2019 r'!AQ32</f>
        <v>508817.45</v>
      </c>
      <c r="M28" s="22">
        <f>L28/'Dane - 30 listopada 2019 r'!$B$3</f>
        <v>117749.10904378413</v>
      </c>
      <c r="N28" s="18">
        <f t="shared" si="1"/>
        <v>4.0047713783297589E-3</v>
      </c>
      <c r="O28" s="23">
        <f>'Dane - 30 listopada 2019 r'!X32</f>
        <v>35</v>
      </c>
    </row>
    <row r="29" spans="1:15" x14ac:dyDescent="0.2">
      <c r="A29" s="20" t="s">
        <v>113</v>
      </c>
      <c r="B29" s="21" t="s">
        <v>126</v>
      </c>
      <c r="C29" s="2" t="s">
        <v>127</v>
      </c>
      <c r="D29" s="22">
        <v>0</v>
      </c>
      <c r="E29" s="22">
        <v>0</v>
      </c>
      <c r="F29" s="22">
        <f>'Dane - 30 listopada 2019 r'!Z33</f>
        <v>0</v>
      </c>
      <c r="G29" s="22">
        <f>F29/'Dane - 30 listopada 2019 r'!$B$3</f>
        <v>0</v>
      </c>
      <c r="H29" s="18">
        <v>0</v>
      </c>
      <c r="I29" s="22">
        <f>'Dane - 30 listopada 2019 r'!AK33</f>
        <v>0</v>
      </c>
      <c r="J29" s="22">
        <f>I29/'Dane - 30 listopada 2019 r'!$B$3</f>
        <v>0</v>
      </c>
      <c r="K29" s="18">
        <v>0</v>
      </c>
      <c r="L29" s="22">
        <f>'Dane - 30 listopada 2019 r'!AQ33</f>
        <v>0</v>
      </c>
      <c r="M29" s="22">
        <f>L29/'Dane - 30 listopada 2019 r'!$B$3</f>
        <v>0</v>
      </c>
      <c r="N29" s="18">
        <v>0</v>
      </c>
      <c r="O29" s="23">
        <f>'Dane - 30 listopada 2019 r'!X33</f>
        <v>0</v>
      </c>
    </row>
    <row r="30" spans="1:15" x14ac:dyDescent="0.2">
      <c r="A30" s="20" t="s">
        <v>113</v>
      </c>
      <c r="B30" s="21" t="s">
        <v>128</v>
      </c>
      <c r="C30" s="2" t="s">
        <v>129</v>
      </c>
      <c r="D30" s="22">
        <v>49274168</v>
      </c>
      <c r="E30" s="22">
        <v>36955626</v>
      </c>
      <c r="F30" s="22">
        <f>'Dane - 30 listopada 2019 r'!Z34</f>
        <v>156023247.38250002</v>
      </c>
      <c r="G30" s="22">
        <f>F30/'Dane - 30 listopada 2019 r'!$B$3</f>
        <v>36106462.876631498</v>
      </c>
      <c r="H30" s="18">
        <f t="shared" si="0"/>
        <v>0.97702208796656553</v>
      </c>
      <c r="I30" s="22">
        <f>'Dane - 30 listopada 2019 r'!AK34</f>
        <v>156164574.12000003</v>
      </c>
      <c r="J30" s="22">
        <f>I30/'Dane - 30 listopada 2019 r'!$B$3</f>
        <v>36139168.314357132</v>
      </c>
      <c r="K30" s="18">
        <f t="shared" si="3"/>
        <v>0.97790708008456229</v>
      </c>
      <c r="L30" s="22">
        <f>'Dane - 30 listopada 2019 r'!AQ34</f>
        <v>156164574.12</v>
      </c>
      <c r="M30" s="22">
        <f>L30/'Dane - 30 listopada 2019 r'!$B$3</f>
        <v>36139168.314357124</v>
      </c>
      <c r="N30" s="18">
        <f t="shared" si="1"/>
        <v>0.97790708008456206</v>
      </c>
      <c r="O30" s="23">
        <f>'Dane - 30 listopada 2019 r'!X34</f>
        <v>909</v>
      </c>
    </row>
    <row r="31" spans="1:15" x14ac:dyDescent="0.2">
      <c r="A31" s="20" t="s">
        <v>113</v>
      </c>
      <c r="B31" s="21" t="s">
        <v>130</v>
      </c>
      <c r="C31" s="2" t="s">
        <v>131</v>
      </c>
      <c r="D31" s="22">
        <v>1880000</v>
      </c>
      <c r="E31" s="22">
        <v>1410000</v>
      </c>
      <c r="F31" s="22">
        <f>'Dane - 30 listopada 2019 r'!Z35</f>
        <v>2163340.6875</v>
      </c>
      <c r="G31" s="22">
        <f>F31/'Dane - 30 listopada 2019 r'!$B$3</f>
        <v>500634.24222438212</v>
      </c>
      <c r="H31" s="18">
        <f t="shared" si="0"/>
        <v>0.35505974625842701</v>
      </c>
      <c r="I31" s="22">
        <f>'Dane - 30 listopada 2019 r'!AK35</f>
        <v>1442368.19</v>
      </c>
      <c r="J31" s="22">
        <f>I31/'Dane - 30 listopada 2019 r'!$B$3</f>
        <v>333788.80635008792</v>
      </c>
      <c r="K31" s="18">
        <f t="shared" si="3"/>
        <v>0.23672964989367937</v>
      </c>
      <c r="L31" s="22">
        <f>'Dane - 30 listopada 2019 r'!AQ35</f>
        <v>926601.56</v>
      </c>
      <c r="M31" s="22">
        <f>L31/'Dane - 30 listopada 2019 r'!$B$3</f>
        <v>214431.53753586966</v>
      </c>
      <c r="N31" s="18">
        <f t="shared" si="1"/>
        <v>0.15207910463536856</v>
      </c>
      <c r="O31" s="23">
        <f>'Dane - 30 listopada 2019 r'!X35</f>
        <v>5</v>
      </c>
    </row>
    <row r="32" spans="1:15" ht="12" thickBot="1" x14ac:dyDescent="0.25">
      <c r="A32" s="24" t="s">
        <v>113</v>
      </c>
      <c r="B32" s="25" t="s">
        <v>132</v>
      </c>
      <c r="C32" s="3" t="s">
        <v>133</v>
      </c>
      <c r="D32" s="26">
        <v>940000</v>
      </c>
      <c r="E32" s="26">
        <v>705000</v>
      </c>
      <c r="F32" s="22">
        <f>'Dane - 30 listopada 2019 r'!Z36</f>
        <v>0</v>
      </c>
      <c r="G32" s="22">
        <f>F32/'Dane - 30 listopada 2019 r'!$B$3</f>
        <v>0</v>
      </c>
      <c r="H32" s="27">
        <f t="shared" si="0"/>
        <v>0</v>
      </c>
      <c r="I32" s="22">
        <f>'Dane - 30 listopada 2019 r'!AK36</f>
        <v>0</v>
      </c>
      <c r="J32" s="22">
        <f>I32/'Dane - 30 listopada 2019 r'!$B$3</f>
        <v>0</v>
      </c>
      <c r="K32" s="27">
        <f t="shared" si="3"/>
        <v>0</v>
      </c>
      <c r="L32" s="22">
        <f>'Dane - 30 listopada 2019 r'!AQ36</f>
        <v>0</v>
      </c>
      <c r="M32" s="22">
        <f>L32/'Dane - 30 listopada 2019 r'!$B$3</f>
        <v>0</v>
      </c>
      <c r="N32" s="27">
        <f t="shared" si="1"/>
        <v>0</v>
      </c>
      <c r="O32" s="23">
        <f>'Dane - 30 listopada 2019 r'!X36</f>
        <v>0</v>
      </c>
    </row>
    <row r="33" spans="1:15" ht="32.25" thickBot="1" x14ac:dyDescent="0.25">
      <c r="A33" s="241" t="s">
        <v>113</v>
      </c>
      <c r="B33" s="241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366517947.64499998</v>
      </c>
      <c r="G33" s="50">
        <f t="shared" si="6"/>
        <v>84818556.800194383</v>
      </c>
      <c r="H33" s="51">
        <f t="shared" si="0"/>
        <v>0.52052346134153626</v>
      </c>
      <c r="I33" s="50">
        <f t="shared" si="6"/>
        <v>257471719.77000001</v>
      </c>
      <c r="J33" s="50">
        <f t="shared" si="6"/>
        <v>59583384.191891149</v>
      </c>
      <c r="K33" s="51">
        <f t="shared" si="3"/>
        <v>0.36565759366863781</v>
      </c>
      <c r="L33" s="50">
        <f t="shared" si="6"/>
        <v>200692788</v>
      </c>
      <c r="M33" s="50">
        <f t="shared" si="6"/>
        <v>46443762.843654543</v>
      </c>
      <c r="N33" s="51">
        <f t="shared" si="1"/>
        <v>0.28502098013826488</v>
      </c>
      <c r="O33" s="52">
        <f t="shared" si="6"/>
        <v>1294</v>
      </c>
    </row>
    <row r="34" spans="1:15" x14ac:dyDescent="0.2">
      <c r="A34" s="37" t="s">
        <v>134</v>
      </c>
      <c r="B34" s="38">
        <v>3.1</v>
      </c>
      <c r="C34" s="39" t="s">
        <v>135</v>
      </c>
      <c r="D34" s="40">
        <v>20531936</v>
      </c>
      <c r="E34" s="40">
        <v>16193028</v>
      </c>
      <c r="F34" s="40">
        <f t="shared" ref="F34:O34" si="7">SUM(F35:F36)</f>
        <v>51013268.545000002</v>
      </c>
      <c r="G34" s="40">
        <f t="shared" si="7"/>
        <v>11805347.714755159</v>
      </c>
      <c r="H34" s="41">
        <f t="shared" si="0"/>
        <v>0.72903892432935702</v>
      </c>
      <c r="I34" s="40">
        <f t="shared" si="7"/>
        <v>15253857.050000001</v>
      </c>
      <c r="J34" s="40">
        <f t="shared" si="7"/>
        <v>3530004.8713320377</v>
      </c>
      <c r="K34" s="41">
        <f t="shared" si="3"/>
        <v>0.21799535400865347</v>
      </c>
      <c r="L34" s="40">
        <f t="shared" si="7"/>
        <v>15253857.050000001</v>
      </c>
      <c r="M34" s="40">
        <f t="shared" si="7"/>
        <v>3530004.8713320377</v>
      </c>
      <c r="N34" s="41">
        <f t="shared" si="1"/>
        <v>0.21799535400865347</v>
      </c>
      <c r="O34" s="42">
        <f t="shared" si="7"/>
        <v>41</v>
      </c>
    </row>
    <row r="35" spans="1:15" x14ac:dyDescent="0.2">
      <c r="A35" s="20" t="s">
        <v>134</v>
      </c>
      <c r="B35" s="21" t="s">
        <v>136</v>
      </c>
      <c r="C35" s="2" t="s">
        <v>135</v>
      </c>
      <c r="D35" s="22">
        <v>9103367</v>
      </c>
      <c r="E35" s="22">
        <v>8193030</v>
      </c>
      <c r="F35" s="22">
        <f>'Dane - 30 listopada 2019 r'!Z39</f>
        <v>19502887.545000002</v>
      </c>
      <c r="G35" s="22">
        <f>F35/'Dane - 30 listopada 2019 r'!$B$3</f>
        <v>4513303.6066370457</v>
      </c>
      <c r="H35" s="18">
        <f t="shared" si="0"/>
        <v>0.55087111930958943</v>
      </c>
      <c r="I35" s="22">
        <f>'Dane - 30 listopada 2019 r'!AK39</f>
        <v>15244897.050000001</v>
      </c>
      <c r="J35" s="22">
        <f>I35/'Dane - 30 listopada 2019 r'!$B$3</f>
        <v>3527931.3732296587</v>
      </c>
      <c r="K35" s="18">
        <f t="shared" si="3"/>
        <v>0.43060154463362865</v>
      </c>
      <c r="L35" s="22">
        <f>'Dane - 30 listopada 2019 r'!AQ39</f>
        <v>15244897.050000001</v>
      </c>
      <c r="M35" s="22">
        <f>L35/'Dane - 30 listopada 2019 r'!$B$3</f>
        <v>3527931.3732296587</v>
      </c>
      <c r="N35" s="18">
        <f t="shared" si="1"/>
        <v>0.43060154463362865</v>
      </c>
      <c r="O35" s="23">
        <f>'Dane - 30 listopada 2019 r'!X39</f>
        <v>39</v>
      </c>
    </row>
    <row r="36" spans="1:15" x14ac:dyDescent="0.2">
      <c r="A36" s="20" t="s">
        <v>134</v>
      </c>
      <c r="B36" s="21" t="s">
        <v>137</v>
      </c>
      <c r="C36" s="2" t="s">
        <v>138</v>
      </c>
      <c r="D36" s="22">
        <v>11428569</v>
      </c>
      <c r="E36" s="22">
        <v>7999998</v>
      </c>
      <c r="F36" s="22">
        <f>'Dane - 30 listopada 2019 r'!Z40</f>
        <v>31510380.999999996</v>
      </c>
      <c r="G36" s="22">
        <f>F36/'Dane - 30 listopada 2019 r'!$B$3</f>
        <v>7292044.1081181141</v>
      </c>
      <c r="H36" s="18">
        <f t="shared" si="0"/>
        <v>0.91150574139119955</v>
      </c>
      <c r="I36" s="22">
        <f>'Dane - 30 listopada 2019 r'!AK40</f>
        <v>8960</v>
      </c>
      <c r="J36" s="22">
        <f>I36/'Dane - 30 listopada 2019 r'!$B$3</f>
        <v>2073.4981023789687</v>
      </c>
      <c r="K36" s="18">
        <f t="shared" si="3"/>
        <v>2.5918732759420298E-4</v>
      </c>
      <c r="L36" s="22">
        <f>'Dane - 30 listopada 2019 r'!AQ40</f>
        <v>8960</v>
      </c>
      <c r="M36" s="22">
        <f>L36/'Dane - 30 listopada 2019 r'!$B$3</f>
        <v>2073.4981023789687</v>
      </c>
      <c r="N36" s="18">
        <f t="shared" si="1"/>
        <v>2.5918732759420298E-4</v>
      </c>
      <c r="O36" s="23">
        <f>'Dane - 30 listopada 2019 r'!X40</f>
        <v>2</v>
      </c>
    </row>
    <row r="37" spans="1:15" ht="12" thickBot="1" x14ac:dyDescent="0.25">
      <c r="A37" s="24" t="s">
        <v>134</v>
      </c>
      <c r="B37" s="25" t="s">
        <v>139</v>
      </c>
      <c r="C37" s="3" t="s">
        <v>140</v>
      </c>
      <c r="D37" s="26">
        <v>9292889</v>
      </c>
      <c r="E37" s="26">
        <v>7434311</v>
      </c>
      <c r="F37" s="22">
        <f>'Dane - 30 listopada 2019 r'!Z41</f>
        <v>28715072.192000002</v>
      </c>
      <c r="G37" s="22">
        <f>F37/'Dane - 30 listopada 2019 r'!$B$3</f>
        <v>6645161.5736369528</v>
      </c>
      <c r="H37" s="27">
        <f t="shared" si="0"/>
        <v>0.8938503613363703</v>
      </c>
      <c r="I37" s="22">
        <f>'Dane - 30 listopada 2019 r'!AK41</f>
        <v>22628094.190000001</v>
      </c>
      <c r="J37" s="22">
        <f>I37/'Dane - 30 listopada 2019 r'!$B$3</f>
        <v>5236530.1744885677</v>
      </c>
      <c r="K37" s="27">
        <f t="shared" si="3"/>
        <v>0.7043733002948851</v>
      </c>
      <c r="L37" s="22">
        <f>'Dane - 30 listopada 2019 r'!AQ41</f>
        <v>20024223.780000001</v>
      </c>
      <c r="M37" s="22">
        <f>L37/'Dane - 30 listopada 2019 r'!$B$3</f>
        <v>4633949.7778394893</v>
      </c>
      <c r="N37" s="27">
        <f t="shared" si="1"/>
        <v>0.6233193335387085</v>
      </c>
      <c r="O37" s="23">
        <f>'Dane - 30 listopada 2019 r'!X41</f>
        <v>3</v>
      </c>
    </row>
    <row r="38" spans="1:15" ht="12" thickBot="1" x14ac:dyDescent="0.25">
      <c r="A38" s="241" t="s">
        <v>134</v>
      </c>
      <c r="B38" s="241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79728340.737000003</v>
      </c>
      <c r="G38" s="50">
        <f t="shared" si="8"/>
        <v>18450509.288392112</v>
      </c>
      <c r="H38" s="51">
        <f t="shared" si="0"/>
        <v>0.78089662523537295</v>
      </c>
      <c r="I38" s="50">
        <f t="shared" si="8"/>
        <v>37881951.240000002</v>
      </c>
      <c r="J38" s="50">
        <f t="shared" si="8"/>
        <v>8766535.045820605</v>
      </c>
      <c r="K38" s="51">
        <f t="shared" si="3"/>
        <v>0.37103353220693219</v>
      </c>
      <c r="L38" s="50">
        <f t="shared" si="8"/>
        <v>35278080.829999998</v>
      </c>
      <c r="M38" s="50">
        <f t="shared" si="8"/>
        <v>8163954.6491715275</v>
      </c>
      <c r="N38" s="51">
        <f t="shared" si="1"/>
        <v>0.34553000865529238</v>
      </c>
      <c r="O38" s="52">
        <f t="shared" si="8"/>
        <v>44</v>
      </c>
    </row>
    <row r="39" spans="1:15" x14ac:dyDescent="0.2">
      <c r="A39" s="29" t="s">
        <v>141</v>
      </c>
      <c r="B39" s="30" t="s">
        <v>142</v>
      </c>
      <c r="C39" s="4" t="s">
        <v>143</v>
      </c>
      <c r="D39" s="31">
        <v>25000</v>
      </c>
      <c r="E39" s="31">
        <v>21250</v>
      </c>
      <c r="F39" s="31">
        <f>'Dane - 30 listopada 2019 r'!Z43</f>
        <v>84839.35</v>
      </c>
      <c r="G39" s="31">
        <f>F39/'Dane - 30 listopada 2019 r'!$B$3</f>
        <v>19633.284735721558</v>
      </c>
      <c r="H39" s="32">
        <f t="shared" si="0"/>
        <v>0.92391928168101445</v>
      </c>
      <c r="I39" s="31">
        <f>'Dane - 30 listopada 2019 r'!AK43</f>
        <v>84839.35</v>
      </c>
      <c r="J39" s="31">
        <f>I39/'Dane - 30 listopada 2019 r'!$B$3</f>
        <v>19633.284735721558</v>
      </c>
      <c r="K39" s="32">
        <f t="shared" si="3"/>
        <v>0.92391928168101445</v>
      </c>
      <c r="L39" s="31">
        <f>'Dane - 30 listopada 2019 r'!AQ43</f>
        <v>84839.35</v>
      </c>
      <c r="M39" s="31">
        <f>L39/'Dane - 30 listopada 2019 r'!$B$3</f>
        <v>19633.284735721558</v>
      </c>
      <c r="N39" s="32">
        <f t="shared" si="1"/>
        <v>0.92391928168101445</v>
      </c>
      <c r="O39" s="33">
        <f>'Dane - 30 listopada 2019 r'!X43</f>
        <v>5</v>
      </c>
    </row>
    <row r="40" spans="1:15" x14ac:dyDescent="0.2">
      <c r="A40" s="20" t="s">
        <v>141</v>
      </c>
      <c r="B40" s="21" t="s">
        <v>144</v>
      </c>
      <c r="C40" s="2" t="s">
        <v>145</v>
      </c>
      <c r="D40" s="22">
        <v>90857860</v>
      </c>
      <c r="E40" s="22">
        <v>77229181</v>
      </c>
      <c r="F40" s="31">
        <f>'Dane - 30 listopada 2019 r'!Z44</f>
        <v>175757617.67750001</v>
      </c>
      <c r="G40" s="31">
        <f>F40/'Dane - 30 listopada 2019 r'!$B$3</f>
        <v>40673335.572873279</v>
      </c>
      <c r="H40" s="18">
        <f t="shared" si="0"/>
        <v>0.52665760592324917</v>
      </c>
      <c r="I40" s="31">
        <f>'Dane - 30 listopada 2019 r'!AK44</f>
        <v>119412342.33299999</v>
      </c>
      <c r="J40" s="31">
        <f>I40/'Dane - 30 listopada 2019 r'!$B$3</f>
        <v>27634069.779922239</v>
      </c>
      <c r="K40" s="18">
        <f t="shared" si="3"/>
        <v>0.3578190189524636</v>
      </c>
      <c r="L40" s="31">
        <f>'Dane - 30 listopada 2019 r'!AQ44</f>
        <v>84810423.814999998</v>
      </c>
      <c r="M40" s="31">
        <f>L40/'Dane - 30 listopada 2019 r'!$B$3</f>
        <v>19626590.719013236</v>
      </c>
      <c r="N40" s="18">
        <f t="shared" si="1"/>
        <v>0.25413438890428264</v>
      </c>
      <c r="O40" s="33">
        <f>'Dane - 30 listopada 2019 r'!X44</f>
        <v>1395</v>
      </c>
    </row>
    <row r="41" spans="1:15" ht="12" thickBot="1" x14ac:dyDescent="0.25">
      <c r="A41" s="24" t="s">
        <v>141</v>
      </c>
      <c r="B41" s="25" t="s">
        <v>146</v>
      </c>
      <c r="C41" s="3" t="s">
        <v>147</v>
      </c>
      <c r="D41" s="26">
        <v>2881840</v>
      </c>
      <c r="E41" s="26">
        <v>2449564</v>
      </c>
      <c r="F41" s="31">
        <f>'Dane - 30 listopada 2019 r'!Z45</f>
        <v>2721288.9099999997</v>
      </c>
      <c r="G41" s="31">
        <f>F41/'Dane - 30 listopada 2019 r'!$B$3</f>
        <v>629753.05702119775</v>
      </c>
      <c r="H41" s="27">
        <f t="shared" si="0"/>
        <v>0.25708781522801516</v>
      </c>
      <c r="I41" s="31">
        <f>'Dane - 30 listopada 2019 r'!AK45</f>
        <v>2231301.9000000004</v>
      </c>
      <c r="J41" s="31">
        <f>I41/'Dane - 30 listopada 2019 r'!$B$3</f>
        <v>516361.63565676205</v>
      </c>
      <c r="K41" s="27">
        <f t="shared" si="3"/>
        <v>0.21079736461540177</v>
      </c>
      <c r="L41" s="31">
        <f>'Dane - 30 listopada 2019 r'!AQ45</f>
        <v>1327177.24</v>
      </c>
      <c r="M41" s="31">
        <f>L41/'Dane - 30 listopada 2019 r'!$B$3</f>
        <v>307131.63935943716</v>
      </c>
      <c r="N41" s="27">
        <f t="shared" si="1"/>
        <v>0.12538216570762681</v>
      </c>
      <c r="O41" s="33">
        <f>'Dane - 30 listopada 2019 r'!X45</f>
        <v>56</v>
      </c>
    </row>
    <row r="42" spans="1:15" ht="12" thickBot="1" x14ac:dyDescent="0.25">
      <c r="A42" s="241" t="s">
        <v>141</v>
      </c>
      <c r="B42" s="241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178563745.9375</v>
      </c>
      <c r="G42" s="50">
        <f t="shared" si="9"/>
        <v>41322721.914630204</v>
      </c>
      <c r="H42" s="51">
        <f t="shared" si="0"/>
        <v>0.51847835015084009</v>
      </c>
      <c r="I42" s="50">
        <f t="shared" si="9"/>
        <v>121728483.58299999</v>
      </c>
      <c r="J42" s="50">
        <f t="shared" si="9"/>
        <v>28170064.700314723</v>
      </c>
      <c r="K42" s="51">
        <f t="shared" si="3"/>
        <v>0.35345127311883423</v>
      </c>
      <c r="L42" s="50">
        <f t="shared" si="9"/>
        <v>86222440.404999986</v>
      </c>
      <c r="M42" s="50">
        <f>SUM(M39:M41)</f>
        <v>19953355.643108394</v>
      </c>
      <c r="N42" s="51">
        <f t="shared" si="1"/>
        <v>0.25035579541891306</v>
      </c>
      <c r="O42" s="52">
        <f t="shared" si="9"/>
        <v>1456</v>
      </c>
    </row>
    <row r="43" spans="1:15" x14ac:dyDescent="0.2">
      <c r="A43" s="29" t="s">
        <v>148</v>
      </c>
      <c r="B43" s="30" t="s">
        <v>149</v>
      </c>
      <c r="C43" s="4" t="s">
        <v>150</v>
      </c>
      <c r="D43" s="31">
        <v>23304480</v>
      </c>
      <c r="E43" s="31">
        <v>17478360</v>
      </c>
      <c r="F43" s="31">
        <f>'Dane - 30 listopada 2019 r'!Z47</f>
        <v>18238582.200000003</v>
      </c>
      <c r="G43" s="31">
        <f>F43/'Dane - 30 listopada 2019 r'!$B$3</f>
        <v>4220721.6051096926</v>
      </c>
      <c r="H43" s="32">
        <f t="shared" si="0"/>
        <v>0.24148270233075028</v>
      </c>
      <c r="I43" s="31">
        <f>'Dane - 30 listopada 2019 r'!AK47</f>
        <v>13194114.77</v>
      </c>
      <c r="J43" s="31">
        <f>I43/'Dane - 30 listopada 2019 r'!$B$3</f>
        <v>3053345.0823845225</v>
      </c>
      <c r="K43" s="32">
        <f t="shared" si="3"/>
        <v>0.17469288207729572</v>
      </c>
      <c r="L43" s="31">
        <f>'Dane - 30 listopada 2019 r'!AQ47</f>
        <v>9012054.2699999996</v>
      </c>
      <c r="M43" s="31">
        <f>L43/'Dane - 30 listopada 2019 r'!$B$3</f>
        <v>2085544.355734518</v>
      </c>
      <c r="N43" s="32">
        <f t="shared" si="1"/>
        <v>0.11932151275832047</v>
      </c>
      <c r="O43" s="33">
        <f>'Dane - 30 listopada 2019 r'!X47</f>
        <v>16</v>
      </c>
    </row>
    <row r="44" spans="1:15" x14ac:dyDescent="0.2">
      <c r="A44" s="20" t="s">
        <v>148</v>
      </c>
      <c r="B44" s="21" t="s">
        <v>151</v>
      </c>
      <c r="C44" s="2" t="s">
        <v>152</v>
      </c>
      <c r="D44" s="22">
        <v>2509002</v>
      </c>
      <c r="E44" s="22">
        <v>2509002</v>
      </c>
      <c r="F44" s="31">
        <f>'Dane - 30 listopada 2019 r'!Z48</f>
        <v>0</v>
      </c>
      <c r="G44" s="31">
        <f>F44/'Dane - 30 listopada 2019 r'!$B$3</f>
        <v>0</v>
      </c>
      <c r="H44" s="18">
        <f t="shared" si="0"/>
        <v>0</v>
      </c>
      <c r="I44" s="31">
        <f>'Dane - 30 listopada 2019 r'!AK48</f>
        <v>0</v>
      </c>
      <c r="J44" s="31">
        <f>I44/'Dane - 30 listopada 2019 r'!$B$3</f>
        <v>0</v>
      </c>
      <c r="K44" s="18">
        <f t="shared" si="3"/>
        <v>0</v>
      </c>
      <c r="L44" s="31">
        <f>'Dane - 30 listopada 2019 r'!AQ48</f>
        <v>0</v>
      </c>
      <c r="M44" s="31">
        <f>L44/'Dane - 30 listopada 2019 r'!$B$3</f>
        <v>0</v>
      </c>
      <c r="N44" s="18">
        <f t="shared" si="1"/>
        <v>0</v>
      </c>
      <c r="O44" s="33">
        <f>'Dane - 30 listopada 2019 r'!X48</f>
        <v>0</v>
      </c>
    </row>
    <row r="45" spans="1:15" x14ac:dyDescent="0.2">
      <c r="A45" s="20" t="s">
        <v>148</v>
      </c>
      <c r="B45" s="21" t="s">
        <v>153</v>
      </c>
      <c r="C45" s="2" t="s">
        <v>154</v>
      </c>
      <c r="D45" s="22">
        <v>18287520</v>
      </c>
      <c r="E45" s="22">
        <v>13715640</v>
      </c>
      <c r="F45" s="31">
        <f>'Dane - 30 listopada 2019 r'!Z49</f>
        <v>29560192.477500003</v>
      </c>
      <c r="G45" s="31">
        <f>F45/'Dane - 30 listopada 2019 r'!$B$3</f>
        <v>6840736.9428630937</v>
      </c>
      <c r="H45" s="18">
        <f t="shared" si="0"/>
        <v>0.49875448341186368</v>
      </c>
      <c r="I45" s="31">
        <f>'Dane - 30 listopada 2019 r'!AK49</f>
        <v>10820509.200000001</v>
      </c>
      <c r="J45" s="31">
        <f>I45/'Dane - 30 listopada 2019 r'!$B$3</f>
        <v>2504051.9300194392</v>
      </c>
      <c r="K45" s="18">
        <f t="shared" si="3"/>
        <v>0.18256909119949483</v>
      </c>
      <c r="L45" s="31">
        <f>'Dane - 30 listopada 2019 r'!AQ49</f>
        <v>5189188.17</v>
      </c>
      <c r="M45" s="31">
        <f>L45/'Dane - 30 listopada 2019 r'!$B$3</f>
        <v>1200867.3910024993</v>
      </c>
      <c r="N45" s="18">
        <f t="shared" si="1"/>
        <v>8.7554601243726091E-2</v>
      </c>
      <c r="O45" s="33">
        <f>'Dane - 30 listopada 2019 r'!X49</f>
        <v>12</v>
      </c>
    </row>
    <row r="46" spans="1:15" ht="12" thickBot="1" x14ac:dyDescent="0.25">
      <c r="A46" s="24" t="s">
        <v>148</v>
      </c>
      <c r="B46" s="25" t="s">
        <v>155</v>
      </c>
      <c r="C46" s="3" t="s">
        <v>156</v>
      </c>
      <c r="D46" s="26">
        <v>37200000</v>
      </c>
      <c r="E46" s="26">
        <v>27900000</v>
      </c>
      <c r="F46" s="31">
        <f>'Dane - 30 listopada 2019 r'!Z50</f>
        <v>48735359.587500006</v>
      </c>
      <c r="G46" s="31">
        <f>F46/'Dane - 30 listopada 2019 r'!$B$3</f>
        <v>11278200.404401556</v>
      </c>
      <c r="H46" s="27">
        <f t="shared" si="0"/>
        <v>0.40423657363446436</v>
      </c>
      <c r="I46" s="31">
        <f>'Dane - 30 listopada 2019 r'!AK50</f>
        <v>23086940.059999999</v>
      </c>
      <c r="J46" s="31">
        <f>I46/'Dane - 30 listopada 2019 r'!$B$3</f>
        <v>5342715.0004628338</v>
      </c>
      <c r="K46" s="27">
        <f t="shared" si="3"/>
        <v>0.1914951613069116</v>
      </c>
      <c r="L46" s="31">
        <f>'Dane - 30 listopada 2019 r'!AQ50</f>
        <v>16555458.51</v>
      </c>
      <c r="M46" s="31">
        <f>L46/'Dane - 30 listopada 2019 r'!$B$3</f>
        <v>3831217.8353235209</v>
      </c>
      <c r="N46" s="27">
        <f t="shared" si="1"/>
        <v>0.13731963567467817</v>
      </c>
      <c r="O46" s="33">
        <f>'Dane - 30 listopada 2019 r'!X50</f>
        <v>53</v>
      </c>
    </row>
    <row r="47" spans="1:15" ht="12" thickBot="1" x14ac:dyDescent="0.25">
      <c r="A47" s="241" t="s">
        <v>148</v>
      </c>
      <c r="B47" s="241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96534134.265000015</v>
      </c>
      <c r="G47" s="50">
        <f t="shared" si="10"/>
        <v>22339658.952374343</v>
      </c>
      <c r="H47" s="51">
        <f t="shared" si="0"/>
        <v>0.36263912840439727</v>
      </c>
      <c r="I47" s="50">
        <f t="shared" si="10"/>
        <v>47101564.030000001</v>
      </c>
      <c r="J47" s="50">
        <f t="shared" si="10"/>
        <v>10900112.012866795</v>
      </c>
      <c r="K47" s="51">
        <f t="shared" si="3"/>
        <v>0.1769412473253624</v>
      </c>
      <c r="L47" s="50">
        <f t="shared" si="10"/>
        <v>30756700.949999999</v>
      </c>
      <c r="M47" s="50">
        <f t="shared" si="10"/>
        <v>7117629.5820605382</v>
      </c>
      <c r="N47" s="51">
        <f t="shared" si="1"/>
        <v>0.11554030405954142</v>
      </c>
      <c r="O47" s="52">
        <f t="shared" si="10"/>
        <v>81</v>
      </c>
    </row>
    <row r="48" spans="1:15" x14ac:dyDescent="0.2">
      <c r="A48" s="29" t="s">
        <v>157</v>
      </c>
      <c r="B48" s="30" t="s">
        <v>158</v>
      </c>
      <c r="C48" s="4" t="s">
        <v>159</v>
      </c>
      <c r="D48" s="31">
        <v>1812045</v>
      </c>
      <c r="E48" s="31">
        <v>1359034</v>
      </c>
      <c r="F48" s="31">
        <f>'Dane - 30 listopada 2019 r'!Z52</f>
        <v>0</v>
      </c>
      <c r="G48" s="31">
        <f>F48/'Dane - 30 listopada 2019 r'!$B$3</f>
        <v>0</v>
      </c>
      <c r="H48" s="32">
        <f t="shared" si="0"/>
        <v>0</v>
      </c>
      <c r="I48" s="31">
        <f>'Dane - 30 listopada 2019 r'!AK52</f>
        <v>0</v>
      </c>
      <c r="J48" s="31">
        <f>I48/'Dane - 30 listopada 2019 r'!$B$3</f>
        <v>0</v>
      </c>
      <c r="K48" s="32">
        <f t="shared" si="3"/>
        <v>0</v>
      </c>
      <c r="L48" s="31">
        <f>'Dane - 30 listopada 2019 r'!AQ52</f>
        <v>0</v>
      </c>
      <c r="M48" s="31">
        <f>L48/'Dane - 30 listopada 2019 r'!$B$3</f>
        <v>0</v>
      </c>
      <c r="N48" s="32">
        <f t="shared" si="1"/>
        <v>0</v>
      </c>
      <c r="O48" s="33">
        <f>'Dane - 30 listopada 2019 r'!X52</f>
        <v>0</v>
      </c>
    </row>
    <row r="49" spans="1:15" ht="21" x14ac:dyDescent="0.2">
      <c r="A49" s="20" t="s">
        <v>157</v>
      </c>
      <c r="B49" s="21" t="s">
        <v>160</v>
      </c>
      <c r="C49" s="2" t="s">
        <v>161</v>
      </c>
      <c r="D49" s="22">
        <v>659882</v>
      </c>
      <c r="E49" s="22">
        <v>494911</v>
      </c>
      <c r="F49" s="31">
        <f>'Dane - 30 listopada 2019 r'!Z53</f>
        <v>0</v>
      </c>
      <c r="G49" s="31">
        <f>F49/'Dane - 30 listopada 2019 r'!$B$3</f>
        <v>0</v>
      </c>
      <c r="H49" s="18">
        <f t="shared" si="0"/>
        <v>0</v>
      </c>
      <c r="I49" s="31">
        <f>'Dane - 30 listopada 2019 r'!AK53</f>
        <v>0</v>
      </c>
      <c r="J49" s="31">
        <f>I49/'Dane - 30 listopada 2019 r'!$B$3</f>
        <v>0</v>
      </c>
      <c r="K49" s="18">
        <f t="shared" si="3"/>
        <v>0</v>
      </c>
      <c r="L49" s="31">
        <f>'Dane - 30 listopada 2019 r'!AQ53</f>
        <v>0</v>
      </c>
      <c r="M49" s="31">
        <f>L49/'Dane - 30 listopada 2019 r'!$B$3</f>
        <v>0</v>
      </c>
      <c r="N49" s="18">
        <f t="shared" si="1"/>
        <v>0</v>
      </c>
      <c r="O49" s="33">
        <f>'Dane - 30 listopada 2019 r'!X53</f>
        <v>0</v>
      </c>
    </row>
    <row r="50" spans="1:15" ht="12" thickBot="1" x14ac:dyDescent="0.25">
      <c r="A50" s="24" t="s">
        <v>157</v>
      </c>
      <c r="B50" s="25" t="s">
        <v>162</v>
      </c>
      <c r="C50" s="3" t="s">
        <v>163</v>
      </c>
      <c r="D50" s="26">
        <v>661407</v>
      </c>
      <c r="E50" s="26">
        <v>496055</v>
      </c>
      <c r="F50" s="31">
        <f>'Dane - 30 listopada 2019 r'!Z54</f>
        <v>0</v>
      </c>
      <c r="G50" s="31">
        <f>F50/'Dane - 30 listopada 2019 r'!$B$3</f>
        <v>0</v>
      </c>
      <c r="H50" s="27">
        <f t="shared" si="0"/>
        <v>0</v>
      </c>
      <c r="I50" s="31">
        <f>'Dane - 30 listopada 2019 r'!AK54</f>
        <v>0</v>
      </c>
      <c r="J50" s="31">
        <f>I50/'Dane - 30 listopada 2019 r'!$B$3</f>
        <v>0</v>
      </c>
      <c r="K50" s="27">
        <f t="shared" si="3"/>
        <v>0</v>
      </c>
      <c r="L50" s="31">
        <f>'Dane - 30 listopada 2019 r'!AQ54</f>
        <v>0</v>
      </c>
      <c r="M50" s="31">
        <f>L50/'Dane - 30 listopada 2019 r'!$B$3</f>
        <v>0</v>
      </c>
      <c r="N50" s="27">
        <f t="shared" si="1"/>
        <v>0</v>
      </c>
      <c r="O50" s="33">
        <f>'Dane - 30 listopada 2019 r'!X54</f>
        <v>0</v>
      </c>
    </row>
    <row r="51" spans="1:15" ht="21.75" thickBot="1" x14ac:dyDescent="0.25">
      <c r="A51" s="241" t="s">
        <v>157</v>
      </c>
      <c r="B51" s="241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41" t="s">
        <v>166</v>
      </c>
      <c r="B52" s="241"/>
      <c r="C52" s="49" t="s">
        <v>164</v>
      </c>
      <c r="D52" s="50">
        <v>42497556</v>
      </c>
      <c r="E52" s="50">
        <v>31873167</v>
      </c>
      <c r="F52" s="50">
        <f>'Dane - 30 listopada 2019 r'!Z56</f>
        <v>63146089.605000004</v>
      </c>
      <c r="G52" s="50">
        <f>F52/'Dane - 30 listopada 2019 r'!$B$3</f>
        <v>14613091.179533463</v>
      </c>
      <c r="H52" s="51">
        <f t="shared" si="0"/>
        <v>0.45847628444118727</v>
      </c>
      <c r="I52" s="50">
        <f>'Dane - 30 listopada 2019 r'!AK56-'Dane - 30 listopada 2019 r'!AM56</f>
        <v>43493874.289999999</v>
      </c>
      <c r="J52" s="50">
        <f>I52/'Dane - 30 listopada 2019 r'!B3</f>
        <v>10065230.558641117</v>
      </c>
      <c r="K52" s="51">
        <f t="shared" si="3"/>
        <v>0.31579009888289788</v>
      </c>
      <c r="L52" s="50">
        <f>'Dane - 30 listopada 2019 r'!AQ56</f>
        <v>43493874.289999999</v>
      </c>
      <c r="M52" s="50">
        <f>L52/'Dane - 30 listopada 2019 r'!$B$3</f>
        <v>10065230.558641117</v>
      </c>
      <c r="N52" s="51">
        <f t="shared" si="1"/>
        <v>0.31579009888289788</v>
      </c>
      <c r="O52" s="52">
        <f>'Dane - 30 listopada 2019 r'!X56</f>
        <v>70</v>
      </c>
    </row>
    <row r="53" spans="1:15" ht="24" customHeight="1" thickBot="1" x14ac:dyDescent="0.25">
      <c r="A53" s="34" t="s">
        <v>165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1169606950.3395</v>
      </c>
      <c r="G53" s="35">
        <f t="shared" si="12"/>
        <v>270667164.29221052</v>
      </c>
      <c r="H53" s="28">
        <f t="shared" si="0"/>
        <v>0.5096643409524394</v>
      </c>
      <c r="I53" s="35">
        <f t="shared" si="12"/>
        <v>717311565.39300001</v>
      </c>
      <c r="J53" s="35">
        <f t="shared" si="12"/>
        <v>165998233.22063315</v>
      </c>
      <c r="K53" s="28">
        <f t="shared" si="3"/>
        <v>0.31257348986124545</v>
      </c>
      <c r="L53" s="35">
        <f t="shared" si="12"/>
        <v>556126932.245</v>
      </c>
      <c r="M53" s="35">
        <f t="shared" si="12"/>
        <v>128697336.90757197</v>
      </c>
      <c r="N53" s="28">
        <f t="shared" si="1"/>
        <v>0.2423361679975283</v>
      </c>
      <c r="O53" s="36">
        <f t="shared" si="12"/>
        <v>6542</v>
      </c>
    </row>
    <row r="54" spans="1:15" x14ac:dyDescent="0.2">
      <c r="A54" s="6" t="s">
        <v>205</v>
      </c>
    </row>
    <row r="55" spans="1:15" x14ac:dyDescent="0.2">
      <c r="A55" s="6" t="s">
        <v>212</v>
      </c>
    </row>
    <row r="56" spans="1:15" x14ac:dyDescent="0.2">
      <c r="A56" s="6" t="s">
        <v>219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1" customWidth="1"/>
  </cols>
  <sheetData>
    <row r="1" spans="1:13" ht="63" customHeight="1" thickTop="1" x14ac:dyDescent="0.25">
      <c r="A1" s="275" t="s">
        <v>188</v>
      </c>
      <c r="B1" s="278" t="s">
        <v>189</v>
      </c>
      <c r="C1" s="200" t="s">
        <v>206</v>
      </c>
      <c r="D1" s="200" t="s">
        <v>207</v>
      </c>
      <c r="E1" s="200" t="s">
        <v>208</v>
      </c>
      <c r="F1" s="200" t="s">
        <v>214</v>
      </c>
      <c r="G1" s="200" t="s">
        <v>209</v>
      </c>
      <c r="H1" s="200" t="s">
        <v>215</v>
      </c>
      <c r="I1" s="200" t="s">
        <v>210</v>
      </c>
      <c r="J1" s="200" t="s">
        <v>211</v>
      </c>
      <c r="K1" s="287" t="s">
        <v>218</v>
      </c>
      <c r="L1" s="290" t="s">
        <v>216</v>
      </c>
      <c r="M1" s="293" t="s">
        <v>217</v>
      </c>
    </row>
    <row r="2" spans="1:13" ht="15.75" x14ac:dyDescent="0.25">
      <c r="A2" s="276"/>
      <c r="B2" s="279"/>
      <c r="C2" s="201"/>
      <c r="D2" s="201"/>
      <c r="E2" s="201"/>
      <c r="F2" s="201"/>
      <c r="G2" s="201"/>
      <c r="H2" s="201"/>
      <c r="I2" s="201"/>
      <c r="J2" s="201"/>
      <c r="K2" s="288"/>
      <c r="L2" s="291"/>
      <c r="M2" s="294"/>
    </row>
    <row r="3" spans="1:13" ht="16.5" thickBot="1" x14ac:dyDescent="0.3">
      <c r="A3" s="277"/>
      <c r="B3" s="280"/>
      <c r="C3" s="202"/>
      <c r="D3" s="202"/>
      <c r="E3" s="202"/>
      <c r="F3" s="202"/>
      <c r="G3" s="202"/>
      <c r="H3" s="202"/>
      <c r="I3" s="202"/>
      <c r="J3" s="202"/>
      <c r="K3" s="289"/>
      <c r="L3" s="292"/>
      <c r="M3" s="295"/>
    </row>
    <row r="4" spans="1:13" ht="18.75" thickTop="1" thickBot="1" x14ac:dyDescent="0.3">
      <c r="A4" s="271" t="s">
        <v>190</v>
      </c>
      <c r="B4" s="272"/>
      <c r="C4" s="272"/>
      <c r="D4" s="272"/>
      <c r="E4" s="272"/>
      <c r="F4" s="272"/>
      <c r="G4" s="272"/>
      <c r="H4" s="272"/>
      <c r="I4" s="272"/>
      <c r="J4" s="272"/>
      <c r="K4" s="181"/>
      <c r="L4" s="181"/>
      <c r="M4" s="204"/>
    </row>
    <row r="5" spans="1:13" ht="33" thickTop="1" thickBot="1" x14ac:dyDescent="0.3">
      <c r="A5" s="94" t="s">
        <v>191</v>
      </c>
      <c r="B5" s="105" t="s">
        <v>99</v>
      </c>
      <c r="C5" s="105">
        <f>'Dane - 30 listopada 2019 r'!C19</f>
        <v>2745</v>
      </c>
      <c r="D5" s="106">
        <f>'Dane - 30 listopada 2019 r'!D19/'Dane - 30 listopada 2019 r'!$B$3</f>
        <v>36508712.857539572</v>
      </c>
      <c r="E5" s="105">
        <f>'Dane - 30 listopada 2019 r'!X19</f>
        <v>2644</v>
      </c>
      <c r="F5" s="106">
        <f>'Dane - 30 listopada 2019 r'!Y19/'Dane - 30 listopada 2019 r'!$B$3</f>
        <v>34909053.040821992</v>
      </c>
      <c r="G5" s="105">
        <f>'Dane - 30 listopada 2019 r'!AB19</f>
        <v>2551</v>
      </c>
      <c r="H5" s="106">
        <f>'Dane - 30 listopada 2019 r'!AD19/'Dane - 30 listopada 2019 r'!$B$3</f>
        <v>34093638.10978432</v>
      </c>
      <c r="I5" s="105">
        <f>'Dane - 30 listopada 2019 r'!AO19</f>
        <v>2479</v>
      </c>
      <c r="J5" s="106">
        <f>'Dane - 30 listopada 2019 r'!AP19/'Dane - 30 listopada 2019 r'!$B$3</f>
        <v>33530153.661020085</v>
      </c>
      <c r="K5" s="107">
        <v>3000</v>
      </c>
      <c r="L5" s="107">
        <f>G5</f>
        <v>2551</v>
      </c>
      <c r="M5" s="187">
        <f>L5/K5</f>
        <v>0.85033333333333339</v>
      </c>
    </row>
    <row r="6" spans="1:13" ht="43.5" customHeight="1" thickTop="1" thickBot="1" x14ac:dyDescent="0.3">
      <c r="A6" s="273" t="s">
        <v>192</v>
      </c>
      <c r="B6" s="105" t="s">
        <v>89</v>
      </c>
      <c r="C6" s="105">
        <f>'Dane - 30 listopada 2019 r'!C14</f>
        <v>10</v>
      </c>
      <c r="D6" s="106">
        <f>'Dane - 30 listopada 2019 r'!D14/'Dane - 30 listopada 2019 r'!$B$3</f>
        <v>4937116.1112653892</v>
      </c>
      <c r="E6" s="105">
        <f>'Dane - 30 listopada 2019 r'!X14</f>
        <v>8</v>
      </c>
      <c r="F6" s="106">
        <f>'Dane - 30 listopada 2019 r'!Y14/'Dane - 30 listopada 2019 r'!$B$3</f>
        <v>3733886.6888827179</v>
      </c>
      <c r="G6" s="105">
        <f>'Dane - 30 listopada 2019 r'!AB14</f>
        <v>6</v>
      </c>
      <c r="H6" s="106">
        <f>'Dane - 30 listopada 2019 r'!AD14/'Dane - 30 listopada 2019 r'!$B$3</f>
        <v>3034363.1005276311</v>
      </c>
      <c r="I6" s="105">
        <f>'Dane - 30 listopada 2019 r'!AO14</f>
        <v>6</v>
      </c>
      <c r="J6" s="106">
        <f>'Dane - 30 listopada 2019 r'!AP14/'Dane - 30 listopada 2019 r'!$B$3</f>
        <v>2890480.9937054524</v>
      </c>
      <c r="K6" s="281">
        <v>122</v>
      </c>
      <c r="L6" s="283">
        <f>G6+G7+G8</f>
        <v>142</v>
      </c>
      <c r="M6" s="286">
        <f>L6/K6</f>
        <v>1.1639344262295082</v>
      </c>
    </row>
    <row r="7" spans="1:13" ht="39.75" customHeight="1" thickTop="1" thickBot="1" x14ac:dyDescent="0.3">
      <c r="A7" s="274"/>
      <c r="B7" s="105" t="s">
        <v>101</v>
      </c>
      <c r="C7" s="105">
        <f>'Dane - 30 listopada 2019 r'!C20</f>
        <v>367</v>
      </c>
      <c r="D7" s="106">
        <f>'Dane - 30 listopada 2019 r'!D20/'Dane - 30 listopada 2019 r'!$B$3</f>
        <v>21665125.553087108</v>
      </c>
      <c r="E7" s="105">
        <f>'Dane - 30 listopada 2019 r'!X20</f>
        <v>182</v>
      </c>
      <c r="F7" s="106">
        <f>'Dane - 30 listopada 2019 r'!Y20/'Dane - 30 listopada 2019 r'!$B$3</f>
        <v>8895389.3895214275</v>
      </c>
      <c r="G7" s="105">
        <f>'Dane - 30 listopada 2019 r'!AB20</f>
        <v>135</v>
      </c>
      <c r="H7" s="106">
        <f>'Dane - 30 listopada 2019 r'!AD20/'Dane - 30 listopada 2019 r'!$B$3</f>
        <v>6012351.1339442739</v>
      </c>
      <c r="I7" s="105">
        <f>'Dane - 30 listopada 2019 r'!AO20</f>
        <v>91</v>
      </c>
      <c r="J7" s="106">
        <f>'Dane - 30 listopada 2019 r'!AP20/'Dane - 30 listopada 2019 r'!$B$3</f>
        <v>3667659.4626492639</v>
      </c>
      <c r="K7" s="282"/>
      <c r="L7" s="284"/>
      <c r="M7" s="286"/>
    </row>
    <row r="8" spans="1:13" ht="51" customHeight="1" thickTop="1" thickBot="1" x14ac:dyDescent="0.3">
      <c r="A8" s="274"/>
      <c r="B8" s="105" t="s">
        <v>103</v>
      </c>
      <c r="C8" s="105">
        <f>'Dane - 30 listopada 2019 r'!C21</f>
        <v>34</v>
      </c>
      <c r="D8" s="106">
        <f>'Dane - 30 listopada 2019 r'!D21/'Dane - 30 listopada 2019 r'!$B$3</f>
        <v>105642271.19550125</v>
      </c>
      <c r="E8" s="105">
        <f>'Dane - 30 listopada 2019 r'!X21</f>
        <v>2</v>
      </c>
      <c r="F8" s="106">
        <f>'Dane - 30 listopada 2019 r'!Y21/'Dane - 30 listopada 2019 r'!$B$3</f>
        <v>43733966.446820326</v>
      </c>
      <c r="G8" s="105">
        <f>'Dane - 30 listopada 2019 r'!AB21</f>
        <v>1</v>
      </c>
      <c r="H8" s="106">
        <f>'Dane - 30 listopada 2019 r'!AD21/'Dane - 30 listopada 2019 r'!$B$3</f>
        <v>19734.05766916597</v>
      </c>
      <c r="I8" s="105">
        <f>'Dane - 30 listopada 2019 r'!AO21</f>
        <v>1</v>
      </c>
      <c r="J8" s="106">
        <f>'Dane - 30 listopada 2019 r'!AP21/'Dane - 30 listopada 2019 r'!$B$3</f>
        <v>19734.05766916597</v>
      </c>
      <c r="K8" s="282"/>
      <c r="L8" s="285"/>
      <c r="M8" s="286"/>
    </row>
    <row r="9" spans="1:13" ht="17.25" thickTop="1" thickBot="1" x14ac:dyDescent="0.3">
      <c r="A9" s="265" t="s">
        <v>193</v>
      </c>
      <c r="B9" s="266"/>
      <c r="C9" s="199"/>
      <c r="D9" s="199"/>
      <c r="E9" s="199"/>
      <c r="F9" s="199"/>
      <c r="G9" s="199"/>
      <c r="H9" s="199"/>
      <c r="I9" s="199"/>
      <c r="J9" s="199"/>
      <c r="K9" s="182">
        <v>242523328</v>
      </c>
      <c r="L9" s="182">
        <f>'Dane - 30 listopada 2019 r'!AP6/'Dane - 30 listopada 2019 r'!$B$3</f>
        <v>64588084.29371471</v>
      </c>
      <c r="M9" s="187">
        <f>L9/K9</f>
        <v>0.26631699649822843</v>
      </c>
    </row>
    <row r="10" spans="1:13" ht="18.75" thickTop="1" thickBot="1" x14ac:dyDescent="0.3">
      <c r="A10" s="261" t="s">
        <v>213</v>
      </c>
      <c r="B10" s="262"/>
      <c r="C10" s="262"/>
      <c r="D10" s="262"/>
      <c r="E10" s="262"/>
      <c r="F10" s="262"/>
      <c r="G10" s="262"/>
      <c r="H10" s="262"/>
      <c r="I10" s="262"/>
      <c r="J10" s="262"/>
      <c r="K10" s="181"/>
      <c r="L10" s="181"/>
      <c r="M10" s="204"/>
    </row>
    <row r="11" spans="1:13" ht="16.5" thickTop="1" thickBot="1" x14ac:dyDescent="0.3">
      <c r="A11" s="263" t="s">
        <v>194</v>
      </c>
      <c r="B11" s="105" t="s">
        <v>120</v>
      </c>
      <c r="C11" s="105">
        <f>'Dane - 30 listopada 2019 r'!C30</f>
        <v>709</v>
      </c>
      <c r="D11" s="106">
        <f>'Dane - 30 listopada 2019 r'!D30/'Dane - 30 listopada 2019 r'!$B$3</f>
        <v>112913142.69415903</v>
      </c>
      <c r="E11" s="105">
        <f>'Dane - 30 listopada 2019 r'!X30</f>
        <v>303</v>
      </c>
      <c r="F11" s="106">
        <f>'Dane - 30 listopada 2019 r'!Y30/'Dane - 30 listopada 2019 r'!$B$3</f>
        <v>42294577.293344438</v>
      </c>
      <c r="G11" s="105">
        <f>'Dane - 30 listopada 2019 r'!AB30</f>
        <v>173</v>
      </c>
      <c r="H11" s="106">
        <f>'Dane - 30 listopada 2019 r'!AD30/'Dane - 30 listopada 2019 r'!$B$3</f>
        <v>18174863.922058687</v>
      </c>
      <c r="I11" s="105">
        <f>'Dane - 30 listopada 2019 r'!AO30</f>
        <v>132</v>
      </c>
      <c r="J11" s="106">
        <f>'Dane - 30 listopada 2019 r'!AP30/'Dane - 30 listopada 2019 r'!$B$3</f>
        <v>13047303.957234101</v>
      </c>
      <c r="K11" s="281">
        <v>560</v>
      </c>
      <c r="L11" s="283">
        <f>G11+G12+G13</f>
        <v>196</v>
      </c>
      <c r="M11" s="286">
        <f>L11/K11</f>
        <v>0.35</v>
      </c>
    </row>
    <row r="12" spans="1:13" ht="16.5" thickTop="1" thickBot="1" x14ac:dyDescent="0.3">
      <c r="A12" s="264"/>
      <c r="B12" s="105" t="s">
        <v>122</v>
      </c>
      <c r="C12" s="105">
        <f>'Dane - 30 listopada 2019 r'!C31</f>
        <v>106</v>
      </c>
      <c r="D12" s="106">
        <f>'Dane - 30 listopada 2019 r'!D31/'Dane - 30 listopada 2019 r'!$B$3</f>
        <v>6623540.428584652</v>
      </c>
      <c r="E12" s="105">
        <f>'Dane - 30 listopada 2019 r'!X31</f>
        <v>31</v>
      </c>
      <c r="F12" s="106">
        <f>'Dane - 30 listopada 2019 r'!Y31/'Dane - 30 listopada 2019 r'!$B$3</f>
        <v>2044355.1096917524</v>
      </c>
      <c r="G12" s="105">
        <f>'Dane - 30 listopada 2019 r'!AB31</f>
        <v>14</v>
      </c>
      <c r="H12" s="106">
        <f>'Dane - 30 listopada 2019 r'!AD31/'Dane - 30 listopada 2019 r'!$B$3</f>
        <v>301108.49995371659</v>
      </c>
      <c r="I12" s="105">
        <f>'Dane - 30 listopada 2019 r'!AO31</f>
        <v>11</v>
      </c>
      <c r="J12" s="106">
        <f>'Dane - 30 listopada 2019 r'!AP31/'Dane - 30 listopada 2019 r'!$B$3</f>
        <v>249232.74784782005</v>
      </c>
      <c r="K12" s="282"/>
      <c r="L12" s="284"/>
      <c r="M12" s="286"/>
    </row>
    <row r="13" spans="1:13" ht="16.5" thickTop="1" thickBot="1" x14ac:dyDescent="0.3">
      <c r="A13" s="264"/>
      <c r="B13" s="108" t="s">
        <v>124</v>
      </c>
      <c r="C13" s="105">
        <f>'Dane - 30 listopada 2019 r'!C32</f>
        <v>84</v>
      </c>
      <c r="D13" s="106">
        <f>'Dane - 30 listopada 2019 r'!D32/'Dane - 30 listopada 2019 r'!$B$3</f>
        <v>45273892.978802182</v>
      </c>
      <c r="E13" s="105">
        <f>'Dane - 30 listopada 2019 r'!X32</f>
        <v>35</v>
      </c>
      <c r="F13" s="106">
        <f>'Dane - 30 listopada 2019 r'!Y32/'Dane - 30 listopada 2019 r'!$B$3</f>
        <v>16423580.757659908</v>
      </c>
      <c r="G13" s="105">
        <f>'Dane - 30 listopada 2019 r'!AB32</f>
        <v>9</v>
      </c>
      <c r="H13" s="106">
        <f>'Dane - 30 listopada 2019 r'!AD32/'Dane - 30 listopada 2019 r'!$B$3</f>
        <v>817515.31287605281</v>
      </c>
      <c r="I13" s="105">
        <f>'Dane - 30 listopada 2019 r'!AO32</f>
        <v>4</v>
      </c>
      <c r="J13" s="106">
        <f>'Dane - 30 listopada 2019 r'!AP32/'Dane - 30 listopada 2019 r'!$B$3</f>
        <v>156998.81282976951</v>
      </c>
      <c r="K13" s="282"/>
      <c r="L13" s="285"/>
      <c r="M13" s="286"/>
    </row>
    <row r="14" spans="1:13" ht="17.25" thickTop="1" thickBot="1" x14ac:dyDescent="0.3">
      <c r="A14" s="265" t="s">
        <v>193</v>
      </c>
      <c r="B14" s="266"/>
      <c r="C14" s="199"/>
      <c r="D14" s="199"/>
      <c r="E14" s="199"/>
      <c r="F14" s="199"/>
      <c r="G14" s="199"/>
      <c r="H14" s="199"/>
      <c r="I14" s="199"/>
      <c r="J14" s="199"/>
      <c r="K14" s="111">
        <v>217264768</v>
      </c>
      <c r="L14" s="182">
        <f>'Dane - 30 listopada 2019 r'!AP26/'Dane - 30 listopada 2019 r'!$B$3</f>
        <v>61925003.024622791</v>
      </c>
      <c r="M14" s="187">
        <f>L14/K14</f>
        <v>0.28502091523933965</v>
      </c>
    </row>
    <row r="15" spans="1:13" ht="18.75" thickTop="1" thickBot="1" x14ac:dyDescent="0.3">
      <c r="A15" s="267" t="s">
        <v>195</v>
      </c>
      <c r="B15" s="268"/>
      <c r="C15" s="268"/>
      <c r="D15" s="268"/>
      <c r="E15" s="268"/>
      <c r="F15" s="268"/>
      <c r="G15" s="268"/>
      <c r="H15" s="268"/>
      <c r="I15" s="268"/>
      <c r="J15" s="268"/>
      <c r="K15" s="181"/>
      <c r="L15" s="181"/>
      <c r="M15" s="204"/>
    </row>
    <row r="16" spans="1:13" ht="64.5" thickTop="1" thickBot="1" x14ac:dyDescent="0.3">
      <c r="A16" s="95" t="s">
        <v>196</v>
      </c>
      <c r="B16" s="180" t="s">
        <v>136</v>
      </c>
      <c r="C16" s="105">
        <f>'Dane - 30 listopada 2019 r'!C39</f>
        <v>44</v>
      </c>
      <c r="D16" s="106">
        <f>'Dane - 30 listopada 2019 r'!D39/'Dane - 30 listopada 2019 r'!$B$3</f>
        <v>5993077.6983245397</v>
      </c>
      <c r="E16" s="105">
        <f>'Dane - 30 listopada 2019 r'!X39</f>
        <v>39</v>
      </c>
      <c r="F16" s="106">
        <f>'Dane - 30 listopada 2019 r'!Y39/'Dane - 30 listopada 2019 r'!$B$3</f>
        <v>5014781.7851522723</v>
      </c>
      <c r="G16" s="105">
        <f>'Dane - 30 listopada 2019 r'!AB39</f>
        <v>37</v>
      </c>
      <c r="H16" s="106">
        <f>'Dane - 30 listopada 2019 r'!AD39/'Dane - 30 listopada 2019 r'!$B$3</f>
        <v>4020558.5763213919</v>
      </c>
      <c r="I16" s="105">
        <f>'Dane - 30 listopada 2019 r'!AO39</f>
        <v>36</v>
      </c>
      <c r="J16" s="106">
        <f>'Dane - 30 listopada 2019 r'!AP39/'Dane - 30 listopada 2019 r'!$B$3</f>
        <v>3919923.7711746739</v>
      </c>
      <c r="K16" s="197">
        <v>20</v>
      </c>
      <c r="L16" s="107">
        <f>G16</f>
        <v>37</v>
      </c>
      <c r="M16" s="187">
        <f>L16/K16</f>
        <v>1.85</v>
      </c>
    </row>
    <row r="17" spans="1:13" ht="17.25" thickTop="1" thickBot="1" x14ac:dyDescent="0.3">
      <c r="A17" s="265" t="s">
        <v>193</v>
      </c>
      <c r="B17" s="266"/>
      <c r="C17" s="199"/>
      <c r="D17" s="199"/>
      <c r="E17" s="199"/>
      <c r="F17" s="199"/>
      <c r="G17" s="199"/>
      <c r="H17" s="199"/>
      <c r="I17" s="199"/>
      <c r="J17" s="199"/>
      <c r="K17" s="111">
        <v>29824825</v>
      </c>
      <c r="L17" s="182">
        <f>'Dane - 30 listopada 2019 r'!AP37/'Dane - 30 listopada 2019 r'!$B$3</f>
        <v>9715323.1394057199</v>
      </c>
      <c r="M17" s="187">
        <f>L17/K17</f>
        <v>0.32574619094682766</v>
      </c>
    </row>
    <row r="18" spans="1:13" ht="18.75" thickTop="1" thickBot="1" x14ac:dyDescent="0.3">
      <c r="A18" s="269" t="s">
        <v>197</v>
      </c>
      <c r="B18" s="270"/>
      <c r="C18" s="270"/>
      <c r="D18" s="270"/>
      <c r="E18" s="270"/>
      <c r="F18" s="270"/>
      <c r="G18" s="270"/>
      <c r="H18" s="270"/>
      <c r="I18" s="270"/>
      <c r="J18" s="270"/>
      <c r="K18" s="181"/>
      <c r="L18" s="181"/>
      <c r="M18" s="204"/>
    </row>
    <row r="19" spans="1:13" ht="33" thickTop="1" thickBot="1" x14ac:dyDescent="0.3">
      <c r="A19" s="183" t="s">
        <v>167</v>
      </c>
      <c r="B19" s="184" t="s">
        <v>144</v>
      </c>
      <c r="C19" s="185">
        <f>'Dane - 30 listopada 2019 r'!C44</f>
        <v>2482</v>
      </c>
      <c r="D19" s="186">
        <f>'Dane - 30 listopada 2019 r'!D44/'Dane - 30 listopada 2019 r'!$B$3</f>
        <v>84973020.589188203</v>
      </c>
      <c r="E19" s="185">
        <f>'Dane - 30 listopada 2019 r'!X44</f>
        <v>1395</v>
      </c>
      <c r="F19" s="186">
        <f>'Dane - 30 listopada 2019 r'!Y44/'Dane - 30 listopada 2019 r'!$B$3</f>
        <v>47850983.118115328</v>
      </c>
      <c r="G19" s="185">
        <f>'Dane - 30 listopada 2019 r'!AB44</f>
        <v>1013</v>
      </c>
      <c r="H19" s="186">
        <f>'Dane - 30 listopada 2019 r'!AD44/'Dane - 30 listopada 2019 r'!$B$3</f>
        <v>34358414.428862356</v>
      </c>
      <c r="I19" s="185">
        <f>'Dane - 30 listopada 2019 r'!AO44</f>
        <v>705</v>
      </c>
      <c r="J19" s="186">
        <f>'Dane - 30 listopada 2019 r'!AP44/'Dane - 30 listopada 2019 r'!$B$3</f>
        <v>23090106.954086825</v>
      </c>
      <c r="K19" s="198">
        <v>36</v>
      </c>
      <c r="L19" s="205">
        <v>36</v>
      </c>
      <c r="M19" s="188">
        <f>L19/K19</f>
        <v>1</v>
      </c>
    </row>
    <row r="20" spans="1:13" ht="17.25" thickTop="1" thickBot="1" x14ac:dyDescent="0.3">
      <c r="A20" s="265" t="s">
        <v>193</v>
      </c>
      <c r="B20" s="266"/>
      <c r="C20" s="199"/>
      <c r="D20" s="199"/>
      <c r="E20" s="199"/>
      <c r="F20" s="199"/>
      <c r="G20" s="199"/>
      <c r="H20" s="199"/>
      <c r="I20" s="199"/>
      <c r="J20" s="199"/>
      <c r="K20" s="111">
        <v>93764700</v>
      </c>
      <c r="L20" s="182">
        <f>'Dane - 30 listopada 2019 r'!AP42/'Dane - 30 listopada 2019 r'!$B$3</f>
        <v>23474536.286216788</v>
      </c>
      <c r="M20" s="187">
        <f>L20/K20</f>
        <v>0.25035579793053025</v>
      </c>
    </row>
    <row r="21" spans="1:13" ht="18.75" thickTop="1" thickBot="1" x14ac:dyDescent="0.3">
      <c r="A21" s="267" t="s">
        <v>198</v>
      </c>
      <c r="B21" s="268"/>
      <c r="C21" s="268"/>
      <c r="D21" s="268"/>
      <c r="E21" s="268"/>
      <c r="F21" s="268"/>
      <c r="G21" s="268"/>
      <c r="H21" s="268"/>
      <c r="I21" s="268"/>
      <c r="J21" s="268"/>
      <c r="K21" s="181"/>
      <c r="L21" s="181"/>
      <c r="M21" s="204"/>
    </row>
    <row r="22" spans="1:13" ht="96" thickTop="1" thickBot="1" x14ac:dyDescent="0.3">
      <c r="A22" s="96" t="s">
        <v>168</v>
      </c>
      <c r="B22" s="109" t="s">
        <v>149</v>
      </c>
      <c r="C22" s="105">
        <f>'Dane - 30 listopada 2019 r'!C47</f>
        <v>27</v>
      </c>
      <c r="D22" s="106">
        <f>'Dane - 30 listopada 2019 r'!D47/'Dane - 30 listopada 2019 r'!$B$3</f>
        <v>8945195.3855410535</v>
      </c>
      <c r="E22" s="105">
        <f>'Dane - 30 listopada 2019 r'!X47</f>
        <v>16</v>
      </c>
      <c r="F22" s="106">
        <f>'Dane - 30 listopada 2019 r'!Y47/'Dane - 30 listopada 2019 r'!$B$3</f>
        <v>5627628.8068129215</v>
      </c>
      <c r="G22" s="105">
        <f>'Dane - 30 listopada 2019 r'!AB47</f>
        <v>13</v>
      </c>
      <c r="H22" s="106">
        <f>'Dane - 30 listopada 2019 r'!AD47/'Dane - 30 listopada 2019 r'!$B$3</f>
        <v>4949188.9868555032</v>
      </c>
      <c r="I22" s="105">
        <f>'Dane - 30 listopada 2019 r'!AO47</f>
        <v>9</v>
      </c>
      <c r="J22" s="106">
        <f>'Dane - 30 listopada 2019 r'!AP47/'Dane - 30 listopada 2019 r'!$B$3</f>
        <v>2780725.821531056</v>
      </c>
      <c r="K22" s="197">
        <v>15</v>
      </c>
      <c r="L22" s="107">
        <f>G22</f>
        <v>13</v>
      </c>
      <c r="M22" s="187">
        <f>L22/K22</f>
        <v>0.8666666666666667</v>
      </c>
    </row>
    <row r="23" spans="1:13" ht="33" thickTop="1" thickBot="1" x14ac:dyDescent="0.3">
      <c r="A23" s="97" t="s">
        <v>199</v>
      </c>
      <c r="B23" s="110" t="s">
        <v>155</v>
      </c>
      <c r="C23" s="105">
        <f>'Dane - 30 listopada 2019 r'!C50</f>
        <v>144</v>
      </c>
      <c r="D23" s="106">
        <f>'Dane - 30 listopada 2019 r'!D50/'Dane - 30 listopada 2019 r'!$B$3</f>
        <v>52582786.038600385</v>
      </c>
      <c r="E23" s="105">
        <f>'Dane - 30 listopada 2019 r'!X50</f>
        <v>53</v>
      </c>
      <c r="F23" s="106">
        <f>'Dane - 30 listopada 2019 r'!Y50/'Dane - 30 listopada 2019 r'!$B$3</f>
        <v>15037600.539202074</v>
      </c>
      <c r="G23" s="105">
        <f>'Dane - 30 listopada 2019 r'!AB50</f>
        <v>42</v>
      </c>
      <c r="H23" s="106">
        <f>'Dane - 30 listopada 2019 r'!AD50/'Dane - 30 listopada 2019 r'!$B$3</f>
        <v>7602193.2310469309</v>
      </c>
      <c r="I23" s="105">
        <f>'Dane - 30 listopada 2019 r'!AO50</f>
        <v>32</v>
      </c>
      <c r="J23" s="106">
        <f>'Dane - 30 listopada 2019 r'!AP50/'Dane - 30 listopada 2019 r'!$B$3</f>
        <v>5108290.4933814676</v>
      </c>
      <c r="K23" s="197">
        <v>55</v>
      </c>
      <c r="L23" s="107">
        <f>G23</f>
        <v>42</v>
      </c>
      <c r="M23" s="187">
        <f>L23/K23</f>
        <v>0.76363636363636367</v>
      </c>
    </row>
    <row r="24" spans="1:13" ht="17.25" thickTop="1" thickBot="1" x14ac:dyDescent="0.3">
      <c r="A24" s="265" t="s">
        <v>193</v>
      </c>
      <c r="B24" s="266"/>
      <c r="C24" s="199"/>
      <c r="D24" s="199"/>
      <c r="E24" s="199"/>
      <c r="F24" s="199"/>
      <c r="G24" s="199"/>
      <c r="H24" s="199"/>
      <c r="I24" s="199"/>
      <c r="J24" s="199"/>
      <c r="K24" s="182">
        <v>81301002</v>
      </c>
      <c r="L24" s="182">
        <f>'Dane - 30 listopada 2019 r'!AP46/'Dane - 30 listopada 2019 r'!$B$3</f>
        <v>9490172.8478200492</v>
      </c>
      <c r="M24" s="187">
        <f>L24/K24</f>
        <v>0.11672885468029101</v>
      </c>
    </row>
    <row r="25" spans="1:13" ht="18.75" thickTop="1" thickBot="1" x14ac:dyDescent="0.3">
      <c r="A25" s="257" t="s">
        <v>200</v>
      </c>
      <c r="B25" s="258"/>
      <c r="C25" s="258"/>
      <c r="D25" s="258"/>
      <c r="E25" s="258"/>
      <c r="F25" s="258"/>
      <c r="G25" s="258"/>
      <c r="H25" s="258"/>
      <c r="I25" s="258"/>
      <c r="J25" s="258"/>
      <c r="K25" s="181"/>
      <c r="L25" s="181"/>
      <c r="M25" s="204"/>
    </row>
    <row r="26" spans="1:13" ht="33" thickTop="1" thickBot="1" x14ac:dyDescent="0.3">
      <c r="A26" s="95" t="s">
        <v>201</v>
      </c>
      <c r="B26" s="180" t="s">
        <v>158</v>
      </c>
      <c r="C26" s="105">
        <f>'Dane - 30 listopada 2019 r'!C51</f>
        <v>10</v>
      </c>
      <c r="D26" s="106">
        <f>'Dane - 30 listopada 2019 r'!D51/'Dane - 30 listopada 2019 r'!$B$3</f>
        <v>847203.34166435245</v>
      </c>
      <c r="E26" s="105">
        <f>'Dane - 30 listopada 2019 r'!X51</f>
        <v>0</v>
      </c>
      <c r="F26" s="106">
        <f>'Dane - 30 listopada 2019 r'!Y51/'Dane - 30 listopada 2019 r'!$B$3</f>
        <v>0</v>
      </c>
      <c r="G26" s="105">
        <f>'Dane - 30 listopada 2019 r'!AB51</f>
        <v>0</v>
      </c>
      <c r="H26" s="106">
        <f>'Dane - 30 listopada 2019 r'!AD51/'Dane - 30 listopada 2019 r'!$B$3</f>
        <v>0</v>
      </c>
      <c r="I26" s="105">
        <f>'Dane - 30 listopada 2019 r'!AO51</f>
        <v>0</v>
      </c>
      <c r="J26" s="106">
        <f>'Dane - 30 listopada 2019 r'!AP51/'Dane - 30 listopada 2019 r'!$B$3</f>
        <v>0</v>
      </c>
      <c r="K26" s="197">
        <v>10</v>
      </c>
      <c r="L26" s="107">
        <f>G26</f>
        <v>0</v>
      </c>
      <c r="M26" s="187">
        <f>L26/K26</f>
        <v>0</v>
      </c>
    </row>
    <row r="27" spans="1:13" ht="17.25" thickTop="1" thickBot="1" x14ac:dyDescent="0.3">
      <c r="A27" s="259" t="s">
        <v>193</v>
      </c>
      <c r="B27" s="260"/>
      <c r="C27" s="196"/>
      <c r="D27" s="196"/>
      <c r="E27" s="196"/>
      <c r="F27" s="196"/>
      <c r="G27" s="196"/>
      <c r="H27" s="196"/>
      <c r="I27" s="196"/>
      <c r="J27" s="196"/>
      <c r="K27" s="112">
        <v>3333334</v>
      </c>
      <c r="L27" s="206">
        <f>'Dane - 30 listopada 2019 r'!AP51/'Dane - 30 listopada 2019 r'!$B$3</f>
        <v>0</v>
      </c>
      <c r="M27" s="20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listopada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2019-12-19T10:09:26Z</dcterms:modified>
</cp:coreProperties>
</file>