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kwietnia 2020\"/>
    </mc:Choice>
  </mc:AlternateContent>
  <xr:revisionPtr revIDLastSave="0" documentId="13_ncr:1_{353BE898-DEA0-41AA-9F2A-34D8251786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ne - 30 kwiet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7" i="1" l="1"/>
  <c r="Y57" i="1"/>
  <c r="X57" i="1"/>
  <c r="V57" i="1"/>
  <c r="W57" i="1"/>
  <c r="U57" i="1"/>
  <c r="T57" i="1" l="1"/>
  <c r="S57" i="1"/>
  <c r="R57" i="1"/>
  <c r="E57" i="1" l="1"/>
  <c r="C57" i="1"/>
  <c r="D57" i="1"/>
  <c r="AN27" i="1" l="1"/>
  <c r="AN28" i="1"/>
  <c r="AN29" i="1"/>
  <c r="AN30" i="1"/>
  <c r="AN31" i="1"/>
  <c r="AN32" i="1"/>
  <c r="AN34" i="1"/>
  <c r="AN35" i="1"/>
  <c r="AN36" i="1"/>
  <c r="D42" i="2" l="1"/>
  <c r="E42" i="2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J7" i="1" l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J24" i="1"/>
  <c r="Q24" i="1"/>
  <c r="AA24" i="1"/>
  <c r="AR24" i="1"/>
  <c r="J25" i="1"/>
  <c r="Q25" i="1"/>
  <c r="AA25" i="1"/>
  <c r="AR25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M57" i="1" l="1"/>
  <c r="G57" i="1"/>
  <c r="AI57" i="1"/>
  <c r="P57" i="1"/>
  <c r="L57" i="1"/>
  <c r="H57" i="1"/>
  <c r="I57" i="1"/>
  <c r="M57" i="1"/>
  <c r="AO57" i="1"/>
  <c r="N57" i="1"/>
  <c r="AG57" i="1"/>
  <c r="AK57" i="1"/>
  <c r="AP57" i="1"/>
  <c r="K57" i="1"/>
  <c r="AH57" i="1"/>
  <c r="AL57" i="1"/>
  <c r="AQ57" i="1"/>
  <c r="AB57" i="1"/>
  <c r="AC57" i="1"/>
  <c r="O57" i="1"/>
  <c r="AJ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J42" i="1"/>
  <c r="AR42" i="1"/>
  <c r="Q42" i="1"/>
  <c r="AF42" i="1"/>
  <c r="AN42" i="1"/>
  <c r="AA42" i="1"/>
  <c r="F42" i="1"/>
  <c r="AF51" i="1"/>
  <c r="AA51" i="1"/>
  <c r="AN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<sst xmlns="http://schemas.openxmlformats.org/spreadsheetml/2006/main" count="323" uniqueCount="227">
  <si>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</si>
  <si>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</si>
  <si>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</si>
  <si>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</si>
  <si>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</si>
  <si>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</si>
  <si>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</si>
  <si>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</si>
  <si>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</si>
  <si>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</si>
  <si>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</si>
  <si>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</si>
  <si>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</si>
  <si>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</si>
  <si>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</si>
  <si>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</si>
  <si>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</si>
  <si>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</si>
  <si>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</si>
  <si>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</si>
  <si>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</si>
  <si>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</si>
  <si>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</si>
  <si>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</si>
  <si>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</si>
  <si>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</si>
  <si>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</si>
  <si>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</si>
  <si>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</si>
  <si>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</si>
  <si>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</si>
  <si>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</si>
  <si>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</si>
  <si>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</si>
  <si>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</si>
  <si>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</si>
  <si>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</si>
  <si>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</si>
  <si>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</si>
  <si>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</si>
  <si>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</si>
  <si>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</si>
  <si>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</si>
  <si>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</si>
  <si>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</si>
  <si>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</si>
  <si>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</si>
  <si>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</si>
  <si>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</si>
  <si>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</si>
  <si>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</si>
  <si>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</si>
  <si>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</si>
  <si>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</si>
  <si>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</si>
  <si>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</si>
  <si>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</si>
  <si>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</si>
  <si>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</si>
  <si>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</si>
  <si>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</si>
  <si>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</si>
  <si>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</si>
  <si>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</si>
  <si>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</si>
  <si>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</si>
  <si>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</si>
  <si>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</si>
  <si>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</si>
  <si>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</si>
  <si>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</si>
  <si>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</si>
  <si>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</si>
  <si>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</si>
  <si>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</si>
  <si>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</si>
  <si>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</si>
  <si>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</si>
  <si>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</si>
  <si>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</si>
  <si>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</si>
  <si>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</si>
  <si>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</si>
  <si>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</si>
  <si>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</si>
  <si>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</si>
  <si>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</si>
  <si>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</si>
  <si>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</si>
  <si>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</si>
  <si>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</si>
  <si>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</si>
  <si>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</si>
  <si>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</si>
  <si>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</si>
  <si>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</si>
  <si>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</si>
  <si>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</si>
  <si>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</si>
  <si>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</si>
  <si>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</si>
  <si>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</si>
  <si>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</si>
  <si>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</si>
  <si>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</si>
  <si>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</si>
  <si>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</si>
  <si>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</si>
  <si>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</si>
  <si>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</si>
  <si>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</si>
  <si>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</si>
  <si>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</si>
  <si>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</si>
  <si>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</si>
  <si>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</si>
  <si>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</si>
  <si>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</si>
  <si>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</si>
  <si>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</si>
  <si>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</si>
  <si>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</si>
  <si>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</si>
  <si>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</si>
  <si>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</si>
  <si>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</si>
  <si>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</si>
  <si>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</si>
  <si>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</si>
  <si>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</si>
  <si>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</si>
  <si>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</si>
  <si>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</si>
  <si>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</si>
  <si>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</si>
  <si>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</si>
  <si>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</si>
  <si>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</si>
  <si>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</si>
  <si>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</si>
  <si>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</si>
  <si>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</si>
  <si>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</si>
  <si>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</si>
  <si>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</si>
  <si>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</si>
  <si>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</si>
  <si>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</si>
  <si>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</si>
  <si>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</si>
  <si>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</si>
  <si>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</si>
  <si>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</si>
  <si>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</si>
  <si>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</si>
  <si>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</si>
  <si>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</si>
  <si>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</si>
  <si>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</si>
  <si>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</si>
  <si>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</si>
  <si>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</si>
  <si>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</si>
  <si>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</si>
  <si>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</si>
  <si>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</si>
  <si>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</si>
  <si>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</si>
  <si>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</si>
  <si>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</si>
  <si>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</si>
  <si>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</si>
  <si>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</si>
  <si>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</si>
  <si>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</si>
  <si>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</si>
  <si>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</si>
  <si>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</si>
  <si>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</si>
  <si>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</si>
  <si>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</si>
  <si>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</si>
  <si>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</si>
  <si>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</si>
  <si>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</si>
  <si>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</si>
  <si>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</si>
  <si>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</si>
  <si>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</si>
  <si>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</si>
  <si>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</si>
  <si>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</si>
  <si>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</si>
  <si>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</si>
  <si>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</si>
  <si>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</si>
  <si>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</si>
  <si>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</si>
  <si>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</si>
  <si>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</si>
  <si>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</si>
  <si>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</si>
  <si>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</si>
  <si>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</si>
  <si>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</si>
  <si>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</si>
  <si>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</si>
  <si>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</si>
  <si>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</si>
  <si>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</si>
  <si>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</si>
  <si>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</si>
  <si>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</si>
  <si>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</si>
  <si>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</si>
  <si>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</si>
  <si>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</si>
  <si>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</si>
  <si>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</si>
  <si>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</si>
  <si>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</si>
  <si>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</si>
  <si>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</si>
  <si>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</si>
  <si>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</si>
  <si>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 xml:space="preserve">Limit finansowy zgodny z arkuszem kalkulacyjnym z dnia 06.05.2020, kurs 1 EUR= 4,4447 PLN   </t>
  </si>
  <si>
    <t>30.04.2020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</si>
</sst>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 xr:uid="{00000000-0005-0000-0000-000001000000}"/>
    <cellStyle name="Normalny" xfId="0" builtinId="0"/>
    <cellStyle name="Normalny 17" xfId="7" xr:uid="{00000000-0005-0000-0000-000003000000}"/>
    <cellStyle name="Normalny 2" xfId="9" xr:uid="{00000000-0005-0000-0000-000004000000}"/>
    <cellStyle name="Normalny 3" xfId="12" xr:uid="{00000000-0005-0000-0000-000005000000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41"/>
  <sheetViews>
    <sheetView showGridLines="0" tabSelected="1" zoomScale="80" zoomScaleNormal="80" workbookViewId="0">
      <pane xSplit="2" ySplit="6" topLeftCell="C42" activePane="bottomRight" state="frozen"/>
      <selection pane="topRight" activeCell="C1" sqref="C1"/>
      <selection pane="bottomLeft" activeCell="A7" sqref="A7"/>
      <selection pane="bottomRight" activeCell="E39" sqref="E39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3.85546875" style="82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9"/>
      <c r="L1" s="229"/>
      <c r="M1" s="22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225</v>
      </c>
      <c r="B3" s="131">
        <v>4.4447000000000001</v>
      </c>
      <c r="C3" s="231"/>
      <c r="D3" s="231"/>
      <c r="E3" s="61"/>
      <c r="F3" s="232"/>
      <c r="G3" s="232"/>
      <c r="H3" s="232"/>
      <c r="I3" s="232"/>
      <c r="J3" s="232"/>
      <c r="K3" s="71"/>
      <c r="L3" s="71"/>
      <c r="M3" s="72"/>
      <c r="N3" s="73"/>
      <c r="O3" s="74" t="s">
        <v>0</v>
      </c>
      <c r="P3" s="240" t="s">
        <v>226</v>
      </c>
      <c r="Q3" s="240"/>
      <c r="R3" s="233"/>
      <c r="S3" s="233"/>
      <c r="T3" s="23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20" t="s">
        <v>1</v>
      </c>
      <c r="B4" s="221" t="s">
        <v>2</v>
      </c>
      <c r="C4" s="222" t="s">
        <v>177</v>
      </c>
      <c r="D4" s="222"/>
      <c r="E4" s="222"/>
      <c r="F4" s="223"/>
      <c r="G4" s="224" t="s">
        <v>176</v>
      </c>
      <c r="H4" s="225"/>
      <c r="I4" s="225"/>
      <c r="J4" s="226"/>
      <c r="K4" s="227" t="s">
        <v>178</v>
      </c>
      <c r="L4" s="227"/>
      <c r="M4" s="227"/>
      <c r="N4" s="234" t="s">
        <v>3</v>
      </c>
      <c r="O4" s="234"/>
      <c r="P4" s="234"/>
      <c r="Q4" s="235"/>
      <c r="R4" s="236"/>
      <c r="S4" s="236"/>
      <c r="T4" s="236"/>
      <c r="U4" s="227" t="s">
        <v>4</v>
      </c>
      <c r="V4" s="227"/>
      <c r="W4" s="227"/>
      <c r="X4" s="227" t="s">
        <v>219</v>
      </c>
      <c r="Y4" s="227"/>
      <c r="Z4" s="227"/>
      <c r="AA4" s="237"/>
      <c r="AB4" s="222" t="s">
        <v>5</v>
      </c>
      <c r="AC4" s="238"/>
      <c r="AD4" s="238"/>
      <c r="AE4" s="238"/>
      <c r="AF4" s="239"/>
      <c r="AG4" s="238"/>
      <c r="AH4" s="238"/>
      <c r="AI4" s="222" t="s">
        <v>221</v>
      </c>
      <c r="AJ4" s="222"/>
      <c r="AK4" s="222"/>
      <c r="AL4" s="222"/>
      <c r="AM4" s="222"/>
      <c r="AN4" s="239"/>
      <c r="AO4" s="222" t="s">
        <v>224</v>
      </c>
      <c r="AP4" s="222"/>
      <c r="AQ4" s="222"/>
      <c r="AR4" s="228"/>
    </row>
    <row r="5" spans="1:50" s="75" customFormat="1" ht="60.75" thickBot="1" x14ac:dyDescent="0.3">
      <c r="A5" s="220"/>
      <c r="B5" s="221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5" t="s">
        <v>180</v>
      </c>
      <c r="B6" s="135">
        <f>SUM(B7+B8+B9+B10+B14+B15+B16+B17+B18+B19+B20+B21+B22+B23+B24+B25)</f>
        <v>1069598556.8681425</v>
      </c>
      <c r="C6" s="146">
        <v>4540</v>
      </c>
      <c r="D6" s="147">
        <v>1286754914.4300001</v>
      </c>
      <c r="E6" s="147">
        <v>907871841.86500001</v>
      </c>
      <c r="F6" s="195">
        <f>D6/B6</f>
        <v>1.2030260382902032</v>
      </c>
      <c r="G6" s="146">
        <v>4163</v>
      </c>
      <c r="H6" s="147">
        <v>901720235.87000012</v>
      </c>
      <c r="I6" s="147">
        <v>619095832.94500005</v>
      </c>
      <c r="J6" s="195">
        <f>H6/B6</f>
        <v>0.84304548662658862</v>
      </c>
      <c r="K6" s="146">
        <v>527</v>
      </c>
      <c r="L6" s="147">
        <v>270813545.44</v>
      </c>
      <c r="M6" s="147">
        <v>198870905.83249998</v>
      </c>
      <c r="N6" s="146">
        <v>3706</v>
      </c>
      <c r="O6" s="147">
        <v>699378838.93000007</v>
      </c>
      <c r="P6" s="147">
        <v>472164085.65000004</v>
      </c>
      <c r="Q6" s="195">
        <f>O6/B6</f>
        <v>0.65387040253478745</v>
      </c>
      <c r="R6" s="146">
        <v>38</v>
      </c>
      <c r="S6" s="147">
        <v>200491731.62</v>
      </c>
      <c r="T6" s="147">
        <v>149463446.82999998</v>
      </c>
      <c r="U6" s="146">
        <v>74</v>
      </c>
      <c r="V6" s="147">
        <v>1436439.23</v>
      </c>
      <c r="W6" s="147">
        <v>1077329.42</v>
      </c>
      <c r="X6" s="146">
        <v>3668</v>
      </c>
      <c r="Y6" s="147">
        <v>497450668.08000004</v>
      </c>
      <c r="Z6" s="147">
        <v>321623309.40000004</v>
      </c>
      <c r="AA6" s="195">
        <f>Y6/B6</f>
        <v>0.46508165599677836</v>
      </c>
      <c r="AB6" s="146">
        <v>3378</v>
      </c>
      <c r="AC6" s="146">
        <v>3398</v>
      </c>
      <c r="AD6" s="147">
        <v>351225894.75999993</v>
      </c>
      <c r="AE6" s="147">
        <v>214608903.82750002</v>
      </c>
      <c r="AF6" s="195">
        <f>AD6/B6</f>
        <v>0.32837169843274033</v>
      </c>
      <c r="AG6" s="146">
        <v>8</v>
      </c>
      <c r="AH6" s="147">
        <v>580546.03</v>
      </c>
      <c r="AI6" s="146">
        <v>3566</v>
      </c>
      <c r="AJ6" s="147">
        <v>399015374.47000003</v>
      </c>
      <c r="AK6" s="147">
        <v>248124180.75999999</v>
      </c>
      <c r="AL6" s="147">
        <v>183736916.66999996</v>
      </c>
      <c r="AM6" s="147">
        <v>137802686.87</v>
      </c>
      <c r="AN6" s="195">
        <f>AJ6/B6</f>
        <v>0.37305152658240703</v>
      </c>
      <c r="AO6" s="146">
        <v>3304</v>
      </c>
      <c r="AP6" s="147">
        <v>333671218.92999995</v>
      </c>
      <c r="AQ6" s="147">
        <v>199116064.40999997</v>
      </c>
      <c r="AR6" s="139">
        <f>AP6/B6</f>
        <v>0.31195930172812875</v>
      </c>
      <c r="AS6" s="215"/>
      <c r="AT6" s="215"/>
      <c r="AU6" s="215"/>
      <c r="AV6" s="215"/>
      <c r="AW6" s="215"/>
      <c r="AX6" s="215"/>
    </row>
    <row r="7" spans="1:50" ht="25.5" x14ac:dyDescent="0.2">
      <c r="A7" s="166" t="s">
        <v>16</v>
      </c>
      <c r="B7" s="175">
        <v>8775260.1040000003</v>
      </c>
      <c r="C7" s="140">
        <v>3</v>
      </c>
      <c r="D7" s="141">
        <v>9954416.0800000001</v>
      </c>
      <c r="E7" s="142">
        <v>7465812.0600000005</v>
      </c>
      <c r="F7" s="194">
        <v>1.1691741570333718</v>
      </c>
      <c r="G7" s="143">
        <v>1</v>
      </c>
      <c r="H7" s="141">
        <v>8181268.0800000001</v>
      </c>
      <c r="I7" s="141">
        <v>6135951.0600000005</v>
      </c>
      <c r="J7" s="194">
        <f>H7/$B7</f>
        <v>0.93231060766743057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0.93225392216818559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0.93225392216818559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5.8117935417951683E-2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  <c r="AX7" s="215"/>
    </row>
    <row r="8" spans="1:50" ht="25.5" x14ac:dyDescent="0.2">
      <c r="A8" s="167" t="s">
        <v>17</v>
      </c>
      <c r="B8" s="176">
        <v>21150961.188301332</v>
      </c>
      <c r="C8" s="76">
        <v>349</v>
      </c>
      <c r="D8" s="77">
        <v>20674049.059999999</v>
      </c>
      <c r="E8" s="92">
        <v>15505536.794999998</v>
      </c>
      <c r="F8" s="194">
        <v>0.99969794070929918</v>
      </c>
      <c r="G8" s="79">
        <v>279</v>
      </c>
      <c r="H8" s="77">
        <v>16446193.98</v>
      </c>
      <c r="I8" s="77">
        <v>12334645.484999999</v>
      </c>
      <c r="J8" s="194">
        <f t="shared" ref="J8:J57" si="0">H8/$B8</f>
        <v>0.77756248681012408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5" si="1">O8/$B8</f>
        <v>0.72712745785314115</v>
      </c>
      <c r="R8" s="79">
        <v>6</v>
      </c>
      <c r="S8" s="77">
        <v>227752</v>
      </c>
      <c r="T8" s="78">
        <v>170814</v>
      </c>
      <c r="U8" s="79">
        <v>13</v>
      </c>
      <c r="V8" s="77">
        <v>40899.31</v>
      </c>
      <c r="W8" s="78">
        <v>30674.482499999998</v>
      </c>
      <c r="X8" s="79">
        <v>272</v>
      </c>
      <c r="Y8" s="77">
        <v>15110793.330000002</v>
      </c>
      <c r="Z8" s="77">
        <v>11333094.9575</v>
      </c>
      <c r="AA8" s="194">
        <f t="shared" ref="AA8:AA57" si="2">Y8/$B8</f>
        <v>0.71442584549575139</v>
      </c>
      <c r="AB8" s="79">
        <v>219</v>
      </c>
      <c r="AC8" s="80">
        <v>222</v>
      </c>
      <c r="AD8" s="77">
        <v>12321232.27</v>
      </c>
      <c r="AE8" s="77">
        <v>9240924.2025000006</v>
      </c>
      <c r="AF8" s="194">
        <v>0.51132352064037068</v>
      </c>
      <c r="AG8" s="80">
        <v>1</v>
      </c>
      <c r="AH8" s="78">
        <v>59760</v>
      </c>
      <c r="AI8" s="79">
        <v>225</v>
      </c>
      <c r="AJ8" s="77">
        <v>12145930.280000001</v>
      </c>
      <c r="AK8" s="77">
        <v>9109447.6600000001</v>
      </c>
      <c r="AL8" s="77">
        <v>11076075.899999999</v>
      </c>
      <c r="AM8" s="77">
        <v>8307056.9199999999</v>
      </c>
      <c r="AN8" s="194">
        <f t="shared" ref="AN8:AN57" si="3">AJ8/$B8</f>
        <v>0.57424956586455067</v>
      </c>
      <c r="AO8" s="79">
        <v>145</v>
      </c>
      <c r="AP8" s="77">
        <v>7296145.0300000003</v>
      </c>
      <c r="AQ8" s="77">
        <v>5472108.7199999997</v>
      </c>
      <c r="AR8" s="194">
        <f t="shared" ref="AR8:AR57" si="4">AP8/$B8</f>
        <v>0.34495571927178054</v>
      </c>
      <c r="AS8" s="215"/>
      <c r="AT8" s="215"/>
      <c r="AU8" s="215"/>
      <c r="AV8" s="215"/>
      <c r="AW8" s="215"/>
      <c r="AX8" s="215"/>
    </row>
    <row r="9" spans="1:50" s="82" customFormat="1" ht="25.5" x14ac:dyDescent="0.2">
      <c r="A9" s="167" t="s">
        <v>18</v>
      </c>
      <c r="B9" s="176">
        <v>10445045</v>
      </c>
      <c r="C9" s="102">
        <v>5</v>
      </c>
      <c r="D9" s="98">
        <v>16285508.65</v>
      </c>
      <c r="E9" s="99">
        <v>12214131.487500001</v>
      </c>
      <c r="F9" s="194">
        <v>1.6069946389136129</v>
      </c>
      <c r="G9" s="100">
        <v>3</v>
      </c>
      <c r="H9" s="98">
        <v>9465904.4499999993</v>
      </c>
      <c r="I9" s="98">
        <v>7099428.3374999994</v>
      </c>
      <c r="J9" s="194">
        <f t="shared" si="0"/>
        <v>0.9062578907031994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1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3"/>
        <v>0</v>
      </c>
      <c r="AO9" s="100">
        <v>0</v>
      </c>
      <c r="AP9" s="98">
        <v>0</v>
      </c>
      <c r="AQ9" s="98">
        <v>0</v>
      </c>
      <c r="AR9" s="194">
        <f t="shared" si="4"/>
        <v>0</v>
      </c>
      <c r="AS9" s="215"/>
      <c r="AT9" s="215"/>
      <c r="AU9" s="215"/>
      <c r="AV9" s="215"/>
      <c r="AW9" s="215"/>
      <c r="AX9" s="215"/>
    </row>
    <row r="10" spans="1:50" s="82" customFormat="1" ht="25.5" x14ac:dyDescent="0.2">
      <c r="A10" s="167" t="s">
        <v>19</v>
      </c>
      <c r="B10" s="176">
        <v>163955765.36724889</v>
      </c>
      <c r="C10" s="79">
        <v>58</v>
      </c>
      <c r="D10" s="104">
        <v>185532278.26000002</v>
      </c>
      <c r="E10" s="104">
        <v>139149208.69499999</v>
      </c>
      <c r="F10" s="194">
        <v>0.9572304502793616</v>
      </c>
      <c r="G10" s="79">
        <v>33</v>
      </c>
      <c r="H10" s="104">
        <v>114809330.98999999</v>
      </c>
      <c r="I10" s="104">
        <v>86106998.242500007</v>
      </c>
      <c r="J10" s="194">
        <f t="shared" si="0"/>
        <v>0.70024576892941526</v>
      </c>
      <c r="K10" s="79">
        <v>11</v>
      </c>
      <c r="L10" s="104">
        <v>6823932.5</v>
      </c>
      <c r="M10" s="78">
        <v>5117949.375</v>
      </c>
      <c r="N10" s="100">
        <v>25</v>
      </c>
      <c r="O10" s="104">
        <v>108399114.94999999</v>
      </c>
      <c r="P10" s="104">
        <v>81299336.160000011</v>
      </c>
      <c r="Q10" s="194">
        <f t="shared" si="1"/>
        <v>0.661148540322409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25</v>
      </c>
      <c r="Y10" s="104">
        <v>108087838.45</v>
      </c>
      <c r="Z10" s="104">
        <v>81065878.784999996</v>
      </c>
      <c r="AA10" s="194">
        <f t="shared" si="2"/>
        <v>0.65925000080290663</v>
      </c>
      <c r="AB10" s="100">
        <v>20</v>
      </c>
      <c r="AC10" s="101">
        <v>28</v>
      </c>
      <c r="AD10" s="104">
        <v>63894406.170000002</v>
      </c>
      <c r="AE10" s="104">
        <v>47920804.627499998</v>
      </c>
      <c r="AF10" s="194">
        <v>0.33160724717623508</v>
      </c>
      <c r="AG10" s="100">
        <v>1</v>
      </c>
      <c r="AH10" s="78">
        <v>0</v>
      </c>
      <c r="AI10" s="100">
        <v>23</v>
      </c>
      <c r="AJ10" s="104">
        <v>88193159.370000005</v>
      </c>
      <c r="AK10" s="104">
        <v>66144869.439999998</v>
      </c>
      <c r="AL10" s="104">
        <v>86590657.649999991</v>
      </c>
      <c r="AM10" s="104">
        <v>64942993.189999998</v>
      </c>
      <c r="AN10" s="194">
        <f t="shared" si="3"/>
        <v>0.53790825331731273</v>
      </c>
      <c r="AO10" s="100">
        <v>19</v>
      </c>
      <c r="AP10" s="104">
        <v>61973284.910000004</v>
      </c>
      <c r="AQ10" s="104">
        <v>46479963.609999992</v>
      </c>
      <c r="AR10" s="194">
        <f t="shared" si="4"/>
        <v>0.37798783575060252</v>
      </c>
      <c r="AS10" s="215"/>
      <c r="AT10" s="215"/>
      <c r="AU10" s="215"/>
      <c r="AV10" s="215"/>
      <c r="AW10" s="215"/>
      <c r="AX10" s="215"/>
    </row>
    <row r="11" spans="1:50" s="132" customFormat="1" ht="25.5" outlineLevel="1" collapsed="1" x14ac:dyDescent="0.2">
      <c r="A11" s="168" t="s">
        <v>20</v>
      </c>
      <c r="B11" s="177">
        <v>86599523.070332587</v>
      </c>
      <c r="C11" s="76">
        <v>15</v>
      </c>
      <c r="D11" s="77">
        <v>91804817.5</v>
      </c>
      <c r="E11" s="92">
        <v>68853613.125</v>
      </c>
      <c r="F11" s="194">
        <v>1.0812968186956007</v>
      </c>
      <c r="G11" s="79">
        <v>14</v>
      </c>
      <c r="H11" s="77">
        <v>85778346.5</v>
      </c>
      <c r="I11" s="77">
        <v>64333759.875</v>
      </c>
      <c r="J11" s="194">
        <f t="shared" si="0"/>
        <v>0.9905175393441179</v>
      </c>
      <c r="K11" s="79">
        <v>1</v>
      </c>
      <c r="L11" s="77">
        <v>6026471</v>
      </c>
      <c r="M11" s="78">
        <v>4519853.25</v>
      </c>
      <c r="N11" s="79">
        <v>13</v>
      </c>
      <c r="O11" s="77">
        <v>80672749.789999992</v>
      </c>
      <c r="P11" s="77">
        <v>60504562.32</v>
      </c>
      <c r="Q11" s="194">
        <f t="shared" si="1"/>
        <v>0.93156113255359252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13</v>
      </c>
      <c r="Y11" s="77">
        <v>80380275.219999999</v>
      </c>
      <c r="Z11" s="77">
        <v>60285206.392499998</v>
      </c>
      <c r="AA11" s="194">
        <f t="shared" si="2"/>
        <v>0.92818380945029488</v>
      </c>
      <c r="AB11" s="79">
        <v>8</v>
      </c>
      <c r="AC11" s="80">
        <v>11</v>
      </c>
      <c r="AD11" s="77">
        <v>36636640</v>
      </c>
      <c r="AE11" s="77">
        <v>27477480</v>
      </c>
      <c r="AF11" s="194">
        <v>0.43315676473413189</v>
      </c>
      <c r="AG11" s="80">
        <v>1</v>
      </c>
      <c r="AH11" s="78">
        <v>0</v>
      </c>
      <c r="AI11" s="79">
        <v>12</v>
      </c>
      <c r="AJ11" s="77">
        <v>60387224.200000003</v>
      </c>
      <c r="AK11" s="77">
        <v>45290418.100000001</v>
      </c>
      <c r="AL11" s="77">
        <v>59278767.209999993</v>
      </c>
      <c r="AM11" s="77">
        <v>44459075.379999995</v>
      </c>
      <c r="AN11" s="194">
        <f t="shared" si="3"/>
        <v>0.69731589804433414</v>
      </c>
      <c r="AO11" s="79">
        <v>8</v>
      </c>
      <c r="AP11" s="77">
        <v>36040433.039999999</v>
      </c>
      <c r="AQ11" s="77">
        <v>27030324.739999998</v>
      </c>
      <c r="AR11" s="194">
        <f t="shared" si="4"/>
        <v>0.41617357419774048</v>
      </c>
      <c r="AS11" s="215"/>
      <c r="AT11" s="215"/>
      <c r="AU11" s="215"/>
      <c r="AV11" s="215"/>
      <c r="AW11" s="215"/>
      <c r="AX11" s="215"/>
    </row>
    <row r="12" spans="1:50" s="132" customFormat="1" ht="25.5" outlineLevel="1" x14ac:dyDescent="0.2">
      <c r="A12" s="168" t="s">
        <v>21</v>
      </c>
      <c r="B12" s="177">
        <v>69097801.894232273</v>
      </c>
      <c r="C12" s="76">
        <v>22</v>
      </c>
      <c r="D12" s="77">
        <v>92904936.660000011</v>
      </c>
      <c r="E12" s="92">
        <v>69678702.495000005</v>
      </c>
      <c r="F12" s="194">
        <v>0.90286438682152892</v>
      </c>
      <c r="G12" s="79">
        <v>6</v>
      </c>
      <c r="H12" s="77">
        <v>28397521.890000001</v>
      </c>
      <c r="I12" s="77">
        <v>21298141.4175</v>
      </c>
      <c r="J12" s="194">
        <f t="shared" si="0"/>
        <v>0.41097576350500953</v>
      </c>
      <c r="K12" s="79">
        <v>1</v>
      </c>
      <c r="L12" s="77">
        <v>516000</v>
      </c>
      <c r="M12" s="78">
        <v>387000</v>
      </c>
      <c r="N12" s="79">
        <v>6</v>
      </c>
      <c r="O12" s="77">
        <v>27460063.259999998</v>
      </c>
      <c r="P12" s="77">
        <v>20595047.420000002</v>
      </c>
      <c r="Q12" s="194">
        <f t="shared" si="1"/>
        <v>0.39740863684828942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20580945.9725</v>
      </c>
      <c r="AA12" s="194">
        <f t="shared" si="2"/>
        <v>0.39713653079737943</v>
      </c>
      <c r="AB12" s="79">
        <v>6</v>
      </c>
      <c r="AC12" s="80">
        <v>11</v>
      </c>
      <c r="AD12" s="77">
        <v>26991464.77</v>
      </c>
      <c r="AE12" s="77">
        <v>20243598.577500001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4">
        <f t="shared" si="3"/>
        <v>0.39857801138387428</v>
      </c>
      <c r="AO12" s="79">
        <v>6</v>
      </c>
      <c r="AP12" s="77">
        <v>25667781.170000002</v>
      </c>
      <c r="AQ12" s="77">
        <v>19250835.859999999</v>
      </c>
      <c r="AR12" s="194">
        <f t="shared" si="4"/>
        <v>0.37147029958043487</v>
      </c>
      <c r="AS12" s="215"/>
      <c r="AT12" s="215"/>
      <c r="AU12" s="215"/>
      <c r="AV12" s="215"/>
      <c r="AW12" s="215"/>
      <c r="AX12" s="215"/>
    </row>
    <row r="13" spans="1:50" s="133" customFormat="1" ht="38.25" outlineLevel="1" x14ac:dyDescent="0.2">
      <c r="A13" s="168" t="s">
        <v>22</v>
      </c>
      <c r="B13" s="177">
        <v>8258440.4026840283</v>
      </c>
      <c r="C13" s="76">
        <v>21</v>
      </c>
      <c r="D13" s="77">
        <v>822524.1</v>
      </c>
      <c r="E13" s="92">
        <v>616893.07500000007</v>
      </c>
      <c r="F13" s="194">
        <v>0.10211019939012686</v>
      </c>
      <c r="G13" s="79">
        <v>13</v>
      </c>
      <c r="H13" s="77">
        <v>633462.60000000009</v>
      </c>
      <c r="I13" s="77">
        <v>475096.95000000007</v>
      </c>
      <c r="J13" s="194">
        <f t="shared" si="0"/>
        <v>7.6704870303855685E-2</v>
      </c>
      <c r="K13" s="79">
        <v>9</v>
      </c>
      <c r="L13" s="77">
        <v>281461.5</v>
      </c>
      <c r="M13" s="78">
        <v>211096.125</v>
      </c>
      <c r="N13" s="79">
        <v>6</v>
      </c>
      <c r="O13" s="77">
        <v>266301.90000000002</v>
      </c>
      <c r="P13" s="77">
        <v>199726.41999999998</v>
      </c>
      <c r="Q13" s="194">
        <f t="shared" si="1"/>
        <v>3.2246027944144363E-2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6</v>
      </c>
      <c r="Y13" s="77">
        <v>266301.90000000002</v>
      </c>
      <c r="Z13" s="77">
        <v>199726.41999999998</v>
      </c>
      <c r="AA13" s="194">
        <f t="shared" si="2"/>
        <v>3.2246027944144363E-2</v>
      </c>
      <c r="AB13" s="79">
        <v>6</v>
      </c>
      <c r="AC13" s="80">
        <v>6</v>
      </c>
      <c r="AD13" s="77">
        <v>266301.40000000002</v>
      </c>
      <c r="AE13" s="77">
        <v>199726.05000000002</v>
      </c>
      <c r="AF13" s="194">
        <v>1.6442911530293248E-2</v>
      </c>
      <c r="AG13" s="80">
        <v>0</v>
      </c>
      <c r="AH13" s="78">
        <v>0</v>
      </c>
      <c r="AI13" s="79">
        <v>5</v>
      </c>
      <c r="AJ13" s="77">
        <v>265070.7</v>
      </c>
      <c r="AK13" s="77">
        <v>198803.00999999998</v>
      </c>
      <c r="AL13" s="77">
        <v>0</v>
      </c>
      <c r="AM13" s="77">
        <v>0</v>
      </c>
      <c r="AN13" s="194">
        <f t="shared" si="3"/>
        <v>3.2096944105069879E-2</v>
      </c>
      <c r="AO13" s="79">
        <v>5</v>
      </c>
      <c r="AP13" s="77">
        <v>265070.7</v>
      </c>
      <c r="AQ13" s="77">
        <v>198803.01</v>
      </c>
      <c r="AR13" s="194">
        <f t="shared" si="4"/>
        <v>3.2096944105069879E-2</v>
      </c>
      <c r="AS13" s="215"/>
      <c r="AT13" s="215"/>
      <c r="AU13" s="215"/>
      <c r="AV13" s="215"/>
      <c r="AW13" s="215"/>
      <c r="AX13" s="215"/>
    </row>
    <row r="14" spans="1:50" ht="36.75" customHeight="1" x14ac:dyDescent="0.2">
      <c r="A14" s="167" t="s">
        <v>23</v>
      </c>
      <c r="B14" s="176">
        <v>33020074.717581335</v>
      </c>
      <c r="C14" s="76">
        <v>13</v>
      </c>
      <c r="D14" s="77">
        <v>30276905.75</v>
      </c>
      <c r="E14" s="92">
        <v>22707679.3125</v>
      </c>
      <c r="F14" s="194">
        <v>0.93277073909528296</v>
      </c>
      <c r="G14" s="79">
        <v>13</v>
      </c>
      <c r="H14" s="77">
        <v>30276905.75</v>
      </c>
      <c r="I14" s="77">
        <v>22707679.3125</v>
      </c>
      <c r="J14" s="194">
        <f t="shared" si="0"/>
        <v>0.91692420471354197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1"/>
        <v>0.48863823895011016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2"/>
        <v>0.48863823895011016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15000735.18</v>
      </c>
      <c r="AK14" s="77">
        <v>11250551.350000001</v>
      </c>
      <c r="AL14" s="77">
        <v>12832297.4</v>
      </c>
      <c r="AM14" s="77">
        <v>9624223.0299999993</v>
      </c>
      <c r="AN14" s="194">
        <f t="shared" si="3"/>
        <v>0.45429137602807879</v>
      </c>
      <c r="AO14" s="79">
        <v>7</v>
      </c>
      <c r="AP14" s="77">
        <v>13872091.57</v>
      </c>
      <c r="AQ14" s="77">
        <v>10404068.640000001</v>
      </c>
      <c r="AR14" s="194">
        <f t="shared" si="4"/>
        <v>0.42011084737533588</v>
      </c>
      <c r="AS14" s="215"/>
      <c r="AT14" s="215"/>
      <c r="AU14" s="215"/>
      <c r="AV14" s="215"/>
      <c r="AW14" s="215"/>
      <c r="AX14" s="215"/>
    </row>
    <row r="15" spans="1:50" ht="25.5" x14ac:dyDescent="0.2">
      <c r="A15" s="167" t="s">
        <v>24</v>
      </c>
      <c r="B15" s="176">
        <v>64339794.680784002</v>
      </c>
      <c r="C15" s="76">
        <v>207</v>
      </c>
      <c r="D15" s="77">
        <v>71015925.830000013</v>
      </c>
      <c r="E15" s="92">
        <v>35507962.915000007</v>
      </c>
      <c r="F15" s="194">
        <v>1.1093590478337292</v>
      </c>
      <c r="G15" s="79">
        <v>207</v>
      </c>
      <c r="H15" s="77">
        <v>71015925.829999983</v>
      </c>
      <c r="I15" s="77">
        <v>35507962.914999992</v>
      </c>
      <c r="J15" s="194">
        <f t="shared" si="0"/>
        <v>1.1037636377663154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1"/>
        <v>0.90900460422929241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2"/>
        <v>0.8545374207795039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3"/>
        <v>0.83418662145699596</v>
      </c>
      <c r="AO15" s="79">
        <v>154</v>
      </c>
      <c r="AP15" s="77">
        <v>53671395.950000003</v>
      </c>
      <c r="AQ15" s="77">
        <v>26835697.870000001</v>
      </c>
      <c r="AR15" s="194">
        <f t="shared" si="4"/>
        <v>0.83418662145699596</v>
      </c>
      <c r="AS15" s="215"/>
      <c r="AT15" s="215"/>
      <c r="AU15" s="215"/>
      <c r="AV15" s="215"/>
      <c r="AW15" s="215"/>
      <c r="AX15" s="215"/>
    </row>
    <row r="16" spans="1:50" ht="25.5" x14ac:dyDescent="0.2">
      <c r="A16" s="167" t="s">
        <v>25</v>
      </c>
      <c r="B16" s="176">
        <v>4178018</v>
      </c>
      <c r="C16" s="76">
        <v>3</v>
      </c>
      <c r="D16" s="77">
        <v>2700000</v>
      </c>
      <c r="E16" s="92">
        <v>2025000</v>
      </c>
      <c r="F16" s="194">
        <v>0.66606539874128445</v>
      </c>
      <c r="G16" s="79">
        <v>3</v>
      </c>
      <c r="H16" s="77">
        <v>2700000</v>
      </c>
      <c r="I16" s="77">
        <v>2025000</v>
      </c>
      <c r="J16" s="194">
        <f t="shared" si="0"/>
        <v>0.64623943697705466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1"/>
        <v>7.1804381886339405E-2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2"/>
        <v>7.1804381886339405E-2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3"/>
        <v>0</v>
      </c>
      <c r="AO16" s="79">
        <v>0</v>
      </c>
      <c r="AP16" s="77">
        <v>0</v>
      </c>
      <c r="AQ16" s="77">
        <v>0</v>
      </c>
      <c r="AR16" s="194">
        <f t="shared" si="4"/>
        <v>0</v>
      </c>
      <c r="AS16" s="215"/>
      <c r="AT16" s="215"/>
      <c r="AU16" s="215"/>
      <c r="AV16" s="215"/>
      <c r="AW16" s="215"/>
      <c r="AX16" s="215"/>
    </row>
    <row r="17" spans="1:50" ht="25.5" x14ac:dyDescent="0.2">
      <c r="A17" s="167" t="s">
        <v>26</v>
      </c>
      <c r="B17" s="176">
        <v>91808737.905493334</v>
      </c>
      <c r="C17" s="76">
        <v>260</v>
      </c>
      <c r="D17" s="77">
        <v>62553138.929999992</v>
      </c>
      <c r="E17" s="92">
        <v>46914854.197500005</v>
      </c>
      <c r="F17" s="194">
        <v>0.69434798340371218</v>
      </c>
      <c r="G17" s="79">
        <v>211</v>
      </c>
      <c r="H17" s="77">
        <v>47806430.629999995</v>
      </c>
      <c r="I17" s="77">
        <v>35854822.972499996</v>
      </c>
      <c r="J17" s="194">
        <f t="shared" si="0"/>
        <v>0.52071765412145499</v>
      </c>
      <c r="K17" s="79">
        <v>105</v>
      </c>
      <c r="L17" s="77">
        <v>26123781.850000001</v>
      </c>
      <c r="M17" s="78">
        <v>19592836.387499999</v>
      </c>
      <c r="N17" s="79">
        <v>122</v>
      </c>
      <c r="O17" s="77">
        <v>25406066.869999997</v>
      </c>
      <c r="P17" s="77">
        <v>19054549.77</v>
      </c>
      <c r="Q17" s="194">
        <f t="shared" si="1"/>
        <v>0.27672820092737421</v>
      </c>
      <c r="R17" s="79">
        <v>11</v>
      </c>
      <c r="S17" s="77">
        <v>2023163.02</v>
      </c>
      <c r="T17" s="78">
        <v>1517372.2399999998</v>
      </c>
      <c r="U17" s="79">
        <v>4</v>
      </c>
      <c r="V17" s="77">
        <v>117257.4</v>
      </c>
      <c r="W17" s="78">
        <v>87943.049999999988</v>
      </c>
      <c r="X17" s="79">
        <v>111</v>
      </c>
      <c r="Y17" s="77">
        <v>23265646.449999999</v>
      </c>
      <c r="Z17" s="77">
        <v>17449234.48</v>
      </c>
      <c r="AA17" s="194">
        <f t="shared" si="2"/>
        <v>0.2534142934624517</v>
      </c>
      <c r="AB17" s="79">
        <v>84</v>
      </c>
      <c r="AC17" s="80">
        <v>85</v>
      </c>
      <c r="AD17" s="77">
        <v>15670825.440000001</v>
      </c>
      <c r="AE17" s="77">
        <v>11753119.080000002</v>
      </c>
      <c r="AF17" s="194">
        <v>0.15712614249520468</v>
      </c>
      <c r="AG17" s="80">
        <v>1</v>
      </c>
      <c r="AH17" s="78">
        <v>117000</v>
      </c>
      <c r="AI17" s="79">
        <v>106</v>
      </c>
      <c r="AJ17" s="78">
        <v>19296564.630000003</v>
      </c>
      <c r="AK17" s="104">
        <v>14472423.16</v>
      </c>
      <c r="AL17" s="77">
        <v>17467782.120000001</v>
      </c>
      <c r="AM17" s="77">
        <v>13100836.35</v>
      </c>
      <c r="AN17" s="194">
        <f t="shared" si="3"/>
        <v>0.21018222306752135</v>
      </c>
      <c r="AO17" s="79">
        <v>62</v>
      </c>
      <c r="AP17" s="77">
        <v>11075609.49</v>
      </c>
      <c r="AQ17" s="77">
        <v>8306706.9000000004</v>
      </c>
      <c r="AR17" s="194">
        <f t="shared" si="4"/>
        <v>0.1206378580370104</v>
      </c>
      <c r="AS17" s="215"/>
      <c r="AT17" s="215"/>
      <c r="AU17" s="215"/>
      <c r="AV17" s="215"/>
      <c r="AW17" s="215"/>
      <c r="AX17" s="215"/>
    </row>
    <row r="18" spans="1:50" x14ac:dyDescent="0.2">
      <c r="A18" s="167" t="s">
        <v>27</v>
      </c>
      <c r="B18" s="176">
        <v>37044978.909276381</v>
      </c>
      <c r="C18" s="76">
        <v>326</v>
      </c>
      <c r="D18" s="77">
        <v>39674635.430000007</v>
      </c>
      <c r="E18" s="92">
        <v>29755976.572500002</v>
      </c>
      <c r="F18" s="194">
        <v>1.0964027147456032</v>
      </c>
      <c r="G18" s="79">
        <v>269</v>
      </c>
      <c r="H18" s="77">
        <v>32659185.249999993</v>
      </c>
      <c r="I18" s="77">
        <v>24494388.937499993</v>
      </c>
      <c r="J18" s="194">
        <f t="shared" si="0"/>
        <v>0.88160895785587423</v>
      </c>
      <c r="K18" s="79">
        <v>80</v>
      </c>
      <c r="L18" s="77">
        <v>9151408.8999999985</v>
      </c>
      <c r="M18" s="78">
        <v>6863556.6749999998</v>
      </c>
      <c r="N18" s="79">
        <v>217</v>
      </c>
      <c r="O18" s="77">
        <v>20291188.579999998</v>
      </c>
      <c r="P18" s="77">
        <v>15218391.16</v>
      </c>
      <c r="Q18" s="194">
        <f t="shared" si="1"/>
        <v>0.5477446384756588</v>
      </c>
      <c r="R18" s="79">
        <v>8</v>
      </c>
      <c r="S18" s="77">
        <v>476658.6</v>
      </c>
      <c r="T18" s="78">
        <v>357493.94</v>
      </c>
      <c r="U18" s="79">
        <v>24</v>
      </c>
      <c r="V18" s="77">
        <v>147262.95000000001</v>
      </c>
      <c r="W18" s="78">
        <v>110447.21250000001</v>
      </c>
      <c r="X18" s="79">
        <v>209</v>
      </c>
      <c r="Y18" s="77">
        <v>19667267.030000001</v>
      </c>
      <c r="Z18" s="77">
        <v>14750450.0075</v>
      </c>
      <c r="AA18" s="194">
        <f t="shared" si="2"/>
        <v>0.53090236812296165</v>
      </c>
      <c r="AB18" s="79">
        <v>179</v>
      </c>
      <c r="AC18" s="80">
        <v>181</v>
      </c>
      <c r="AD18" s="77">
        <v>14097932.140000001</v>
      </c>
      <c r="AE18" s="77">
        <v>10573449.105</v>
      </c>
      <c r="AF18" s="194">
        <v>0.37054426074991692</v>
      </c>
      <c r="AG18" s="80">
        <v>0</v>
      </c>
      <c r="AH18" s="78">
        <v>0</v>
      </c>
      <c r="AI18" s="79">
        <v>190</v>
      </c>
      <c r="AJ18" s="77">
        <v>14820379.739999998</v>
      </c>
      <c r="AK18" s="77">
        <v>11115284.550000001</v>
      </c>
      <c r="AL18" s="77">
        <v>12931018.82</v>
      </c>
      <c r="AM18" s="77">
        <v>9698263.9600000009</v>
      </c>
      <c r="AN18" s="194">
        <f t="shared" si="3"/>
        <v>0.40006446693613446</v>
      </c>
      <c r="AO18" s="79">
        <v>139</v>
      </c>
      <c r="AP18" s="77">
        <v>9756593.5099999998</v>
      </c>
      <c r="AQ18" s="77">
        <v>7317444.9900000002</v>
      </c>
      <c r="AR18" s="194">
        <f t="shared" si="4"/>
        <v>0.26337154986358663</v>
      </c>
      <c r="AS18" s="215"/>
      <c r="AT18" s="215"/>
      <c r="AU18" s="215"/>
      <c r="AV18" s="215"/>
      <c r="AW18" s="215"/>
      <c r="AX18" s="215"/>
    </row>
    <row r="19" spans="1:50" ht="25.5" x14ac:dyDescent="0.2">
      <c r="A19" s="167" t="s">
        <v>28</v>
      </c>
      <c r="B19" s="176">
        <v>152226547.18587399</v>
      </c>
      <c r="C19" s="76">
        <v>2745</v>
      </c>
      <c r="D19" s="77">
        <v>157761450</v>
      </c>
      <c r="E19" s="92">
        <v>78880725</v>
      </c>
      <c r="F19" s="194">
        <v>1.036665687243143</v>
      </c>
      <c r="G19" s="117">
        <v>2745</v>
      </c>
      <c r="H19" s="116">
        <v>157761450</v>
      </c>
      <c r="I19" s="116">
        <v>78880725</v>
      </c>
      <c r="J19" s="194">
        <f t="shared" si="0"/>
        <v>1.0363596423649266</v>
      </c>
      <c r="K19" s="79">
        <v>99</v>
      </c>
      <c r="L19" s="77">
        <v>5731250</v>
      </c>
      <c r="M19" s="78">
        <v>2865625</v>
      </c>
      <c r="N19" s="79">
        <v>2646</v>
      </c>
      <c r="O19" s="77">
        <v>150995000</v>
      </c>
      <c r="P19" s="77">
        <v>75497500</v>
      </c>
      <c r="Q19" s="194">
        <f t="shared" si="1"/>
        <v>0.99190977389528368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2645</v>
      </c>
      <c r="Y19" s="77">
        <v>150878000</v>
      </c>
      <c r="Z19" s="77">
        <v>75439000</v>
      </c>
      <c r="AA19" s="194">
        <f t="shared" si="2"/>
        <v>0.99114118259394424</v>
      </c>
      <c r="AB19" s="79">
        <v>2646</v>
      </c>
      <c r="AC19" s="80">
        <v>2648</v>
      </c>
      <c r="AD19" s="77">
        <v>150897400</v>
      </c>
      <c r="AE19" s="77">
        <v>75448700</v>
      </c>
      <c r="AF19" s="194">
        <v>0.99142792019327242</v>
      </c>
      <c r="AG19" s="80">
        <v>3</v>
      </c>
      <c r="AH19" s="78">
        <v>160500</v>
      </c>
      <c r="AI19" s="79">
        <v>2645</v>
      </c>
      <c r="AJ19" s="77">
        <v>150878000</v>
      </c>
      <c r="AK19" s="77">
        <v>75439000</v>
      </c>
      <c r="AL19" s="77">
        <v>0</v>
      </c>
      <c r="AM19" s="77">
        <v>0</v>
      </c>
      <c r="AN19" s="194">
        <f t="shared" si="3"/>
        <v>0.99114118259394424</v>
      </c>
      <c r="AO19" s="79">
        <v>2645</v>
      </c>
      <c r="AP19" s="77">
        <v>150878000</v>
      </c>
      <c r="AQ19" s="77">
        <v>75439000</v>
      </c>
      <c r="AR19" s="194">
        <f t="shared" si="4"/>
        <v>0.99114118259394424</v>
      </c>
      <c r="AS19" s="215"/>
      <c r="AT19" s="215"/>
      <c r="AU19" s="215"/>
      <c r="AV19" s="215"/>
      <c r="AW19" s="215"/>
      <c r="AX19" s="215"/>
    </row>
    <row r="20" spans="1:50" ht="38.25" x14ac:dyDescent="0.2">
      <c r="A20" s="167" t="s">
        <v>29</v>
      </c>
      <c r="B20" s="176">
        <v>106708696.38228667</v>
      </c>
      <c r="C20" s="76">
        <v>501</v>
      </c>
      <c r="D20" s="77">
        <v>128669170.12</v>
      </c>
      <c r="E20" s="92">
        <v>96501877.590000004</v>
      </c>
      <c r="F20" s="194">
        <v>1.0210670370252575</v>
      </c>
      <c r="G20" s="79">
        <v>365</v>
      </c>
      <c r="H20" s="77">
        <v>93138358.560000002</v>
      </c>
      <c r="I20" s="77">
        <v>69853768.920000002</v>
      </c>
      <c r="J20" s="194">
        <f t="shared" si="0"/>
        <v>0.87282819224338959</v>
      </c>
      <c r="K20" s="79">
        <v>78</v>
      </c>
      <c r="L20" s="77">
        <v>18476111.289999999</v>
      </c>
      <c r="M20" s="78">
        <v>13857083.467499997</v>
      </c>
      <c r="N20" s="79">
        <v>243</v>
      </c>
      <c r="O20" s="77">
        <v>51817902.530000001</v>
      </c>
      <c r="P20" s="77">
        <v>38863426.659999996</v>
      </c>
      <c r="Q20" s="194">
        <f t="shared" si="1"/>
        <v>0.48560149534917962</v>
      </c>
      <c r="R20" s="79">
        <v>8</v>
      </c>
      <c r="S20" s="77">
        <v>1597983</v>
      </c>
      <c r="T20" s="78">
        <v>1198487.25</v>
      </c>
      <c r="U20" s="79">
        <v>24</v>
      </c>
      <c r="V20" s="77">
        <v>819743.07</v>
      </c>
      <c r="W20" s="78">
        <v>614807.30249999999</v>
      </c>
      <c r="X20" s="79">
        <v>235</v>
      </c>
      <c r="Y20" s="77">
        <v>49400176.460000001</v>
      </c>
      <c r="Z20" s="77">
        <v>37050132.107499994</v>
      </c>
      <c r="AA20" s="194">
        <f t="shared" si="2"/>
        <v>0.46294424104875753</v>
      </c>
      <c r="AB20" s="79">
        <v>170</v>
      </c>
      <c r="AC20" s="80">
        <v>173</v>
      </c>
      <c r="AD20" s="77">
        <v>33512234.909999996</v>
      </c>
      <c r="AE20" s="77">
        <v>25134176.182499997</v>
      </c>
      <c r="AF20" s="194">
        <v>0.29385655793159599</v>
      </c>
      <c r="AG20" s="80">
        <v>2</v>
      </c>
      <c r="AH20" s="78">
        <v>243286.03</v>
      </c>
      <c r="AI20" s="79">
        <v>208</v>
      </c>
      <c r="AJ20" s="77">
        <v>39874499.640000001</v>
      </c>
      <c r="AK20" s="77">
        <v>29905874.48</v>
      </c>
      <c r="AL20" s="77">
        <v>37829657.829999998</v>
      </c>
      <c r="AM20" s="77">
        <v>28372243.210000001</v>
      </c>
      <c r="AN20" s="194">
        <f t="shared" si="3"/>
        <v>0.3736761950230239</v>
      </c>
      <c r="AO20" s="79">
        <v>130</v>
      </c>
      <c r="AP20" s="77">
        <v>23928518.899999999</v>
      </c>
      <c r="AQ20" s="77">
        <v>17946389.010000002</v>
      </c>
      <c r="AR20" s="194">
        <f t="shared" si="4"/>
        <v>0.22424150712398791</v>
      </c>
      <c r="AS20" s="215"/>
      <c r="AT20" s="215"/>
      <c r="AU20" s="215"/>
      <c r="AV20" s="215"/>
      <c r="AW20" s="215"/>
      <c r="AX20" s="215"/>
    </row>
    <row r="21" spans="1:50" ht="25.5" collapsed="1" x14ac:dyDescent="0.2">
      <c r="A21" s="167" t="s">
        <v>30</v>
      </c>
      <c r="B21" s="176">
        <v>310014782.89984798</v>
      </c>
      <c r="C21" s="76">
        <v>34</v>
      </c>
      <c r="D21" s="77">
        <v>456501382.29000002</v>
      </c>
      <c r="E21" s="92">
        <v>342376036.71750003</v>
      </c>
      <c r="F21" s="194">
        <v>1.5176773206567891</v>
      </c>
      <c r="G21" s="79">
        <v>16</v>
      </c>
      <c r="H21" s="77">
        <v>281998578.19</v>
      </c>
      <c r="I21" s="77">
        <v>211498933.64249998</v>
      </c>
      <c r="J21" s="194">
        <f t="shared" si="0"/>
        <v>0.90962945557696584</v>
      </c>
      <c r="K21" s="79">
        <v>20</v>
      </c>
      <c r="L21" s="77">
        <v>153569102.34999999</v>
      </c>
      <c r="M21" s="78">
        <v>115176826.7625</v>
      </c>
      <c r="N21" s="79">
        <v>3</v>
      </c>
      <c r="O21" s="77">
        <v>234819647.42000002</v>
      </c>
      <c r="P21" s="77">
        <v>176114735.55000001</v>
      </c>
      <c r="Q21" s="194">
        <f t="shared" si="1"/>
        <v>0.75744661342765651</v>
      </c>
      <c r="R21" s="79">
        <v>1</v>
      </c>
      <c r="S21" s="77">
        <v>188897941</v>
      </c>
      <c r="T21" s="78">
        <v>141673455.75</v>
      </c>
      <c r="U21" s="79">
        <v>0</v>
      </c>
      <c r="V21" s="77">
        <v>0</v>
      </c>
      <c r="W21" s="78">
        <v>0</v>
      </c>
      <c r="X21" s="79">
        <v>2</v>
      </c>
      <c r="Y21" s="77">
        <v>45921706.420000002</v>
      </c>
      <c r="Z21" s="77">
        <v>34441279.799999997</v>
      </c>
      <c r="AA21" s="194">
        <f t="shared" si="2"/>
        <v>0.14812747311741992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3"/>
        <v>2.7506691520432592E-4</v>
      </c>
      <c r="AO21" s="79">
        <v>1</v>
      </c>
      <c r="AP21" s="77">
        <v>85274.81</v>
      </c>
      <c r="AQ21" s="77">
        <v>63956.1</v>
      </c>
      <c r="AR21" s="194">
        <f t="shared" si="4"/>
        <v>2.7506691520432592E-4</v>
      </c>
      <c r="AS21" s="215"/>
      <c r="AT21" s="215"/>
      <c r="AU21" s="215"/>
      <c r="AV21" s="215"/>
      <c r="AW21" s="215"/>
      <c r="AX21" s="215"/>
    </row>
    <row r="22" spans="1:50" ht="25.5" x14ac:dyDescent="0.2">
      <c r="A22" s="167" t="s">
        <v>31</v>
      </c>
      <c r="B22" s="176">
        <v>40445127.928411379</v>
      </c>
      <c r="C22" s="76">
        <v>21</v>
      </c>
      <c r="D22" s="77">
        <v>98156722.769999996</v>
      </c>
      <c r="E22" s="92">
        <v>73617542.077499986</v>
      </c>
      <c r="F22" s="194">
        <v>2.0320264605838005</v>
      </c>
      <c r="G22" s="79">
        <v>8</v>
      </c>
      <c r="H22" s="77">
        <v>31413390.210000001</v>
      </c>
      <c r="I22" s="77">
        <v>23560042.657499999</v>
      </c>
      <c r="J22" s="194">
        <f t="shared" si="0"/>
        <v>0.77669157742812134</v>
      </c>
      <c r="K22" s="79">
        <v>6</v>
      </c>
      <c r="L22" s="77">
        <v>24873101.349999998</v>
      </c>
      <c r="M22" s="78">
        <v>18654826.012499999</v>
      </c>
      <c r="N22" s="79">
        <v>2</v>
      </c>
      <c r="O22" s="77">
        <v>7645826.5999999996</v>
      </c>
      <c r="P22" s="77">
        <v>5734369.9500000002</v>
      </c>
      <c r="Q22" s="194">
        <f t="shared" si="1"/>
        <v>0.18904196850442045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2"/>
        <v>9.8874702710257292E-2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3"/>
        <v>8.3850690891687993E-2</v>
      </c>
      <c r="AO22" s="79">
        <v>1</v>
      </c>
      <c r="AP22" s="77">
        <v>1094304.76</v>
      </c>
      <c r="AQ22" s="77">
        <v>820728.57</v>
      </c>
      <c r="AR22" s="194">
        <f t="shared" si="4"/>
        <v>2.7056528587001617E-2</v>
      </c>
      <c r="AS22" s="215"/>
      <c r="AT22" s="215"/>
      <c r="AU22" s="215"/>
      <c r="AV22" s="215"/>
      <c r="AW22" s="215"/>
      <c r="AX22" s="215"/>
    </row>
    <row r="23" spans="1:50" ht="25.5" x14ac:dyDescent="0.2">
      <c r="A23" s="167" t="s">
        <v>32</v>
      </c>
      <c r="B23" s="176">
        <v>8356036</v>
      </c>
      <c r="C23" s="76">
        <v>0</v>
      </c>
      <c r="D23" s="77">
        <v>0</v>
      </c>
      <c r="E23" s="92">
        <v>0</v>
      </c>
      <c r="F23" s="194">
        <v>0</v>
      </c>
      <c r="G23" s="79">
        <v>0</v>
      </c>
      <c r="H23" s="77">
        <v>0</v>
      </c>
      <c r="I23" s="77">
        <v>0</v>
      </c>
      <c r="J23" s="194">
        <f t="shared" si="0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1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2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3"/>
        <v>0</v>
      </c>
      <c r="AO23" s="79">
        <v>0</v>
      </c>
      <c r="AP23" s="77">
        <v>0</v>
      </c>
      <c r="AQ23" s="77">
        <v>0</v>
      </c>
      <c r="AR23" s="194">
        <f t="shared" si="4"/>
        <v>0</v>
      </c>
      <c r="AS23" s="215"/>
      <c r="AT23" s="215"/>
      <c r="AU23" s="215"/>
      <c r="AV23" s="215"/>
      <c r="AW23" s="215"/>
      <c r="AX23" s="215"/>
    </row>
    <row r="24" spans="1:50" x14ac:dyDescent="0.2">
      <c r="A24" s="167" t="s">
        <v>33</v>
      </c>
      <c r="B24" s="176">
        <v>10445045</v>
      </c>
      <c r="C24" s="76">
        <v>0</v>
      </c>
      <c r="D24" s="77">
        <v>0</v>
      </c>
      <c r="E24" s="92">
        <v>0</v>
      </c>
      <c r="F24" s="194">
        <v>0</v>
      </c>
      <c r="G24" s="79">
        <v>0</v>
      </c>
      <c r="H24" s="77">
        <v>0</v>
      </c>
      <c r="I24" s="77">
        <v>0</v>
      </c>
      <c r="J24" s="194">
        <f t="shared" si="0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1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2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3"/>
        <v>0</v>
      </c>
      <c r="AO24" s="79">
        <v>0</v>
      </c>
      <c r="AP24" s="77">
        <v>0</v>
      </c>
      <c r="AQ24" s="77">
        <v>0</v>
      </c>
      <c r="AR24" s="194">
        <f t="shared" si="4"/>
        <v>0</v>
      </c>
      <c r="AS24" s="215"/>
      <c r="AT24" s="215"/>
      <c r="AU24" s="215"/>
      <c r="AV24" s="215"/>
      <c r="AW24" s="215"/>
      <c r="AX24" s="215"/>
    </row>
    <row r="25" spans="1:50" ht="26.25" thickBot="1" x14ac:dyDescent="0.25">
      <c r="A25" s="169" t="s">
        <v>34</v>
      </c>
      <c r="B25" s="178">
        <v>6683685.5990373045</v>
      </c>
      <c r="C25" s="102">
        <v>15</v>
      </c>
      <c r="D25" s="98">
        <v>6999331.2599999998</v>
      </c>
      <c r="E25" s="99">
        <v>5249498.4450000003</v>
      </c>
      <c r="F25" s="194">
        <v>1.0791559756783304</v>
      </c>
      <c r="G25" s="100">
        <v>10</v>
      </c>
      <c r="H25" s="98">
        <v>4047313.95</v>
      </c>
      <c r="I25" s="98">
        <v>3035485.4625000004</v>
      </c>
      <c r="J25" s="194">
        <f t="shared" si="0"/>
        <v>0.60555121721808125</v>
      </c>
      <c r="K25" s="100">
        <v>2</v>
      </c>
      <c r="L25" s="98">
        <v>536976</v>
      </c>
      <c r="M25" s="103">
        <v>402732</v>
      </c>
      <c r="N25" s="100">
        <v>4</v>
      </c>
      <c r="O25" s="98">
        <v>1523835.93</v>
      </c>
      <c r="P25" s="98">
        <v>1142876.94</v>
      </c>
      <c r="Q25" s="194">
        <f t="shared" si="1"/>
        <v>0.2279933589664194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4</v>
      </c>
      <c r="Y25" s="98">
        <v>1523835.93</v>
      </c>
      <c r="Z25" s="98">
        <v>1142876.94</v>
      </c>
      <c r="AA25" s="194">
        <f t="shared" si="2"/>
        <v>0.2279933589664194</v>
      </c>
      <c r="AB25" s="100">
        <v>3</v>
      </c>
      <c r="AC25" s="101">
        <v>3</v>
      </c>
      <c r="AD25" s="98">
        <v>1150166.78</v>
      </c>
      <c r="AE25" s="98">
        <v>862625.08499999996</v>
      </c>
      <c r="AF25" s="194">
        <v>0.16315377903355305</v>
      </c>
      <c r="AG25" s="101">
        <v>0</v>
      </c>
      <c r="AH25" s="103">
        <v>0</v>
      </c>
      <c r="AI25" s="100">
        <v>3</v>
      </c>
      <c r="AJ25" s="98">
        <v>1148082.95</v>
      </c>
      <c r="AK25" s="98">
        <v>861062.21</v>
      </c>
      <c r="AL25" s="98">
        <v>1108082.95</v>
      </c>
      <c r="AM25" s="98">
        <v>831062.21</v>
      </c>
      <c r="AN25" s="194">
        <f t="shared" si="3"/>
        <v>0.17177393116237633</v>
      </c>
      <c r="AO25" s="100">
        <v>1</v>
      </c>
      <c r="AP25" s="98">
        <v>40000</v>
      </c>
      <c r="AQ25" s="98">
        <v>30000</v>
      </c>
      <c r="AR25" s="194">
        <f t="shared" si="4"/>
        <v>5.9847219632475626E-3</v>
      </c>
      <c r="AS25" s="215"/>
      <c r="AT25" s="215"/>
      <c r="AU25" s="215"/>
      <c r="AV25" s="215"/>
      <c r="AW25" s="215"/>
      <c r="AX25" s="215"/>
    </row>
    <row r="26" spans="1:50" s="83" customFormat="1" ht="59.25" customHeight="1" thickBot="1" x14ac:dyDescent="0.25">
      <c r="A26" s="165" t="s">
        <v>181</v>
      </c>
      <c r="B26" s="135">
        <f>SUM(B27+B28+B29+B33+B34+B35+B36)</f>
        <v>961438156.91465378</v>
      </c>
      <c r="C26" s="146">
        <v>2038</v>
      </c>
      <c r="D26" s="147">
        <v>1158458976.5</v>
      </c>
      <c r="E26" s="147">
        <v>868844232.37500012</v>
      </c>
      <c r="F26" s="195">
        <f>D26/B26</f>
        <v>1.2049230292852164</v>
      </c>
      <c r="G26" s="146">
        <v>1566</v>
      </c>
      <c r="H26" s="147">
        <v>724375928.11000001</v>
      </c>
      <c r="I26" s="147">
        <v>543281946.08249998</v>
      </c>
      <c r="J26" s="195">
        <f t="shared" ref="J26" si="5">H26/B26</f>
        <v>0.75342956060178745</v>
      </c>
      <c r="K26" s="146">
        <v>397</v>
      </c>
      <c r="L26" s="147">
        <v>319431950.92999995</v>
      </c>
      <c r="M26" s="147">
        <v>239573963.19749996</v>
      </c>
      <c r="N26" s="146">
        <v>1376</v>
      </c>
      <c r="O26" s="147">
        <v>527951748.67000008</v>
      </c>
      <c r="P26" s="147">
        <v>395963807.06</v>
      </c>
      <c r="Q26" s="195">
        <f t="shared" ref="Q26" si="6">O26/B26</f>
        <v>0.54912710180366386</v>
      </c>
      <c r="R26" s="146">
        <v>15</v>
      </c>
      <c r="S26" s="147">
        <v>6867157.959999999</v>
      </c>
      <c r="T26" s="147">
        <v>5150368.43</v>
      </c>
      <c r="U26" s="146">
        <v>47</v>
      </c>
      <c r="V26" s="147">
        <v>1201942.69</v>
      </c>
      <c r="W26" s="147">
        <v>901457.01749999996</v>
      </c>
      <c r="X26" s="146">
        <v>1361</v>
      </c>
      <c r="Y26" s="147">
        <v>519882648.0200001</v>
      </c>
      <c r="Z26" s="147">
        <v>389911981.61250001</v>
      </c>
      <c r="AA26" s="195">
        <f t="shared" si="2"/>
        <v>0.54073436162379163</v>
      </c>
      <c r="AB26" s="146">
        <v>266</v>
      </c>
      <c r="AC26" s="146">
        <v>301</v>
      </c>
      <c r="AD26" s="147">
        <v>111829273.32000001</v>
      </c>
      <c r="AE26" s="147">
        <v>83871954.989999995</v>
      </c>
      <c r="AF26" s="195">
        <f t="shared" ref="AF26:AF57" si="7">AD26/$B26</f>
        <v>0.11631457781837029</v>
      </c>
      <c r="AG26" s="146">
        <v>10</v>
      </c>
      <c r="AH26" s="147">
        <v>2571439.42</v>
      </c>
      <c r="AI26" s="146">
        <v>1239</v>
      </c>
      <c r="AJ26" s="147">
        <v>371139836.81999999</v>
      </c>
      <c r="AK26" s="147">
        <v>278354873.36000007</v>
      </c>
      <c r="AL26" s="147">
        <v>108161848.91000001</v>
      </c>
      <c r="AM26" s="147">
        <v>81121386.25</v>
      </c>
      <c r="AN26" s="195">
        <f t="shared" si="3"/>
        <v>0.38602569926184638</v>
      </c>
      <c r="AO26" s="146">
        <v>1102</v>
      </c>
      <c r="AP26" s="147">
        <v>288000307.20999998</v>
      </c>
      <c r="AQ26" s="147">
        <v>216000275.95000002</v>
      </c>
      <c r="AR26" s="195">
        <f t="shared" si="4"/>
        <v>0.29955156776200798</v>
      </c>
      <c r="AS26" s="215"/>
      <c r="AT26" s="215"/>
      <c r="AU26" s="215"/>
      <c r="AV26" s="215"/>
      <c r="AW26" s="215"/>
      <c r="AX26" s="215"/>
    </row>
    <row r="27" spans="1:50" s="82" customFormat="1" x14ac:dyDescent="0.2">
      <c r="A27" s="170" t="s">
        <v>36</v>
      </c>
      <c r="B27" s="175">
        <v>89147392.077681333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0"/>
        <v>0.93146934245302682</v>
      </c>
      <c r="K27" s="150">
        <v>6</v>
      </c>
      <c r="L27" s="149">
        <v>44165024.350000001</v>
      </c>
      <c r="M27" s="151">
        <v>33123768.262500003</v>
      </c>
      <c r="N27" s="150">
        <v>3</v>
      </c>
      <c r="O27" s="149">
        <v>18816708.98</v>
      </c>
      <c r="P27" s="149">
        <v>14112531.720000001</v>
      </c>
      <c r="Q27" s="194">
        <f t="shared" ref="Q27:Q57" si="8">O27/$B27</f>
        <v>0.21107413847399462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3</v>
      </c>
      <c r="Y27" s="149">
        <v>18816493.149999999</v>
      </c>
      <c r="Z27" s="149">
        <v>14112369.8475</v>
      </c>
      <c r="AA27" s="194">
        <f t="shared" si="2"/>
        <v>0.21107171742728789</v>
      </c>
      <c r="AB27" s="150">
        <v>2</v>
      </c>
      <c r="AC27" s="152">
        <v>2</v>
      </c>
      <c r="AD27" s="149">
        <v>6475234.2800000003</v>
      </c>
      <c r="AE27" s="149">
        <v>4856425.71</v>
      </c>
      <c r="AF27" s="194">
        <f t="shared" si="7"/>
        <v>7.2635150945948093E-2</v>
      </c>
      <c r="AG27" s="152">
        <v>0</v>
      </c>
      <c r="AH27" s="151">
        <v>0</v>
      </c>
      <c r="AI27" s="150">
        <v>2</v>
      </c>
      <c r="AJ27" s="149">
        <v>7433858.2200000007</v>
      </c>
      <c r="AK27" s="149">
        <v>5575393.6299999999</v>
      </c>
      <c r="AL27" s="149">
        <v>7383670.1400000006</v>
      </c>
      <c r="AM27" s="149">
        <v>5537752.5800000001</v>
      </c>
      <c r="AN27" s="194">
        <f t="shared" si="3"/>
        <v>8.3388398098312055E-2</v>
      </c>
      <c r="AO27" s="150">
        <v>1</v>
      </c>
      <c r="AP27" s="149">
        <v>2040507.03</v>
      </c>
      <c r="AQ27" s="149">
        <v>1530380.25</v>
      </c>
      <c r="AR27" s="194">
        <f t="shared" si="4"/>
        <v>2.2889138789634375E-2</v>
      </c>
      <c r="AS27" s="215"/>
      <c r="AT27" s="215"/>
      <c r="AU27" s="215"/>
      <c r="AV27" s="215"/>
      <c r="AW27" s="215"/>
      <c r="AX27" s="215"/>
    </row>
    <row r="28" spans="1:50" s="75" customFormat="1" ht="25.5" x14ac:dyDescent="0.25">
      <c r="A28" s="167" t="s">
        <v>37</v>
      </c>
      <c r="B28" s="176">
        <v>17778800</v>
      </c>
      <c r="C28" s="76">
        <v>34</v>
      </c>
      <c r="D28" s="98">
        <v>17356707.68</v>
      </c>
      <c r="E28" s="98">
        <v>13017530.76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0"/>
        <v>0.78465013949197926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8"/>
        <v>0.39813233345332649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2"/>
        <v>0.39813233345332649</v>
      </c>
      <c r="AB28" s="79">
        <v>4</v>
      </c>
      <c r="AC28" s="101">
        <v>4</v>
      </c>
      <c r="AD28" s="98">
        <v>481684.02</v>
      </c>
      <c r="AE28" s="98">
        <v>361263.01500000001</v>
      </c>
      <c r="AF28" s="194">
        <f t="shared" si="7"/>
        <v>2.70931682678246E-2</v>
      </c>
      <c r="AG28" s="101">
        <v>0</v>
      </c>
      <c r="AH28" s="78">
        <v>0</v>
      </c>
      <c r="AI28" s="79">
        <v>8</v>
      </c>
      <c r="AJ28" s="98">
        <v>1013395.0900000001</v>
      </c>
      <c r="AK28" s="98">
        <v>760046.3</v>
      </c>
      <c r="AL28" s="98">
        <v>1013395.0900000001</v>
      </c>
      <c r="AM28" s="98">
        <v>760046.3</v>
      </c>
      <c r="AN28" s="194">
        <f t="shared" si="3"/>
        <v>5.7000196301212683E-2</v>
      </c>
      <c r="AO28" s="79">
        <v>0</v>
      </c>
      <c r="AP28" s="98">
        <v>0</v>
      </c>
      <c r="AQ28" s="98">
        <v>0</v>
      </c>
      <c r="AR28" s="194">
        <f t="shared" si="4"/>
        <v>0</v>
      </c>
      <c r="AS28" s="215"/>
      <c r="AT28" s="215"/>
      <c r="AU28" s="215"/>
      <c r="AV28" s="215"/>
      <c r="AW28" s="215"/>
      <c r="AX28" s="215"/>
    </row>
    <row r="29" spans="1:50" s="75" customFormat="1" ht="39" customHeight="1" x14ac:dyDescent="0.25">
      <c r="A29" s="167" t="s">
        <v>38</v>
      </c>
      <c r="B29" s="176">
        <v>624603188.53824043</v>
      </c>
      <c r="C29" s="79">
        <v>999</v>
      </c>
      <c r="D29" s="104">
        <v>802069698.4000001</v>
      </c>
      <c r="E29" s="104">
        <v>601552273.80000007</v>
      </c>
      <c r="F29" s="194">
        <v>1.1835501186384136</v>
      </c>
      <c r="G29" s="79">
        <v>540</v>
      </c>
      <c r="H29" s="104">
        <v>399766090.49000001</v>
      </c>
      <c r="I29" s="104">
        <v>299824567.86749995</v>
      </c>
      <c r="J29" s="194">
        <f t="shared" si="0"/>
        <v>0.64003210010114275</v>
      </c>
      <c r="K29" s="79">
        <v>305</v>
      </c>
      <c r="L29" s="104">
        <v>260658933.86999995</v>
      </c>
      <c r="M29" s="104">
        <v>195494200.40249997</v>
      </c>
      <c r="N29" s="100">
        <v>443</v>
      </c>
      <c r="O29" s="104">
        <v>288171392.03000003</v>
      </c>
      <c r="P29" s="104">
        <v>216128542.93000001</v>
      </c>
      <c r="Q29" s="194">
        <f t="shared" si="8"/>
        <v>0.46136714848415661</v>
      </c>
      <c r="R29" s="79">
        <v>12</v>
      </c>
      <c r="S29" s="104">
        <v>6575703.8599999994</v>
      </c>
      <c r="T29" s="78">
        <v>4931777.8599999994</v>
      </c>
      <c r="U29" s="100">
        <v>45</v>
      </c>
      <c r="V29" s="104">
        <v>1198280.4099999999</v>
      </c>
      <c r="W29" s="104">
        <v>898710.30749999988</v>
      </c>
      <c r="X29" s="100">
        <v>431</v>
      </c>
      <c r="Y29" s="104">
        <v>280397407.75999999</v>
      </c>
      <c r="Z29" s="104">
        <v>210298054.76249999</v>
      </c>
      <c r="AA29" s="194">
        <f t="shared" si="2"/>
        <v>0.44892087153159493</v>
      </c>
      <c r="AB29" s="100">
        <v>255</v>
      </c>
      <c r="AC29" s="101">
        <v>287</v>
      </c>
      <c r="AD29" s="104">
        <v>102770148.23</v>
      </c>
      <c r="AE29" s="104">
        <v>77077611.172499999</v>
      </c>
      <c r="AF29" s="194">
        <f t="shared" si="7"/>
        <v>0.16453670124629544</v>
      </c>
      <c r="AG29" s="100">
        <v>10</v>
      </c>
      <c r="AH29" s="78">
        <v>2571439.42</v>
      </c>
      <c r="AI29" s="100">
        <v>313</v>
      </c>
      <c r="AJ29" s="104">
        <v>152037687.94</v>
      </c>
      <c r="AK29" s="104">
        <v>114028265.13</v>
      </c>
      <c r="AL29" s="104">
        <v>98122958.900000006</v>
      </c>
      <c r="AM29" s="104">
        <v>73592218.810000002</v>
      </c>
      <c r="AN29" s="194">
        <f t="shared" si="3"/>
        <v>0.2434148443843426</v>
      </c>
      <c r="AO29" s="100">
        <v>189</v>
      </c>
      <c r="AP29" s="104">
        <v>76504894.789999992</v>
      </c>
      <c r="AQ29" s="104">
        <v>57378720.020000003</v>
      </c>
      <c r="AR29" s="194">
        <f t="shared" si="4"/>
        <v>0.12248559756642372</v>
      </c>
      <c r="AS29" s="215"/>
      <c r="AT29" s="215"/>
      <c r="AU29" s="215"/>
      <c r="AV29" s="215"/>
      <c r="AW29" s="215"/>
      <c r="AX29" s="215"/>
    </row>
    <row r="30" spans="1:50" s="134" customFormat="1" ht="35.25" customHeight="1" outlineLevel="1" x14ac:dyDescent="0.25">
      <c r="A30" s="168" t="s">
        <v>39</v>
      </c>
      <c r="B30" s="177">
        <v>341770842.93263292</v>
      </c>
      <c r="C30" s="76">
        <v>709</v>
      </c>
      <c r="D30" s="77">
        <v>487910954.31000006</v>
      </c>
      <c r="E30" s="77">
        <v>365933215.73250008</v>
      </c>
      <c r="F30" s="194">
        <v>1.4770718179422628</v>
      </c>
      <c r="G30" s="79">
        <v>426</v>
      </c>
      <c r="H30" s="77">
        <v>283998035.5</v>
      </c>
      <c r="I30" s="77">
        <v>212998526.625</v>
      </c>
      <c r="J30" s="194">
        <f t="shared" si="0"/>
        <v>0.83096039750816131</v>
      </c>
      <c r="K30" s="79">
        <v>244</v>
      </c>
      <c r="L30" s="77">
        <v>193308970.30999997</v>
      </c>
      <c r="M30" s="78">
        <v>144981727.73249999</v>
      </c>
      <c r="N30" s="79">
        <v>362</v>
      </c>
      <c r="O30" s="77">
        <v>204111079.64000002</v>
      </c>
      <c r="P30" s="77">
        <v>153083308.77000001</v>
      </c>
      <c r="Q30" s="194">
        <f t="shared" si="8"/>
        <v>0.59721618698828771</v>
      </c>
      <c r="R30" s="79">
        <v>9</v>
      </c>
      <c r="S30" s="77">
        <v>3615662.57</v>
      </c>
      <c r="T30" s="78">
        <v>2711746.9</v>
      </c>
      <c r="U30" s="79">
        <v>43</v>
      </c>
      <c r="V30" s="77">
        <v>1177968.6599999999</v>
      </c>
      <c r="W30" s="78">
        <v>883476.49499999988</v>
      </c>
      <c r="X30" s="79">
        <v>353</v>
      </c>
      <c r="Y30" s="77">
        <v>199317448.41000003</v>
      </c>
      <c r="Z30" s="77">
        <v>149488085.375</v>
      </c>
      <c r="AA30" s="194">
        <f t="shared" si="2"/>
        <v>0.58319032337491661</v>
      </c>
      <c r="AB30" s="79">
        <v>216</v>
      </c>
      <c r="AC30" s="80">
        <v>246</v>
      </c>
      <c r="AD30" s="77">
        <v>93224785.960000008</v>
      </c>
      <c r="AE30" s="77">
        <v>69918589.469999999</v>
      </c>
      <c r="AF30" s="194">
        <f t="shared" si="7"/>
        <v>0.27276986287088195</v>
      </c>
      <c r="AG30" s="80">
        <v>9</v>
      </c>
      <c r="AH30" s="78">
        <v>2534439.42</v>
      </c>
      <c r="AI30" s="79">
        <v>259</v>
      </c>
      <c r="AJ30" s="77">
        <v>121105256.25</v>
      </c>
      <c r="AK30" s="77">
        <v>90828941.450000018</v>
      </c>
      <c r="AL30" s="77">
        <v>71426624.310000002</v>
      </c>
      <c r="AM30" s="77">
        <v>53569967.920000002</v>
      </c>
      <c r="AN30" s="194">
        <f t="shared" si="3"/>
        <v>0.35434636615233817</v>
      </c>
      <c r="AO30" s="79">
        <v>167</v>
      </c>
      <c r="AP30" s="77">
        <v>71513426.659999996</v>
      </c>
      <c r="AQ30" s="77">
        <v>53635118.960000001</v>
      </c>
      <c r="AR30" s="194">
        <f t="shared" si="4"/>
        <v>0.20924379050700981</v>
      </c>
      <c r="AS30" s="215"/>
      <c r="AT30" s="215"/>
      <c r="AU30" s="215"/>
      <c r="AV30" s="215"/>
      <c r="AW30" s="215"/>
      <c r="AX30" s="215"/>
    </row>
    <row r="31" spans="1:50" s="134" customFormat="1" ht="25.5" outlineLevel="1" x14ac:dyDescent="0.25">
      <c r="A31" s="168" t="s">
        <v>40</v>
      </c>
      <c r="B31" s="177">
        <v>108689292.14211902</v>
      </c>
      <c r="C31" s="76">
        <v>179</v>
      </c>
      <c r="D31" s="77">
        <v>46521497.069999993</v>
      </c>
      <c r="E31" s="77">
        <v>34891122.802499995</v>
      </c>
      <c r="F31" s="194">
        <v>0.27446777249920357</v>
      </c>
      <c r="G31" s="79">
        <v>73</v>
      </c>
      <c r="H31" s="77">
        <v>18558068.140000001</v>
      </c>
      <c r="I31" s="77">
        <v>13918551.105</v>
      </c>
      <c r="J31" s="194">
        <f t="shared" si="0"/>
        <v>0.17074421752359928</v>
      </c>
      <c r="K31" s="79">
        <v>36</v>
      </c>
      <c r="L31" s="77">
        <v>11123274.76</v>
      </c>
      <c r="M31" s="78">
        <v>8342456.0700000003</v>
      </c>
      <c r="N31" s="79">
        <v>44</v>
      </c>
      <c r="O31" s="77">
        <v>10225816.93</v>
      </c>
      <c r="P31" s="77">
        <v>7669362.6500000004</v>
      </c>
      <c r="Q31" s="194">
        <f t="shared" si="8"/>
        <v>9.4083020769231002E-2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44</v>
      </c>
      <c r="Y31" s="77">
        <v>10225816.93</v>
      </c>
      <c r="Z31" s="77">
        <v>7669362.6500000004</v>
      </c>
      <c r="AA31" s="194">
        <f t="shared" si="2"/>
        <v>9.4083020769231002E-2</v>
      </c>
      <c r="AB31" s="79">
        <v>22</v>
      </c>
      <c r="AC31" s="80">
        <v>22</v>
      </c>
      <c r="AD31" s="77">
        <v>2994909.52</v>
      </c>
      <c r="AE31" s="77">
        <v>2246182.1399999997</v>
      </c>
      <c r="AF31" s="194">
        <f t="shared" si="7"/>
        <v>2.7554779877340094E-2</v>
      </c>
      <c r="AG31" s="80">
        <v>0</v>
      </c>
      <c r="AH31" s="78">
        <v>0</v>
      </c>
      <c r="AI31" s="79">
        <v>26</v>
      </c>
      <c r="AJ31" s="77">
        <v>5078698.3100000005</v>
      </c>
      <c r="AK31" s="77">
        <v>3809023.6999999997</v>
      </c>
      <c r="AL31" s="77">
        <v>4388468.01</v>
      </c>
      <c r="AM31" s="77">
        <v>3291350.99</v>
      </c>
      <c r="AN31" s="194">
        <f t="shared" si="3"/>
        <v>4.6726758541763613E-2</v>
      </c>
      <c r="AO31" s="79">
        <v>14</v>
      </c>
      <c r="AP31" s="77">
        <v>1287994.05</v>
      </c>
      <c r="AQ31" s="77">
        <v>965995.52000000002</v>
      </c>
      <c r="AR31" s="194">
        <f t="shared" si="4"/>
        <v>1.1850238644629829E-2</v>
      </c>
      <c r="AS31" s="215"/>
      <c r="AT31" s="215"/>
      <c r="AU31" s="215"/>
      <c r="AV31" s="215"/>
      <c r="AW31" s="215"/>
      <c r="AX31" s="215"/>
    </row>
    <row r="32" spans="1:50" s="134" customFormat="1" outlineLevel="1" x14ac:dyDescent="0.25">
      <c r="A32" s="168" t="s">
        <v>41</v>
      </c>
      <c r="B32" s="177">
        <v>174143053.4634884</v>
      </c>
      <c r="C32" s="76">
        <v>111</v>
      </c>
      <c r="D32" s="77">
        <v>267637247.01999998</v>
      </c>
      <c r="E32" s="77">
        <v>200727935.26499999</v>
      </c>
      <c r="F32" s="194">
        <v>1.1706297729690822</v>
      </c>
      <c r="G32" s="79">
        <v>41</v>
      </c>
      <c r="H32" s="77">
        <v>97209986.849999994</v>
      </c>
      <c r="I32" s="77">
        <v>72907490.137499988</v>
      </c>
      <c r="J32" s="194">
        <f t="shared" si="0"/>
        <v>0.55821914751472679</v>
      </c>
      <c r="K32" s="79">
        <v>25</v>
      </c>
      <c r="L32" s="77">
        <v>56226688.799999997</v>
      </c>
      <c r="M32" s="78">
        <v>42170016.600000001</v>
      </c>
      <c r="N32" s="79">
        <v>37</v>
      </c>
      <c r="O32" s="77">
        <v>73834495.460000008</v>
      </c>
      <c r="P32" s="77">
        <v>55375871.509999998</v>
      </c>
      <c r="Q32" s="194">
        <f t="shared" si="8"/>
        <v>0.42398760094947152</v>
      </c>
      <c r="R32" s="79">
        <v>3</v>
      </c>
      <c r="S32" s="77">
        <v>2960041.29</v>
      </c>
      <c r="T32" s="78">
        <v>2220030.96</v>
      </c>
      <c r="U32" s="79">
        <v>2</v>
      </c>
      <c r="V32" s="77">
        <v>20311.75</v>
      </c>
      <c r="W32" s="78">
        <v>15233.8125</v>
      </c>
      <c r="X32" s="79">
        <v>34</v>
      </c>
      <c r="Y32" s="77">
        <v>70854142.420000002</v>
      </c>
      <c r="Z32" s="77">
        <v>53140606.737499997</v>
      </c>
      <c r="AA32" s="194">
        <f t="shared" si="2"/>
        <v>0.40687320573976032</v>
      </c>
      <c r="AB32" s="79">
        <v>17</v>
      </c>
      <c r="AC32" s="80">
        <v>19</v>
      </c>
      <c r="AD32" s="77">
        <v>6550452.75</v>
      </c>
      <c r="AE32" s="77">
        <v>4912839.5625</v>
      </c>
      <c r="AF32" s="194">
        <f t="shared" si="7"/>
        <v>3.7615354846028334E-2</v>
      </c>
      <c r="AG32" s="80">
        <v>1</v>
      </c>
      <c r="AH32" s="78">
        <v>37000</v>
      </c>
      <c r="AI32" s="79">
        <v>28</v>
      </c>
      <c r="AJ32" s="77">
        <v>25853733.379999999</v>
      </c>
      <c r="AK32" s="77">
        <v>19390299.98</v>
      </c>
      <c r="AL32" s="77">
        <v>22307866.579999998</v>
      </c>
      <c r="AM32" s="77">
        <v>16730899.899999999</v>
      </c>
      <c r="AN32" s="194">
        <f t="shared" si="3"/>
        <v>0.14846261660055596</v>
      </c>
      <c r="AO32" s="79">
        <v>8</v>
      </c>
      <c r="AP32" s="77">
        <v>3703474.08</v>
      </c>
      <c r="AQ32" s="77">
        <v>2777605.54</v>
      </c>
      <c r="AR32" s="194">
        <f t="shared" si="4"/>
        <v>2.1266849330722724E-2</v>
      </c>
      <c r="AS32" s="215"/>
      <c r="AT32" s="215"/>
      <c r="AU32" s="215"/>
      <c r="AV32" s="215"/>
      <c r="AW32" s="215"/>
      <c r="AX32" s="215"/>
    </row>
    <row r="33" spans="1:50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  <c r="AX33" s="215"/>
    </row>
    <row r="34" spans="1:50" ht="25.5" x14ac:dyDescent="0.2">
      <c r="A34" s="167" t="s">
        <v>43</v>
      </c>
      <c r="B34" s="176">
        <v>217417250.23264939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0"/>
        <v>1.010441768925517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8"/>
        <v>0.95771095824820329</v>
      </c>
      <c r="R34" s="79">
        <v>2</v>
      </c>
      <c r="S34" s="77">
        <v>216484.1</v>
      </c>
      <c r="T34" s="78">
        <v>162363.07</v>
      </c>
      <c r="U34" s="79">
        <v>1</v>
      </c>
      <c r="V34" s="77">
        <v>3446.45</v>
      </c>
      <c r="W34" s="78">
        <v>2584.8374999999996</v>
      </c>
      <c r="X34" s="79">
        <v>908</v>
      </c>
      <c r="Y34" s="77">
        <v>208002952.51000002</v>
      </c>
      <c r="Z34" s="77">
        <v>156002211.08250001</v>
      </c>
      <c r="AA34" s="194">
        <f t="shared" si="2"/>
        <v>0.9566993984489478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7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3"/>
        <v>0.95769510647012979</v>
      </c>
      <c r="AO34" s="79">
        <v>910</v>
      </c>
      <c r="AP34" s="77">
        <v>208219436.61000001</v>
      </c>
      <c r="AQ34" s="77">
        <v>156164574.12</v>
      </c>
      <c r="AR34" s="194">
        <f t="shared" si="4"/>
        <v>0.95769510647012979</v>
      </c>
      <c r="AS34" s="215"/>
      <c r="AT34" s="215"/>
      <c r="AU34" s="215"/>
      <c r="AV34" s="215"/>
      <c r="AW34" s="215"/>
      <c r="AX34" s="215"/>
    </row>
    <row r="35" spans="1:50" x14ac:dyDescent="0.2">
      <c r="A35" s="167" t="s">
        <v>44</v>
      </c>
      <c r="B35" s="176">
        <v>8313508.0660826657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0"/>
        <v>0.95437041221740082</v>
      </c>
      <c r="K35" s="79">
        <v>10</v>
      </c>
      <c r="L35" s="77">
        <v>3739253.33</v>
      </c>
      <c r="M35" s="78">
        <v>2804439.9975000001</v>
      </c>
      <c r="N35" s="79">
        <v>9</v>
      </c>
      <c r="O35" s="77">
        <v>5662449.4699999997</v>
      </c>
      <c r="P35" s="77">
        <v>4246837.08</v>
      </c>
      <c r="Q35" s="194">
        <f t="shared" si="8"/>
        <v>0.68111432923263548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8</v>
      </c>
      <c r="Y35" s="77">
        <v>5587479.4699999997</v>
      </c>
      <c r="Z35" s="77">
        <v>4190609.58</v>
      </c>
      <c r="AA35" s="194">
        <f t="shared" si="2"/>
        <v>0.67209647546932927</v>
      </c>
      <c r="AB35" s="79">
        <v>5</v>
      </c>
      <c r="AC35" s="80">
        <v>8</v>
      </c>
      <c r="AD35" s="77">
        <v>2102206.79</v>
      </c>
      <c r="AE35" s="77">
        <v>1576655.0924999998</v>
      </c>
      <c r="AF35" s="194">
        <f t="shared" si="7"/>
        <v>0.25286639205614703</v>
      </c>
      <c r="AG35" s="80">
        <v>0</v>
      </c>
      <c r="AH35" s="78">
        <v>0</v>
      </c>
      <c r="AI35" s="79">
        <v>6</v>
      </c>
      <c r="AJ35" s="77">
        <v>2435458.96</v>
      </c>
      <c r="AK35" s="77">
        <v>1826594.18</v>
      </c>
      <c r="AL35" s="77">
        <v>1641824.7800000003</v>
      </c>
      <c r="AM35" s="77">
        <v>1231368.56</v>
      </c>
      <c r="AN35" s="194">
        <f t="shared" si="3"/>
        <v>0.29295201744449512</v>
      </c>
      <c r="AO35" s="79">
        <v>2</v>
      </c>
      <c r="AP35" s="77">
        <v>1235468.78</v>
      </c>
      <c r="AQ35" s="77">
        <v>926601.56</v>
      </c>
      <c r="AR35" s="194">
        <f t="shared" si="4"/>
        <v>0.148609801082704</v>
      </c>
      <c r="AS35" s="215"/>
      <c r="AT35" s="215"/>
      <c r="AU35" s="215"/>
      <c r="AV35" s="215"/>
      <c r="AW35" s="215"/>
      <c r="AX35" s="215"/>
    </row>
    <row r="36" spans="1:50" ht="26.25" thickBot="1" x14ac:dyDescent="0.25">
      <c r="A36" s="169" t="s">
        <v>45</v>
      </c>
      <c r="B36" s="178">
        <v>4178018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0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8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2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7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3"/>
        <v>0</v>
      </c>
      <c r="AO36" s="100">
        <v>0</v>
      </c>
      <c r="AP36" s="98">
        <v>0</v>
      </c>
      <c r="AQ36" s="98">
        <v>0</v>
      </c>
      <c r="AR36" s="194">
        <f t="shared" si="4"/>
        <v>0</v>
      </c>
      <c r="AS36" s="215"/>
      <c r="AT36" s="215"/>
      <c r="AU36" s="215"/>
      <c r="AV36" s="215"/>
      <c r="AW36" s="215"/>
      <c r="AX36" s="215"/>
    </row>
    <row r="37" spans="1:50" s="83" customFormat="1" ht="26.25" thickBot="1" x14ac:dyDescent="0.25">
      <c r="A37" s="165" t="s">
        <v>182</v>
      </c>
      <c r="B37" s="135">
        <f>SUM(B38+B41)</f>
        <v>131390424.21701652</v>
      </c>
      <c r="C37" s="146">
        <v>55</v>
      </c>
      <c r="D37" s="147">
        <v>111197643.53</v>
      </c>
      <c r="E37" s="147">
        <v>87175910.358999997</v>
      </c>
      <c r="F37" s="195">
        <f>D37/B37</f>
        <v>0.84631467013407113</v>
      </c>
      <c r="G37" s="146">
        <v>55</v>
      </c>
      <c r="H37" s="147">
        <v>111197643.53</v>
      </c>
      <c r="I37" s="147">
        <v>87175910.358999997</v>
      </c>
      <c r="J37" s="195">
        <f t="shared" ref="J37" si="9">H37/B37</f>
        <v>0.84631467013407113</v>
      </c>
      <c r="K37" s="146">
        <v>3</v>
      </c>
      <c r="L37" s="147">
        <v>1073500</v>
      </c>
      <c r="M37" s="147">
        <v>966150</v>
      </c>
      <c r="N37" s="146">
        <v>49</v>
      </c>
      <c r="O37" s="147">
        <v>106333061.78999999</v>
      </c>
      <c r="P37" s="147">
        <v>82915405.560000002</v>
      </c>
      <c r="Q37" s="195">
        <f t="shared" ref="Q37" si="10">O37/B37</f>
        <v>0.80929080200221071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48</v>
      </c>
      <c r="Y37" s="147">
        <v>104782050.28999999</v>
      </c>
      <c r="Z37" s="147">
        <v>81711495.210000008</v>
      </c>
      <c r="AA37" s="195">
        <f t="shared" si="2"/>
        <v>0.79748620125415159</v>
      </c>
      <c r="AB37" s="146">
        <v>42</v>
      </c>
      <c r="AC37" s="146">
        <v>82</v>
      </c>
      <c r="AD37" s="147">
        <v>34309235.079999998</v>
      </c>
      <c r="AE37" s="147">
        <v>29330908.216000002</v>
      </c>
      <c r="AF37" s="195">
        <f t="shared" si="7"/>
        <v>0.26112431925276158</v>
      </c>
      <c r="AG37" s="146">
        <v>1</v>
      </c>
      <c r="AH37" s="147">
        <v>139922.82999999999</v>
      </c>
      <c r="AI37" s="146">
        <v>42</v>
      </c>
      <c r="AJ37" s="147">
        <v>45920107.159999996</v>
      </c>
      <c r="AK37" s="147">
        <v>38497024.539999999</v>
      </c>
      <c r="AL37" s="147">
        <v>4000000</v>
      </c>
      <c r="AM37" s="147">
        <v>3200000</v>
      </c>
      <c r="AN37" s="195">
        <f t="shared" si="3"/>
        <v>0.34949356038423407</v>
      </c>
      <c r="AO37" s="146">
        <v>42</v>
      </c>
      <c r="AP37" s="147">
        <v>42665269.149999999</v>
      </c>
      <c r="AQ37" s="147">
        <v>35893154.130000003</v>
      </c>
      <c r="AR37" s="195">
        <f t="shared" si="4"/>
        <v>0.32472129840702935</v>
      </c>
      <c r="AS37" s="215"/>
      <c r="AT37" s="215"/>
      <c r="AU37" s="215"/>
      <c r="AV37" s="215"/>
      <c r="AW37" s="215"/>
      <c r="AX37" s="215"/>
    </row>
    <row r="38" spans="1:50" s="82" customFormat="1" x14ac:dyDescent="0.2">
      <c r="A38" s="170" t="s">
        <v>47</v>
      </c>
      <c r="B38" s="175">
        <v>90704154.729873925</v>
      </c>
      <c r="C38" s="148">
        <v>52</v>
      </c>
      <c r="D38" s="153">
        <v>74131955.349999994</v>
      </c>
      <c r="E38" s="153">
        <v>57523359.814999998</v>
      </c>
      <c r="F38" s="194">
        <f t="shared" ref="F38:F56" si="11">D38/B38</f>
        <v>0.81729393290497443</v>
      </c>
      <c r="G38" s="156">
        <v>52</v>
      </c>
      <c r="H38" s="216">
        <v>74131955.349999994</v>
      </c>
      <c r="I38" s="216">
        <v>57523359.814999998</v>
      </c>
      <c r="J38" s="194">
        <f t="shared" si="0"/>
        <v>0.81729393290497443</v>
      </c>
      <c r="K38" s="150">
        <v>3</v>
      </c>
      <c r="L38" s="149">
        <v>1073500</v>
      </c>
      <c r="M38" s="151">
        <v>966150</v>
      </c>
      <c r="N38" s="150">
        <v>46</v>
      </c>
      <c r="O38" s="154">
        <v>70439221.549999997</v>
      </c>
      <c r="P38" s="154">
        <v>54200333.379999995</v>
      </c>
      <c r="Q38" s="194">
        <f t="shared" si="8"/>
        <v>0.77658208446763066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45</v>
      </c>
      <c r="Y38" s="154">
        <v>68888210.049999997</v>
      </c>
      <c r="Z38" s="154">
        <v>52996423.030000001</v>
      </c>
      <c r="AA38" s="194">
        <f t="shared" si="2"/>
        <v>0.75948241020663276</v>
      </c>
      <c r="AB38" s="150">
        <v>40</v>
      </c>
      <c r="AC38" s="150">
        <v>79</v>
      </c>
      <c r="AD38" s="154">
        <v>18860801.52</v>
      </c>
      <c r="AE38" s="154">
        <v>16972161.368000001</v>
      </c>
      <c r="AF38" s="194">
        <f t="shared" si="7"/>
        <v>0.20793756996214074</v>
      </c>
      <c r="AG38" s="152">
        <v>1</v>
      </c>
      <c r="AH38" s="151">
        <v>139922.82999999999</v>
      </c>
      <c r="AI38" s="150">
        <v>39</v>
      </c>
      <c r="AJ38" s="154">
        <v>17634989.399999999</v>
      </c>
      <c r="AK38" s="154">
        <v>15868930.35</v>
      </c>
      <c r="AL38" s="154">
        <v>0</v>
      </c>
      <c r="AM38" s="154">
        <v>0</v>
      </c>
      <c r="AN38" s="194">
        <f t="shared" si="3"/>
        <v>0.19442317116033733</v>
      </c>
      <c r="AO38" s="150">
        <v>39</v>
      </c>
      <c r="AP38" s="154">
        <v>17634989.399999999</v>
      </c>
      <c r="AQ38" s="154">
        <v>15868930.35</v>
      </c>
      <c r="AR38" s="194">
        <f t="shared" si="4"/>
        <v>0.19442317116033733</v>
      </c>
      <c r="AS38" s="215"/>
      <c r="AT38" s="215"/>
      <c r="AU38" s="215"/>
      <c r="AV38" s="215"/>
      <c r="AW38" s="215"/>
      <c r="AX38" s="215"/>
    </row>
    <row r="39" spans="1:50" s="132" customFormat="1" ht="37.5" customHeight="1" outlineLevel="1" x14ac:dyDescent="0.2">
      <c r="A39" s="171" t="s">
        <v>48</v>
      </c>
      <c r="B39" s="177">
        <v>39908050.727150366</v>
      </c>
      <c r="C39" s="189">
        <v>49</v>
      </c>
      <c r="D39" s="190">
        <v>28154955.350000001</v>
      </c>
      <c r="E39" s="190">
        <v>25339459.815000001</v>
      </c>
      <c r="F39" s="194">
        <f t="shared" si="11"/>
        <v>0.70549562900213358</v>
      </c>
      <c r="G39" s="117">
        <v>49</v>
      </c>
      <c r="H39" s="116">
        <v>28154955.350000001</v>
      </c>
      <c r="I39" s="116">
        <v>25339459.815000001</v>
      </c>
      <c r="J39" s="194">
        <f t="shared" si="0"/>
        <v>0.70549562900213358</v>
      </c>
      <c r="K39" s="191">
        <v>3</v>
      </c>
      <c r="L39" s="190">
        <v>1073500</v>
      </c>
      <c r="M39" s="192">
        <v>966150</v>
      </c>
      <c r="N39" s="191">
        <v>43</v>
      </c>
      <c r="O39" s="190">
        <v>24464391.550000001</v>
      </c>
      <c r="P39" s="190">
        <v>22017952.379999999</v>
      </c>
      <c r="Q39" s="194">
        <f t="shared" si="8"/>
        <v>0.6130189549287185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43</v>
      </c>
      <c r="Y39" s="190">
        <v>23873380.050000001</v>
      </c>
      <c r="Z39" s="190">
        <v>21486042.029999997</v>
      </c>
      <c r="AA39" s="194">
        <f t="shared" si="2"/>
        <v>0.5982096247501858</v>
      </c>
      <c r="AB39" s="191">
        <v>39</v>
      </c>
      <c r="AC39" s="193">
        <v>78</v>
      </c>
      <c r="AD39" s="190">
        <v>18848001.52</v>
      </c>
      <c r="AE39" s="190">
        <v>16963201.368000001</v>
      </c>
      <c r="AF39" s="194">
        <f t="shared" si="7"/>
        <v>0.47228569615847638</v>
      </c>
      <c r="AG39" s="193">
        <v>1</v>
      </c>
      <c r="AH39" s="192">
        <v>139922.82999999999</v>
      </c>
      <c r="AI39" s="191">
        <v>38</v>
      </c>
      <c r="AJ39" s="190">
        <v>17622189.399999999</v>
      </c>
      <c r="AK39" s="190">
        <v>15859970.35</v>
      </c>
      <c r="AL39" s="190">
        <v>0</v>
      </c>
      <c r="AM39" s="190">
        <v>0</v>
      </c>
      <c r="AN39" s="194">
        <f t="shared" si="3"/>
        <v>0.441569785517267</v>
      </c>
      <c r="AO39" s="191">
        <v>38</v>
      </c>
      <c r="AP39" s="190">
        <v>17622189.399999999</v>
      </c>
      <c r="AQ39" s="190">
        <v>15859970.35</v>
      </c>
      <c r="AR39" s="194">
        <f t="shared" si="4"/>
        <v>0.441569785517267</v>
      </c>
      <c r="AS39" s="215"/>
      <c r="AT39" s="215"/>
      <c r="AU39" s="215"/>
      <c r="AV39" s="215"/>
      <c r="AW39" s="215"/>
      <c r="AX39" s="215"/>
    </row>
    <row r="40" spans="1:50" s="132" customFormat="1" ht="25.5" outlineLevel="1" x14ac:dyDescent="0.2">
      <c r="A40" s="171" t="s">
        <v>49</v>
      </c>
      <c r="B40" s="177">
        <v>50796104.00272356</v>
      </c>
      <c r="C40" s="125">
        <v>3</v>
      </c>
      <c r="D40" s="126">
        <v>45977000</v>
      </c>
      <c r="E40" s="126">
        <v>32183899.999999996</v>
      </c>
      <c r="F40" s="194">
        <f t="shared" si="11"/>
        <v>0.90512847200909008</v>
      </c>
      <c r="G40" s="122">
        <v>3</v>
      </c>
      <c r="H40" s="121">
        <v>45977000</v>
      </c>
      <c r="I40" s="121">
        <v>32183899.999999996</v>
      </c>
      <c r="J40" s="194">
        <f t="shared" si="0"/>
        <v>0.90512847200909008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8"/>
        <v>0.90508575219735243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2"/>
        <v>0.88618666497703091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7"/>
        <v>2.5198782960428806E-4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3"/>
        <v>2.5198782960428806E-4</v>
      </c>
      <c r="AO40" s="127">
        <v>1</v>
      </c>
      <c r="AP40" s="126">
        <v>12800</v>
      </c>
      <c r="AQ40" s="126">
        <v>8960</v>
      </c>
      <c r="AR40" s="194">
        <f t="shared" si="4"/>
        <v>2.5198782960428806E-4</v>
      </c>
      <c r="AS40" s="215"/>
      <c r="AT40" s="215"/>
      <c r="AU40" s="215"/>
      <c r="AV40" s="215"/>
      <c r="AW40" s="215"/>
      <c r="AX40" s="215"/>
    </row>
    <row r="41" spans="1:50" s="82" customFormat="1" ht="13.5" thickBot="1" x14ac:dyDescent="0.25">
      <c r="A41" s="172" t="s">
        <v>50</v>
      </c>
      <c r="B41" s="178">
        <v>40686269.487142593</v>
      </c>
      <c r="C41" s="125">
        <v>3</v>
      </c>
      <c r="D41" s="126">
        <v>37065688.18</v>
      </c>
      <c r="E41" s="126">
        <v>29652550.544</v>
      </c>
      <c r="F41" s="194">
        <f t="shared" si="11"/>
        <v>0.91101220748963618</v>
      </c>
      <c r="G41" s="122">
        <v>3</v>
      </c>
      <c r="H41" s="121">
        <v>37065688.18</v>
      </c>
      <c r="I41" s="121">
        <v>29652550.544</v>
      </c>
      <c r="J41" s="194">
        <f t="shared" si="0"/>
        <v>0.91101220748963618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8"/>
        <v>0.88221015817984827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2"/>
        <v>0.88221015817984827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7"/>
        <v>0.37969648617900231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3"/>
        <v>0.69520057052511242</v>
      </c>
      <c r="AO41" s="127">
        <v>3</v>
      </c>
      <c r="AP41" s="126">
        <v>25030279.75</v>
      </c>
      <c r="AQ41" s="126">
        <v>20024223.780000001</v>
      </c>
      <c r="AR41" s="194">
        <f t="shared" si="4"/>
        <v>0.61520213245183131</v>
      </c>
      <c r="AS41" s="215"/>
      <c r="AT41" s="215"/>
      <c r="AU41" s="215"/>
      <c r="AV41" s="215"/>
      <c r="AW41" s="215"/>
      <c r="AX41" s="215"/>
    </row>
    <row r="42" spans="1:50" s="83" customFormat="1" ht="26.25" thickBot="1" x14ac:dyDescent="0.25">
      <c r="A42" s="165" t="s">
        <v>183</v>
      </c>
      <c r="B42" s="135">
        <f>SUM(B43:B45)</f>
        <v>412576700.78540587</v>
      </c>
      <c r="C42" s="146">
        <v>2851</v>
      </c>
      <c r="D42" s="147">
        <v>416129865.06000006</v>
      </c>
      <c r="E42" s="147">
        <v>353465405.94550002</v>
      </c>
      <c r="F42" s="195">
        <f>D42/B42</f>
        <v>1.0086121302241018</v>
      </c>
      <c r="G42" s="146">
        <v>2802</v>
      </c>
      <c r="H42" s="147">
        <v>410590996.5</v>
      </c>
      <c r="I42" s="147">
        <v>348757367.66949999</v>
      </c>
      <c r="J42" s="195">
        <f t="shared" ref="J42" si="12">H42/B42</f>
        <v>0.99518706635244847</v>
      </c>
      <c r="K42" s="146">
        <v>632</v>
      </c>
      <c r="L42" s="147">
        <v>90505240.320000023</v>
      </c>
      <c r="M42" s="147">
        <v>76929454.013999999</v>
      </c>
      <c r="N42" s="146">
        <v>1721</v>
      </c>
      <c r="O42" s="147">
        <v>251016478.54999998</v>
      </c>
      <c r="P42" s="147">
        <v>213364006.47199997</v>
      </c>
      <c r="Q42" s="195">
        <f t="shared" si="8"/>
        <v>0.60841166762967924</v>
      </c>
      <c r="R42" s="146">
        <v>96</v>
      </c>
      <c r="S42" s="147">
        <v>15677632.449999999</v>
      </c>
      <c r="T42" s="147">
        <v>13325987.559999999</v>
      </c>
      <c r="U42" s="146">
        <v>233</v>
      </c>
      <c r="V42" s="147">
        <v>3003457.11</v>
      </c>
      <c r="W42" s="147">
        <v>2552938.7059999998</v>
      </c>
      <c r="X42" s="146">
        <v>1625</v>
      </c>
      <c r="Y42" s="147">
        <v>232335388.98999998</v>
      </c>
      <c r="Z42" s="147">
        <v>197485080.20950001</v>
      </c>
      <c r="AA42" s="195">
        <f t="shared" si="2"/>
        <v>0.56313259703641128</v>
      </c>
      <c r="AB42" s="146">
        <v>1241</v>
      </c>
      <c r="AC42" s="146">
        <v>1341</v>
      </c>
      <c r="AD42" s="147">
        <v>176874325.39999998</v>
      </c>
      <c r="AE42" s="147">
        <v>150343176.20399997</v>
      </c>
      <c r="AF42" s="195">
        <f t="shared" si="7"/>
        <v>0.42870652914546881</v>
      </c>
      <c r="AG42" s="146">
        <v>20</v>
      </c>
      <c r="AH42" s="147">
        <v>3182228.91</v>
      </c>
      <c r="AI42" s="146">
        <v>1305</v>
      </c>
      <c r="AJ42" s="147">
        <v>183739671.13000003</v>
      </c>
      <c r="AK42" s="147">
        <v>156178719.16299999</v>
      </c>
      <c r="AL42" s="147">
        <v>96770357.050000012</v>
      </c>
      <c r="AM42" s="147">
        <v>82254803.050999984</v>
      </c>
      <c r="AN42" s="195">
        <f t="shared" si="3"/>
        <v>0.44534669742673816</v>
      </c>
      <c r="AO42" s="146">
        <v>1021</v>
      </c>
      <c r="AP42" s="147">
        <v>139614733.53</v>
      </c>
      <c r="AQ42" s="147">
        <v>118672991.9545</v>
      </c>
      <c r="AR42" s="195">
        <f t="shared" si="4"/>
        <v>0.33839703808824151</v>
      </c>
      <c r="AS42" s="215"/>
      <c r="AT42" s="215"/>
      <c r="AU42" s="215"/>
      <c r="AV42" s="215"/>
      <c r="AW42" s="215"/>
      <c r="AX42" s="215"/>
    </row>
    <row r="43" spans="1:50" s="120" customFormat="1" x14ac:dyDescent="0.2">
      <c r="A43" s="166" t="s">
        <v>52</v>
      </c>
      <c r="B43" s="175">
        <v>109250.81073176471</v>
      </c>
      <c r="C43" s="209">
        <v>5</v>
      </c>
      <c r="D43" s="155">
        <v>99811</v>
      </c>
      <c r="E43" s="155">
        <v>84839.35</v>
      </c>
      <c r="F43" s="210">
        <f t="shared" si="11"/>
        <v>0.91359505097914961</v>
      </c>
      <c r="G43" s="156">
        <v>5</v>
      </c>
      <c r="H43" s="155">
        <v>99811</v>
      </c>
      <c r="I43" s="155">
        <v>84839.35</v>
      </c>
      <c r="J43" s="210">
        <f t="shared" si="0"/>
        <v>0.91359505097914961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8"/>
        <v>0.91359505097914961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2"/>
        <v>0.91359505097914961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7"/>
        <v>0.91359505097914961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3"/>
        <v>0.91359505097914961</v>
      </c>
      <c r="AO43" s="156">
        <v>5</v>
      </c>
      <c r="AP43" s="155">
        <v>99811</v>
      </c>
      <c r="AQ43" s="155">
        <v>84839.35</v>
      </c>
      <c r="AR43" s="210">
        <f t="shared" si="4"/>
        <v>0.91359505097914961</v>
      </c>
      <c r="AS43" s="215"/>
      <c r="AT43" s="215"/>
      <c r="AU43" s="215"/>
      <c r="AV43" s="215"/>
      <c r="AW43" s="215"/>
      <c r="AX43" s="215"/>
    </row>
    <row r="44" spans="1:50" s="120" customFormat="1" ht="25.5" x14ac:dyDescent="0.2">
      <c r="A44" s="167" t="s">
        <v>53</v>
      </c>
      <c r="B44" s="176">
        <v>399727799.01974118</v>
      </c>
      <c r="C44" s="211">
        <v>2781</v>
      </c>
      <c r="D44" s="116">
        <v>411673056.80000007</v>
      </c>
      <c r="E44" s="116">
        <v>349677118.963</v>
      </c>
      <c r="F44" s="210">
        <f t="shared" si="11"/>
        <v>1.029883480232179</v>
      </c>
      <c r="G44" s="117">
        <v>2732</v>
      </c>
      <c r="H44" s="116">
        <v>406134188.24000001</v>
      </c>
      <c r="I44" s="116">
        <v>344969080.68699998</v>
      </c>
      <c r="J44" s="210">
        <f t="shared" si="0"/>
        <v>1.0160268793813423</v>
      </c>
      <c r="K44" s="117">
        <v>629</v>
      </c>
      <c r="L44" s="116">
        <v>89985240.320000023</v>
      </c>
      <c r="M44" s="118">
        <v>76487454.013999999</v>
      </c>
      <c r="N44" s="117">
        <v>1658</v>
      </c>
      <c r="O44" s="116">
        <v>247481211.27999997</v>
      </c>
      <c r="P44" s="116">
        <v>210359029.30199999</v>
      </c>
      <c r="Q44" s="210">
        <f t="shared" si="8"/>
        <v>0.61912434383323367</v>
      </c>
      <c r="R44" s="117">
        <v>95</v>
      </c>
      <c r="S44" s="116">
        <v>15622632.449999999</v>
      </c>
      <c r="T44" s="118">
        <v>13279237.559999999</v>
      </c>
      <c r="U44" s="117">
        <v>223</v>
      </c>
      <c r="V44" s="116">
        <v>2961312.2199999997</v>
      </c>
      <c r="W44" s="118">
        <v>2517115.5459999996</v>
      </c>
      <c r="X44" s="117">
        <v>1563</v>
      </c>
      <c r="Y44" s="116">
        <v>228897266.60999998</v>
      </c>
      <c r="Z44" s="116">
        <v>194562676.19950002</v>
      </c>
      <c r="AA44" s="210">
        <f t="shared" si="2"/>
        <v>0.57263284457905705</v>
      </c>
      <c r="AB44" s="117">
        <v>1191</v>
      </c>
      <c r="AC44" s="119">
        <v>1290</v>
      </c>
      <c r="AD44" s="116">
        <v>174418408.25999999</v>
      </c>
      <c r="AE44" s="116">
        <v>148255646.64499998</v>
      </c>
      <c r="AF44" s="210">
        <f t="shared" si="7"/>
        <v>0.43634295309890636</v>
      </c>
      <c r="AG44" s="119">
        <v>20</v>
      </c>
      <c r="AH44" s="118">
        <v>3182228.91</v>
      </c>
      <c r="AI44" s="117">
        <v>1247</v>
      </c>
      <c r="AJ44" s="116">
        <v>180618956.03000003</v>
      </c>
      <c r="AK44" s="155">
        <v>153526111.36300001</v>
      </c>
      <c r="AL44" s="116">
        <v>94698238.140000015</v>
      </c>
      <c r="AM44" s="116">
        <v>80493501.979999989</v>
      </c>
      <c r="AN44" s="210">
        <f t="shared" si="3"/>
        <v>0.45185487842710653</v>
      </c>
      <c r="AO44" s="117">
        <v>974</v>
      </c>
      <c r="AP44" s="116">
        <v>137351538.5</v>
      </c>
      <c r="AQ44" s="116">
        <v>116749276.19450001</v>
      </c>
      <c r="AR44" s="210">
        <f t="shared" si="4"/>
        <v>0.34361267551776326</v>
      </c>
      <c r="AS44" s="215"/>
      <c r="AT44" s="215"/>
      <c r="AU44" s="215"/>
      <c r="AV44" s="215"/>
      <c r="AW44" s="215"/>
      <c r="AX44" s="215"/>
    </row>
    <row r="45" spans="1:50" s="120" customFormat="1" ht="33.75" customHeight="1" thickBot="1" x14ac:dyDescent="0.25">
      <c r="A45" s="169" t="s">
        <v>54</v>
      </c>
      <c r="B45" s="178">
        <v>12739650.954932941</v>
      </c>
      <c r="C45" s="212">
        <v>65</v>
      </c>
      <c r="D45" s="121">
        <v>4356997.26</v>
      </c>
      <c r="E45" s="121">
        <v>3703447.6324999998</v>
      </c>
      <c r="F45" s="210">
        <f t="shared" si="11"/>
        <v>0.34200287554290643</v>
      </c>
      <c r="G45" s="122">
        <v>65</v>
      </c>
      <c r="H45" s="121">
        <v>4356997.26</v>
      </c>
      <c r="I45" s="121">
        <v>3703447.6324999998</v>
      </c>
      <c r="J45" s="210">
        <f t="shared" si="0"/>
        <v>0.34200287554290643</v>
      </c>
      <c r="K45" s="122">
        <v>3</v>
      </c>
      <c r="L45" s="121">
        <v>520000</v>
      </c>
      <c r="M45" s="123">
        <v>442000</v>
      </c>
      <c r="N45" s="122">
        <v>58</v>
      </c>
      <c r="O45" s="121">
        <v>3435456.27</v>
      </c>
      <c r="P45" s="121">
        <v>2920137.82</v>
      </c>
      <c r="Q45" s="210">
        <f t="shared" si="8"/>
        <v>0.26966643608628471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57</v>
      </c>
      <c r="Y45" s="121">
        <v>3338311.38</v>
      </c>
      <c r="Z45" s="121">
        <v>2837564.6599999997</v>
      </c>
      <c r="AA45" s="210">
        <f t="shared" si="2"/>
        <v>0.26204103957081859</v>
      </c>
      <c r="AB45" s="122">
        <v>45</v>
      </c>
      <c r="AC45" s="124">
        <v>46</v>
      </c>
      <c r="AD45" s="121">
        <v>2356106.14</v>
      </c>
      <c r="AE45" s="121">
        <v>2002690.209</v>
      </c>
      <c r="AF45" s="210">
        <f t="shared" si="7"/>
        <v>0.18494275458054746</v>
      </c>
      <c r="AG45" s="124">
        <v>0</v>
      </c>
      <c r="AH45" s="123">
        <v>0</v>
      </c>
      <c r="AI45" s="122">
        <v>53</v>
      </c>
      <c r="AJ45" s="121">
        <v>3020904.1</v>
      </c>
      <c r="AK45" s="121">
        <v>2567768.4499999997</v>
      </c>
      <c r="AL45" s="121">
        <v>2072118.91</v>
      </c>
      <c r="AM45" s="121">
        <v>1761301.071</v>
      </c>
      <c r="AN45" s="210">
        <f t="shared" si="3"/>
        <v>0.23712612776335687</v>
      </c>
      <c r="AO45" s="122">
        <v>42</v>
      </c>
      <c r="AP45" s="121">
        <v>2163384.0299999998</v>
      </c>
      <c r="AQ45" s="121">
        <v>1838876.41</v>
      </c>
      <c r="AR45" s="210">
        <f t="shared" si="4"/>
        <v>0.16981501594141496</v>
      </c>
      <c r="AS45" s="215"/>
      <c r="AT45" s="215"/>
      <c r="AU45" s="215"/>
      <c r="AV45" s="215"/>
      <c r="AW45" s="215"/>
      <c r="AX45" s="215"/>
    </row>
    <row r="46" spans="1:50" s="83" customFormat="1" ht="48" customHeight="1" thickBot="1" x14ac:dyDescent="0.25">
      <c r="A46" s="165" t="s">
        <v>184</v>
      </c>
      <c r="B46" s="135">
        <f>SUM(B47:B50)</f>
        <v>359317495.68809068</v>
      </c>
      <c r="C46" s="146">
        <v>206</v>
      </c>
      <c r="D46" s="147">
        <v>342369007.87</v>
      </c>
      <c r="E46" s="147">
        <v>256776755.9025</v>
      </c>
      <c r="F46" s="195">
        <f>D46/B46</f>
        <v>0.95283144288414223</v>
      </c>
      <c r="G46" s="146">
        <v>157</v>
      </c>
      <c r="H46" s="147">
        <v>246037879.94</v>
      </c>
      <c r="I46" s="147">
        <v>184528409.95499998</v>
      </c>
      <c r="J46" s="195">
        <f t="shared" si="0"/>
        <v>0.68473671027022787</v>
      </c>
      <c r="K46" s="146">
        <v>65</v>
      </c>
      <c r="L46" s="147">
        <v>94708736.390000001</v>
      </c>
      <c r="M46" s="147">
        <v>71031552.292500004</v>
      </c>
      <c r="N46" s="146">
        <v>86</v>
      </c>
      <c r="O46" s="147">
        <v>136098964.06</v>
      </c>
      <c r="P46" s="147">
        <v>102074222.78999999</v>
      </c>
      <c r="Q46" s="195">
        <v>0.38837300755220727</v>
      </c>
      <c r="R46" s="146">
        <v>2</v>
      </c>
      <c r="S46" s="147">
        <v>64698.8</v>
      </c>
      <c r="T46" s="147">
        <v>48524.1</v>
      </c>
      <c r="U46" s="146">
        <v>13</v>
      </c>
      <c r="V46" s="147">
        <v>826794.66</v>
      </c>
      <c r="W46" s="147">
        <v>620095.995</v>
      </c>
      <c r="X46" s="146">
        <v>84</v>
      </c>
      <c r="Y46" s="147">
        <v>135207470.59999999</v>
      </c>
      <c r="Z46" s="147">
        <v>101405602.69500001</v>
      </c>
      <c r="AA46" s="195">
        <f t="shared" si="2"/>
        <v>0.37628969427463743</v>
      </c>
      <c r="AB46" s="146">
        <v>76</v>
      </c>
      <c r="AC46" s="146">
        <v>103</v>
      </c>
      <c r="AD46" s="147">
        <v>75802371.840000004</v>
      </c>
      <c r="AE46" s="147">
        <v>56851778.879999995</v>
      </c>
      <c r="AF46" s="195">
        <f t="shared" si="7"/>
        <v>0.2109620954995218</v>
      </c>
      <c r="AG46" s="146">
        <v>1</v>
      </c>
      <c r="AH46" s="147">
        <v>32938.699999999997</v>
      </c>
      <c r="AI46" s="146">
        <v>76</v>
      </c>
      <c r="AJ46" s="147">
        <v>83623331.689999998</v>
      </c>
      <c r="AK46" s="147">
        <v>62717498.450000003</v>
      </c>
      <c r="AL46" s="147">
        <v>38261375.829999998</v>
      </c>
      <c r="AM46" s="147">
        <v>28696031.780000001</v>
      </c>
      <c r="AN46" s="195">
        <f t="shared" si="3"/>
        <v>0.23272824923223362</v>
      </c>
      <c r="AO46" s="146">
        <v>62</v>
      </c>
      <c r="AP46" s="147">
        <v>61751868.32</v>
      </c>
      <c r="AQ46" s="147">
        <v>46313900.93</v>
      </c>
      <c r="AR46" s="195">
        <f t="shared" si="4"/>
        <v>0.17185878522765938</v>
      </c>
      <c r="AS46" s="215"/>
      <c r="AT46" s="215"/>
      <c r="AU46" s="215"/>
      <c r="AV46" s="215"/>
      <c r="AW46" s="215"/>
      <c r="AX46" s="215"/>
    </row>
    <row r="47" spans="1:50" x14ac:dyDescent="0.2">
      <c r="A47" s="166" t="s">
        <v>56</v>
      </c>
      <c r="B47" s="175">
        <v>102879116.87012933</v>
      </c>
      <c r="C47" s="140">
        <v>27</v>
      </c>
      <c r="D47" s="141">
        <v>38653978.300000004</v>
      </c>
      <c r="E47" s="141">
        <v>28990483.725000001</v>
      </c>
      <c r="F47" s="194">
        <f t="shared" si="11"/>
        <v>0.37572229890732162</v>
      </c>
      <c r="G47" s="143">
        <v>27</v>
      </c>
      <c r="H47" s="141">
        <v>38653978.299999997</v>
      </c>
      <c r="I47" s="141">
        <v>28990483.724999998</v>
      </c>
      <c r="J47" s="194">
        <f t="shared" si="0"/>
        <v>0.37572229890732151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v>0.29024140720515473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2"/>
        <v>0.28012370709188583</v>
      </c>
      <c r="AB47" s="143">
        <v>19</v>
      </c>
      <c r="AC47" s="145">
        <v>28</v>
      </c>
      <c r="AD47" s="141">
        <v>28137951.700000003</v>
      </c>
      <c r="AE47" s="141">
        <v>21103463.774999999</v>
      </c>
      <c r="AF47" s="194">
        <f t="shared" si="7"/>
        <v>0.27350498872886203</v>
      </c>
      <c r="AG47" s="145">
        <v>1</v>
      </c>
      <c r="AH47" s="144">
        <v>32938.699999999997</v>
      </c>
      <c r="AI47" s="143">
        <v>16</v>
      </c>
      <c r="AJ47" s="141">
        <v>27770838.880000003</v>
      </c>
      <c r="AK47" s="141">
        <v>20828129.09</v>
      </c>
      <c r="AL47" s="141">
        <v>10434700.67</v>
      </c>
      <c r="AM47" s="141">
        <v>7826025.5</v>
      </c>
      <c r="AN47" s="194">
        <f t="shared" si="3"/>
        <v>0.26993659864962538</v>
      </c>
      <c r="AO47" s="143">
        <v>13</v>
      </c>
      <c r="AP47" s="141">
        <v>21545374.350000001</v>
      </c>
      <c r="AQ47" s="141">
        <v>16159030.689999999</v>
      </c>
      <c r="AR47" s="194">
        <f t="shared" si="4"/>
        <v>0.2094241766985428</v>
      </c>
      <c r="AS47" s="215"/>
      <c r="AT47" s="215"/>
      <c r="AU47" s="215"/>
      <c r="AV47" s="215"/>
      <c r="AW47" s="215"/>
      <c r="AX47" s="215"/>
    </row>
    <row r="48" spans="1:50" x14ac:dyDescent="0.2">
      <c r="A48" s="167" t="s">
        <v>57</v>
      </c>
      <c r="B48" s="176">
        <v>11151761.1894</v>
      </c>
      <c r="C48" s="76">
        <v>0</v>
      </c>
      <c r="D48" s="77">
        <v>0</v>
      </c>
      <c r="E48" s="77">
        <v>0</v>
      </c>
      <c r="F48" s="194">
        <f t="shared" si="11"/>
        <v>0</v>
      </c>
      <c r="G48" s="79">
        <v>0</v>
      </c>
      <c r="H48" s="77">
        <v>0</v>
      </c>
      <c r="I48" s="77">
        <v>0</v>
      </c>
      <c r="J48" s="194">
        <f t="shared" si="0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2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7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3"/>
        <v>0</v>
      </c>
      <c r="AO48" s="79">
        <v>0</v>
      </c>
      <c r="AP48" s="77">
        <v>0</v>
      </c>
      <c r="AQ48" s="77">
        <v>0</v>
      </c>
      <c r="AR48" s="194">
        <f t="shared" si="4"/>
        <v>0</v>
      </c>
      <c r="AS48" s="215"/>
      <c r="AT48" s="215"/>
      <c r="AU48" s="215"/>
      <c r="AV48" s="215"/>
      <c r="AW48" s="215"/>
      <c r="AX48" s="215"/>
    </row>
    <row r="49" spans="1:50" x14ac:dyDescent="0.2">
      <c r="A49" s="167" t="s">
        <v>58</v>
      </c>
      <c r="B49" s="176">
        <v>80969925.528265342</v>
      </c>
      <c r="C49" s="76">
        <v>35</v>
      </c>
      <c r="D49" s="77">
        <v>76494294.540000007</v>
      </c>
      <c r="E49" s="77">
        <v>57370720.905000001</v>
      </c>
      <c r="F49" s="194">
        <f t="shared" si="11"/>
        <v>0.94472477331471716</v>
      </c>
      <c r="G49" s="79">
        <v>23</v>
      </c>
      <c r="H49" s="77">
        <v>54205141.960000001</v>
      </c>
      <c r="I49" s="77">
        <v>40653856.469999999</v>
      </c>
      <c r="J49" s="194">
        <f t="shared" si="0"/>
        <v>0.66944784259530821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v>0.51140212269728247</v>
      </c>
      <c r="R49" s="79">
        <v>1</v>
      </c>
      <c r="S49" s="77">
        <v>30000</v>
      </c>
      <c r="T49" s="78">
        <v>22500</v>
      </c>
      <c r="U49" s="79">
        <v>2</v>
      </c>
      <c r="V49" s="77">
        <v>161582.85</v>
      </c>
      <c r="W49" s="78">
        <v>121187.13750000001</v>
      </c>
      <c r="X49" s="79">
        <v>12</v>
      </c>
      <c r="Y49" s="77">
        <v>40121326.229999997</v>
      </c>
      <c r="Z49" s="77">
        <v>30090994.622499999</v>
      </c>
      <c r="AA49" s="194">
        <f t="shared" si="2"/>
        <v>0.49550899260731401</v>
      </c>
      <c r="AB49" s="79">
        <v>10</v>
      </c>
      <c r="AC49" s="80">
        <v>13</v>
      </c>
      <c r="AD49" s="77">
        <v>10483379.690000001</v>
      </c>
      <c r="AE49" s="77">
        <v>7862534.7675000001</v>
      </c>
      <c r="AF49" s="194">
        <f t="shared" si="7"/>
        <v>0.12947251243723099</v>
      </c>
      <c r="AG49" s="80">
        <v>0</v>
      </c>
      <c r="AH49" s="78">
        <v>0</v>
      </c>
      <c r="AI49" s="79">
        <v>11</v>
      </c>
      <c r="AJ49" s="77">
        <v>16096669.59</v>
      </c>
      <c r="AK49" s="77">
        <v>12072502.15</v>
      </c>
      <c r="AL49" s="77">
        <v>15444552.59</v>
      </c>
      <c r="AM49" s="77">
        <v>11583414.41</v>
      </c>
      <c r="AN49" s="194">
        <f t="shared" si="3"/>
        <v>0.19879812763790802</v>
      </c>
      <c r="AO49" s="79">
        <v>8</v>
      </c>
      <c r="AP49" s="77">
        <v>9017354.9499999993</v>
      </c>
      <c r="AQ49" s="77">
        <v>6763016.1699999999</v>
      </c>
      <c r="AR49" s="194">
        <f t="shared" si="4"/>
        <v>0.11136671907709957</v>
      </c>
      <c r="AS49" s="215"/>
      <c r="AT49" s="215"/>
      <c r="AU49" s="215"/>
      <c r="AV49" s="215"/>
      <c r="AW49" s="215"/>
      <c r="AX49" s="215"/>
    </row>
    <row r="50" spans="1:50" ht="26.25" thickBot="1" x14ac:dyDescent="0.25">
      <c r="A50" s="169" t="s">
        <v>59</v>
      </c>
      <c r="B50" s="178">
        <v>164316692.10029599</v>
      </c>
      <c r="C50" s="102">
        <v>144</v>
      </c>
      <c r="D50" s="98">
        <v>227220735.03</v>
      </c>
      <c r="E50" s="98">
        <v>170415551.27250001</v>
      </c>
      <c r="F50" s="194">
        <f t="shared" si="11"/>
        <v>1.3828219892067235</v>
      </c>
      <c r="G50" s="100">
        <v>107</v>
      </c>
      <c r="H50" s="98">
        <v>153178759.68000001</v>
      </c>
      <c r="I50" s="98">
        <v>114884069.76000001</v>
      </c>
      <c r="J50" s="194">
        <f t="shared" si="0"/>
        <v>0.93221667088150983</v>
      </c>
      <c r="K50" s="100">
        <v>55</v>
      </c>
      <c r="L50" s="98">
        <v>87853238.560000002</v>
      </c>
      <c r="M50" s="103">
        <v>65889928.920000002</v>
      </c>
      <c r="N50" s="100">
        <v>54</v>
      </c>
      <c r="O50" s="98">
        <v>66632197.030000001</v>
      </c>
      <c r="P50" s="98">
        <v>49974147.630000003</v>
      </c>
      <c r="Q50" s="194">
        <v>0.41557156083190439</v>
      </c>
      <c r="R50" s="100">
        <v>0</v>
      </c>
      <c r="S50" s="98">
        <v>0</v>
      </c>
      <c r="T50" s="103">
        <v>0</v>
      </c>
      <c r="U50" s="100">
        <v>9</v>
      </c>
      <c r="V50" s="98">
        <v>364932.26</v>
      </c>
      <c r="W50" s="103">
        <v>273699.19500000001</v>
      </c>
      <c r="X50" s="100">
        <v>54</v>
      </c>
      <c r="Y50" s="98">
        <v>66267264.770000003</v>
      </c>
      <c r="Z50" s="98">
        <v>49700448.435000002</v>
      </c>
      <c r="AA50" s="194">
        <f t="shared" si="2"/>
        <v>0.4032899148770086</v>
      </c>
      <c r="AB50" s="100">
        <v>47</v>
      </c>
      <c r="AC50" s="101">
        <v>62</v>
      </c>
      <c r="AD50" s="98">
        <v>37181040.450000003</v>
      </c>
      <c r="AE50" s="98">
        <v>27885780.337500002</v>
      </c>
      <c r="AF50" s="194">
        <f t="shared" si="7"/>
        <v>0.22627670977763692</v>
      </c>
      <c r="AG50" s="101">
        <v>0</v>
      </c>
      <c r="AH50" s="103">
        <v>0</v>
      </c>
      <c r="AI50" s="100">
        <v>49</v>
      </c>
      <c r="AJ50" s="98">
        <v>39755823.219999999</v>
      </c>
      <c r="AK50" s="98">
        <v>29816867.210000001</v>
      </c>
      <c r="AL50" s="98">
        <v>12382122.57</v>
      </c>
      <c r="AM50" s="98">
        <v>9286591.8699999992</v>
      </c>
      <c r="AN50" s="194">
        <f t="shared" si="3"/>
        <v>0.24194634587540109</v>
      </c>
      <c r="AO50" s="100">
        <v>41</v>
      </c>
      <c r="AP50" s="98">
        <v>31189139.02</v>
      </c>
      <c r="AQ50" s="98">
        <v>23391854.07</v>
      </c>
      <c r="AR50" s="194">
        <f t="shared" si="4"/>
        <v>0.18981114226035359</v>
      </c>
      <c r="AS50" s="215"/>
      <c r="AT50" s="215"/>
      <c r="AU50" s="215"/>
      <c r="AV50" s="215"/>
      <c r="AW50" s="215"/>
      <c r="AX50" s="215"/>
    </row>
    <row r="51" spans="1:50" s="83" customFormat="1" ht="26.25" thickBot="1" x14ac:dyDescent="0.25">
      <c r="A51" s="165" t="s">
        <v>185</v>
      </c>
      <c r="B51" s="135">
        <f>SUM(B52:B54)</f>
        <v>13926729.629800001</v>
      </c>
      <c r="C51" s="146">
        <v>10</v>
      </c>
      <c r="D51" s="147">
        <v>3660935.08</v>
      </c>
      <c r="E51" s="147">
        <v>2745701.31</v>
      </c>
      <c r="F51" s="195">
        <f>D51/B51</f>
        <v>0.26287112461538997</v>
      </c>
      <c r="G51" s="146">
        <v>10</v>
      </c>
      <c r="H51" s="147">
        <v>3660935.08</v>
      </c>
      <c r="I51" s="147">
        <v>2745701.31</v>
      </c>
      <c r="J51" s="195">
        <f t="shared" si="0"/>
        <v>0.26287112461538997</v>
      </c>
      <c r="K51" s="146">
        <v>9</v>
      </c>
      <c r="L51" s="147">
        <v>2531274.2400000002</v>
      </c>
      <c r="M51" s="147">
        <v>1898455.68</v>
      </c>
      <c r="N51" s="146">
        <v>0</v>
      </c>
      <c r="O51" s="147">
        <v>0</v>
      </c>
      <c r="P51" s="147">
        <v>0</v>
      </c>
      <c r="Q51" s="195"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2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7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3"/>
        <v>0</v>
      </c>
      <c r="AO51" s="146">
        <v>0</v>
      </c>
      <c r="AP51" s="147">
        <v>0</v>
      </c>
      <c r="AQ51" s="147">
        <v>0</v>
      </c>
      <c r="AR51" s="195">
        <f t="shared" si="4"/>
        <v>0</v>
      </c>
      <c r="AS51" s="215"/>
      <c r="AT51" s="215"/>
      <c r="AU51" s="215"/>
      <c r="AV51" s="215"/>
      <c r="AW51" s="215"/>
      <c r="AX51" s="215"/>
    </row>
    <row r="52" spans="1:50" x14ac:dyDescent="0.2">
      <c r="A52" s="166" t="s">
        <v>61</v>
      </c>
      <c r="B52" s="175">
        <v>8053996.4115000004</v>
      </c>
      <c r="C52" s="140">
        <v>4</v>
      </c>
      <c r="D52" s="141">
        <v>3030195.58</v>
      </c>
      <c r="E52" s="141">
        <v>2272646.6850000001</v>
      </c>
      <c r="F52" s="194">
        <f t="shared" si="11"/>
        <v>0.37623502981368317</v>
      </c>
      <c r="G52" s="143">
        <v>4</v>
      </c>
      <c r="H52" s="141">
        <v>3030195.58</v>
      </c>
      <c r="I52" s="141">
        <v>2272646.6850000001</v>
      </c>
      <c r="J52" s="194">
        <f t="shared" si="0"/>
        <v>0.37623502981368317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2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7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3"/>
        <v>0</v>
      </c>
      <c r="AO52" s="143">
        <v>0</v>
      </c>
      <c r="AP52" s="141">
        <v>0</v>
      </c>
      <c r="AQ52" s="141">
        <v>0</v>
      </c>
      <c r="AR52" s="194">
        <f t="shared" si="4"/>
        <v>0</v>
      </c>
      <c r="AS52" s="215"/>
      <c r="AT52" s="215"/>
      <c r="AU52" s="215"/>
      <c r="AV52" s="215"/>
      <c r="AW52" s="215"/>
      <c r="AX52" s="215"/>
    </row>
    <row r="53" spans="1:50" ht="51" x14ac:dyDescent="0.2">
      <c r="A53" s="167" t="s">
        <v>62</v>
      </c>
      <c r="B53" s="176">
        <v>2932977.5253999997</v>
      </c>
      <c r="C53" s="76">
        <v>3</v>
      </c>
      <c r="D53" s="77">
        <v>421000</v>
      </c>
      <c r="E53" s="77">
        <v>315750</v>
      </c>
      <c r="F53" s="194">
        <f t="shared" si="11"/>
        <v>0.14354013842727417</v>
      </c>
      <c r="G53" s="79">
        <v>3</v>
      </c>
      <c r="H53" s="77">
        <v>421000</v>
      </c>
      <c r="I53" s="77">
        <v>315750</v>
      </c>
      <c r="J53" s="194">
        <f t="shared" si="0"/>
        <v>0.14354013842727417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2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7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3"/>
        <v>0</v>
      </c>
      <c r="AO53" s="79">
        <v>0</v>
      </c>
      <c r="AP53" s="77">
        <v>0</v>
      </c>
      <c r="AQ53" s="77">
        <v>0</v>
      </c>
      <c r="AR53" s="194">
        <f t="shared" si="4"/>
        <v>0</v>
      </c>
      <c r="AS53" s="215"/>
      <c r="AT53" s="215"/>
      <c r="AU53" s="215"/>
      <c r="AV53" s="215"/>
      <c r="AW53" s="215"/>
      <c r="AX53" s="215"/>
    </row>
    <row r="54" spans="1:50" ht="26.25" thickBot="1" x14ac:dyDescent="0.25">
      <c r="A54" s="169" t="s">
        <v>63</v>
      </c>
      <c r="B54" s="178">
        <v>2939755.6929000001</v>
      </c>
      <c r="C54" s="102">
        <v>3</v>
      </c>
      <c r="D54" s="98">
        <v>209739.5</v>
      </c>
      <c r="E54" s="98">
        <v>157304.625</v>
      </c>
      <c r="F54" s="194">
        <f t="shared" si="11"/>
        <v>7.1345894662796588E-2</v>
      </c>
      <c r="G54" s="100">
        <v>3</v>
      </c>
      <c r="H54" s="98">
        <v>209739.5</v>
      </c>
      <c r="I54" s="98">
        <v>157304.625</v>
      </c>
      <c r="J54" s="194">
        <f t="shared" si="0"/>
        <v>7.1345894662796588E-2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2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7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3"/>
        <v>0</v>
      </c>
      <c r="AO54" s="100">
        <v>0</v>
      </c>
      <c r="AP54" s="98">
        <v>0</v>
      </c>
      <c r="AQ54" s="98">
        <v>0</v>
      </c>
      <c r="AR54" s="194">
        <f t="shared" si="4"/>
        <v>0</v>
      </c>
      <c r="AS54" s="215"/>
      <c r="AT54" s="215"/>
      <c r="AU54" s="215"/>
      <c r="AV54" s="215"/>
      <c r="AW54" s="215"/>
      <c r="AX54" s="215"/>
    </row>
    <row r="55" spans="1:50" ht="13.5" thickBot="1" x14ac:dyDescent="0.25">
      <c r="A55" s="165" t="s">
        <v>186</v>
      </c>
      <c r="B55" s="135">
        <f>B56</f>
        <v>186664095.12612</v>
      </c>
      <c r="C55" s="146">
        <v>107</v>
      </c>
      <c r="D55" s="147">
        <v>102076067.35000001</v>
      </c>
      <c r="E55" s="147">
        <v>76557050.512500003</v>
      </c>
      <c r="F55" s="195">
        <f t="shared" ref="F55" si="13">F56</f>
        <v>0.54684360846702784</v>
      </c>
      <c r="G55" s="146">
        <v>107</v>
      </c>
      <c r="H55" s="147">
        <v>102076067.35000001</v>
      </c>
      <c r="I55" s="147">
        <v>76557050.512500003</v>
      </c>
      <c r="J55" s="195">
        <f t="shared" ref="J55:AR55" si="14">J56</f>
        <v>0.54684360846702784</v>
      </c>
      <c r="K55" s="146">
        <v>1</v>
      </c>
      <c r="L55" s="147">
        <v>847113.07</v>
      </c>
      <c r="M55" s="147">
        <v>635334.80249999999</v>
      </c>
      <c r="N55" s="146">
        <v>85</v>
      </c>
      <c r="O55" s="147">
        <v>95945155.700000003</v>
      </c>
      <c r="P55" s="147">
        <v>71958866.489999995</v>
      </c>
      <c r="Q55" s="195">
        <v>0.50388266262078596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85</v>
      </c>
      <c r="Y55" s="147">
        <v>95813652.760000005</v>
      </c>
      <c r="Z55" s="147">
        <v>71860239.284999996</v>
      </c>
      <c r="AA55" s="195">
        <f t="shared" si="14"/>
        <v>0.51329449670148564</v>
      </c>
      <c r="AB55" s="146">
        <v>73</v>
      </c>
      <c r="AC55" s="146">
        <v>116</v>
      </c>
      <c r="AD55" s="147">
        <v>79326195.030000001</v>
      </c>
      <c r="AE55" s="147">
        <v>59494646.272500001</v>
      </c>
      <c r="AF55" s="195">
        <f t="shared" si="14"/>
        <v>0.42496761348990597</v>
      </c>
      <c r="AG55" s="146">
        <v>0</v>
      </c>
      <c r="AH55" s="146">
        <v>0</v>
      </c>
      <c r="AI55" s="146">
        <v>62</v>
      </c>
      <c r="AJ55" s="147">
        <v>69622692.620000005</v>
      </c>
      <c r="AK55" s="147">
        <v>52217019.070000008</v>
      </c>
      <c r="AL55" s="146">
        <v>0</v>
      </c>
      <c r="AM55" s="146">
        <v>0</v>
      </c>
      <c r="AN55" s="195">
        <f t="shared" si="14"/>
        <v>0.37298384873084073</v>
      </c>
      <c r="AO55" s="146">
        <v>62</v>
      </c>
      <c r="AP55" s="147">
        <v>69622692.620000005</v>
      </c>
      <c r="AQ55" s="147">
        <v>52217019.07</v>
      </c>
      <c r="AR55" s="195">
        <f t="shared" si="14"/>
        <v>0.37298384873084073</v>
      </c>
      <c r="AS55" s="215"/>
      <c r="AT55" s="215"/>
      <c r="AU55" s="215"/>
      <c r="AV55" s="215"/>
      <c r="AW55" s="215"/>
      <c r="AX55" s="215"/>
    </row>
    <row r="56" spans="1:50" ht="13.5" thickBot="1" x14ac:dyDescent="0.25">
      <c r="A56" s="173" t="s">
        <v>64</v>
      </c>
      <c r="B56" s="179">
        <v>186664095.12612</v>
      </c>
      <c r="C56" s="160">
        <v>107</v>
      </c>
      <c r="D56" s="161">
        <v>102076067.35000001</v>
      </c>
      <c r="E56" s="161">
        <v>76557050.512500003</v>
      </c>
      <c r="F56" s="194">
        <f t="shared" si="11"/>
        <v>0.54684360846702784</v>
      </c>
      <c r="G56" s="217">
        <v>107</v>
      </c>
      <c r="H56" s="218">
        <v>102076067.35000001</v>
      </c>
      <c r="I56" s="218">
        <v>76557050.512500003</v>
      </c>
      <c r="J56" s="194">
        <f t="shared" si="0"/>
        <v>0.54684360846702784</v>
      </c>
      <c r="K56" s="162">
        <v>1</v>
      </c>
      <c r="L56" s="161">
        <v>847113.07</v>
      </c>
      <c r="M56" s="163">
        <v>635334.80249999999</v>
      </c>
      <c r="N56" s="162">
        <v>85</v>
      </c>
      <c r="O56" s="161">
        <v>95945155.700000003</v>
      </c>
      <c r="P56" s="161">
        <v>71958866.489999995</v>
      </c>
      <c r="Q56" s="194">
        <v>0.50388266262078596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85</v>
      </c>
      <c r="Y56" s="161">
        <v>95813652.760000005</v>
      </c>
      <c r="Z56" s="161">
        <v>71860239.284999996</v>
      </c>
      <c r="AA56" s="194">
        <f t="shared" si="2"/>
        <v>0.51329449670148564</v>
      </c>
      <c r="AB56" s="162">
        <v>73</v>
      </c>
      <c r="AC56" s="164">
        <v>116</v>
      </c>
      <c r="AD56" s="161">
        <v>79326195.030000001</v>
      </c>
      <c r="AE56" s="161">
        <v>59494646.272500001</v>
      </c>
      <c r="AF56" s="194">
        <f t="shared" si="7"/>
        <v>0.42496761348990597</v>
      </c>
      <c r="AG56" s="164">
        <v>0</v>
      </c>
      <c r="AH56" s="163">
        <v>0</v>
      </c>
      <c r="AI56" s="162">
        <v>62</v>
      </c>
      <c r="AJ56" s="161">
        <v>69622692.620000005</v>
      </c>
      <c r="AK56" s="161">
        <v>52217019.070000008</v>
      </c>
      <c r="AL56" s="161">
        <v>0</v>
      </c>
      <c r="AM56" s="161">
        <v>0</v>
      </c>
      <c r="AN56" s="194">
        <f t="shared" si="3"/>
        <v>0.37298384873084073</v>
      </c>
      <c r="AO56" s="162">
        <v>62</v>
      </c>
      <c r="AP56" s="161">
        <v>69622692.620000005</v>
      </c>
      <c r="AQ56" s="161">
        <v>52217019.07</v>
      </c>
      <c r="AR56" s="194">
        <f t="shared" si="4"/>
        <v>0.37298384873084073</v>
      </c>
      <c r="AS56" s="215"/>
      <c r="AT56" s="215"/>
      <c r="AU56" s="215"/>
      <c r="AV56" s="215"/>
      <c r="AW56" s="215"/>
      <c r="AX56" s="215"/>
    </row>
    <row r="57" spans="1:50" ht="13.5" thickBot="1" x14ac:dyDescent="0.25">
      <c r="A57" s="174" t="s">
        <v>65</v>
      </c>
      <c r="B57" s="135">
        <f>SUM(B6+B26+B37+B42+B46+B51+B55)</f>
        <v>3134912159.2292299</v>
      </c>
      <c r="C57" s="136">
        <f>SUM(C6+C26+C37+C42+C46+C51+C55)</f>
        <v>9807</v>
      </c>
      <c r="D57" s="137">
        <f>SUM(D6+D26+D37+D42+D46+D51+D55)</f>
        <v>3420647409.8200002</v>
      </c>
      <c r="E57" s="137">
        <f>SUM(E6+E26+E37+E42+E46+E51+E55)</f>
        <v>2553436898.2695003</v>
      </c>
      <c r="F57" s="195">
        <f>D57/B57</f>
        <v>1.091146174462835</v>
      </c>
      <c r="G57" s="136">
        <f>SUM(G6+G26+G37+G42+G46+G51+G55)</f>
        <v>8860</v>
      </c>
      <c r="H57" s="138">
        <f>SUM(H6+H26+H37+H42+H46+H51+H55)</f>
        <v>2499659686.3800001</v>
      </c>
      <c r="I57" s="138">
        <f>SUM(I6+I26+I37+I42+I46+I51+I55)</f>
        <v>1862142218.8335001</v>
      </c>
      <c r="J57" s="195">
        <f t="shared" si="0"/>
        <v>0.79736195447166303</v>
      </c>
      <c r="K57" s="136">
        <f t="shared" ref="K57:Z57" si="15">SUM(K6+K26+K37+K42+K46+K51+K55)</f>
        <v>1634</v>
      </c>
      <c r="L57" s="138">
        <f t="shared" si="15"/>
        <v>779911360.38999999</v>
      </c>
      <c r="M57" s="138">
        <f t="shared" si="15"/>
        <v>589905815.81899989</v>
      </c>
      <c r="N57" s="136">
        <f t="shared" si="15"/>
        <v>7023</v>
      </c>
      <c r="O57" s="138">
        <f t="shared" si="15"/>
        <v>1816724247.7</v>
      </c>
      <c r="P57" s="138">
        <f t="shared" si="15"/>
        <v>1338440394.0219998</v>
      </c>
      <c r="Q57" s="195">
        <f t="shared" si="8"/>
        <v>0.57951360530199725</v>
      </c>
      <c r="R57" s="136">
        <f t="shared" si="15"/>
        <v>152</v>
      </c>
      <c r="S57" s="138">
        <f t="shared" si="15"/>
        <v>224061220.83000001</v>
      </c>
      <c r="T57" s="138">
        <f t="shared" si="15"/>
        <v>168660326.91999999</v>
      </c>
      <c r="U57" s="136">
        <f t="shared" si="15"/>
        <v>373</v>
      </c>
      <c r="V57" s="138">
        <f t="shared" si="15"/>
        <v>7191148.1299999999</v>
      </c>
      <c r="W57" s="138">
        <f t="shared" si="15"/>
        <v>5782358.6935000001</v>
      </c>
      <c r="X57" s="136">
        <f t="shared" si="15"/>
        <v>6871</v>
      </c>
      <c r="Y57" s="138">
        <f t="shared" si="15"/>
        <v>1585471878.74</v>
      </c>
      <c r="Z57" s="138">
        <f t="shared" si="15"/>
        <v>1163997708.4120002</v>
      </c>
      <c r="AA57" s="195">
        <f t="shared" si="2"/>
        <v>0.50574682741025012</v>
      </c>
      <c r="AB57" s="136">
        <f>SUM(AB6+AB26+AB37+AB42+AB46+AB51+AB55)</f>
        <v>5076</v>
      </c>
      <c r="AC57" s="136">
        <f>SUM(AC6+AC26+AC37+AC42+AC46+AC51+AC55)</f>
        <v>5341</v>
      </c>
      <c r="AD57" s="138">
        <f>SUM(AD6+AD26+AD37+AD42+AD46+AD51+AD55)</f>
        <v>829367295.42999995</v>
      </c>
      <c r="AE57" s="214">
        <f>SUM(AE6+AE26+AE37+AE42+AE46+AE51+AE55)</f>
        <v>594501368.38999999</v>
      </c>
      <c r="AF57" s="195">
        <f t="shared" si="7"/>
        <v>0.26455838419214706</v>
      </c>
      <c r="AG57" s="136">
        <f t="shared" ref="AG57:AM57" si="16">SUM(AG6+AG26+AG37+AG42+AG46+AG51+AG55)</f>
        <v>40</v>
      </c>
      <c r="AH57" s="138">
        <f t="shared" si="16"/>
        <v>6507075.8900000006</v>
      </c>
      <c r="AI57" s="136">
        <f t="shared" si="16"/>
        <v>6290</v>
      </c>
      <c r="AJ57" s="137">
        <f t="shared" si="16"/>
        <v>1153061013.8899999</v>
      </c>
      <c r="AK57" s="137">
        <f t="shared" si="16"/>
        <v>836089315.34300017</v>
      </c>
      <c r="AL57" s="137">
        <f t="shared" si="16"/>
        <v>430930498.45999998</v>
      </c>
      <c r="AM57" s="137">
        <f t="shared" si="16"/>
        <v>333074907.95099998</v>
      </c>
      <c r="AN57" s="195">
        <f t="shared" si="3"/>
        <v>0.36781286215480402</v>
      </c>
      <c r="AO57" s="136">
        <f>SUM(AO6+AO26+AO37+AO42+AO46+AO51+AO55)</f>
        <v>5593</v>
      </c>
      <c r="AP57" s="138">
        <f>SUM(AP6+AP26+AP37+AP42+AP46+AP51+AP55)</f>
        <v>935326089.75999987</v>
      </c>
      <c r="AQ57" s="138">
        <f>SUM(AQ6+AQ26+AQ37+AQ42+AQ46+AQ51+AQ55)</f>
        <v>668213406.44449997</v>
      </c>
      <c r="AR57" s="195">
        <f t="shared" si="4"/>
        <v>0.29835798971476296</v>
      </c>
      <c r="AS57" s="215"/>
      <c r="AT57" s="215"/>
      <c r="AU57" s="215"/>
      <c r="AV57" s="215"/>
      <c r="AW57" s="215"/>
      <c r="AX57" s="215"/>
    </row>
    <row r="58" spans="1:50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50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50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50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M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50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50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50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67</v>
      </c>
      <c r="B1" s="242" t="s">
        <v>68</v>
      </c>
      <c r="C1" s="242"/>
      <c r="D1" s="242" t="s">
        <v>201</v>
      </c>
      <c r="E1" s="242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4" t="s">
        <v>203</v>
      </c>
      <c r="M1" s="245"/>
      <c r="N1" s="246"/>
      <c r="O1" s="247" t="s">
        <v>71</v>
      </c>
    </row>
    <row r="2" spans="1:15" ht="30.75" customHeight="1" thickBot="1" x14ac:dyDescent="0.25">
      <c r="A2" s="243"/>
      <c r="B2" s="249"/>
      <c r="C2" s="243"/>
      <c r="D2" s="250"/>
      <c r="E2" s="243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8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kwietnia 2020 r'!Z7</f>
        <v>6135577.9800000004</v>
      </c>
      <c r="G3" s="16">
        <f>F3/'Dane - 30 kwietnia 2020 r'!$B$3</f>
        <v>1380425.6710239162</v>
      </c>
      <c r="H3" s="17">
        <f>G3/E3</f>
        <v>0.93225392102861826</v>
      </c>
      <c r="I3" s="16">
        <f>'Dane - 30 kwietnia 2020 r'!AK7</f>
        <v>382500</v>
      </c>
      <c r="J3" s="16">
        <f>I3/'Dane - 30 kwietnia 2020 r'!$B$3</f>
        <v>86057.551690777778</v>
      </c>
      <c r="K3" s="17">
        <f>J3/E3</f>
        <v>5.8117935417951683E-2</v>
      </c>
      <c r="L3" s="16">
        <f>'Dane - 30 kwietnia 2020 r'!AQ7</f>
        <v>0</v>
      </c>
      <c r="M3" s="16">
        <f>L3/'Dane - 30 kwietnia 2020 r'!$B$3</f>
        <v>0</v>
      </c>
      <c r="N3" s="17">
        <f>M3/E3</f>
        <v>0</v>
      </c>
      <c r="O3" s="19">
        <f>'Dane - 30 kwietnia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- 30 kwietnia 2020 r'!Z8</f>
        <v>11333094.9575</v>
      </c>
      <c r="G4" s="22">
        <f>F4/'Dane - 30 kwietnia 2020 r'!$B$3</f>
        <v>2549799.7519517625</v>
      </c>
      <c r="H4" s="18">
        <f t="shared" ref="H4:H53" si="0">G4/E4</f>
        <v>0.70916416408059035</v>
      </c>
      <c r="I4" s="22">
        <f>'Dane - 30 kwietnia 2020 r'!AK8</f>
        <v>9109447.6600000001</v>
      </c>
      <c r="J4" s="22">
        <f>I4/'Dane - 30 kwietnia 2020 r'!$B$3</f>
        <v>2049507.8767970842</v>
      </c>
      <c r="K4" s="18">
        <f>J4/E4</f>
        <v>0.57002026889085922</v>
      </c>
      <c r="L4" s="22">
        <f>'Dane - 30 kwietnia 2020 r'!AQ8</f>
        <v>5472108.7199999997</v>
      </c>
      <c r="M4" s="22">
        <f>L4/'Dane - 30 kwietnia 2020 r'!$B$3</f>
        <v>1231153.6706639368</v>
      </c>
      <c r="N4" s="18">
        <f t="shared" ref="N4:N53" si="1">M4/E4</f>
        <v>0.34241514967707876</v>
      </c>
      <c r="O4" s="23">
        <f>'Dane - 30 kwietnia 2020 r'!X8</f>
        <v>272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kwietnia 2020 r'!Z9</f>
        <v>0</v>
      </c>
      <c r="G5" s="22">
        <f>F5/'Dane - 30 kwietnia 2020 r'!$B$3</f>
        <v>0</v>
      </c>
      <c r="H5" s="18">
        <f t="shared" si="0"/>
        <v>0</v>
      </c>
      <c r="I5" s="22">
        <f>'Dane - 30 kwietnia 2020 r'!AK9</f>
        <v>0</v>
      </c>
      <c r="J5" s="22">
        <f>I5/'Dane - 30 kwietnia 2020 r'!$B$3</f>
        <v>0</v>
      </c>
      <c r="K5" s="18">
        <f>J5/E5</f>
        <v>0</v>
      </c>
      <c r="L5" s="22">
        <f>'Dane - 30 kwietnia 2020 r'!AQ9</f>
        <v>0</v>
      </c>
      <c r="M5" s="22">
        <f>L5/'Dane - 30 kwietnia 2020 r'!$B$3</f>
        <v>0</v>
      </c>
      <c r="N5" s="18">
        <f t="shared" si="1"/>
        <v>0</v>
      </c>
      <c r="O5" s="23">
        <f>'Dane - 30 kwietnia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81065878.784999996</v>
      </c>
      <c r="G6" s="46">
        <f t="shared" si="2"/>
        <v>18238773.997120168</v>
      </c>
      <c r="H6" s="47">
        <f t="shared" si="0"/>
        <v>0.62165860315306964</v>
      </c>
      <c r="I6" s="46">
        <f t="shared" si="2"/>
        <v>66144869.439999998</v>
      </c>
      <c r="J6" s="46">
        <f t="shared" si="2"/>
        <v>14881739.923954371</v>
      </c>
      <c r="K6" s="47">
        <f>J6/E6</f>
        <v>0.50723593894378527</v>
      </c>
      <c r="L6" s="46">
        <f t="shared" si="2"/>
        <v>46479963.609999992</v>
      </c>
      <c r="M6" s="46">
        <f t="shared" si="2"/>
        <v>10457390.512295542</v>
      </c>
      <c r="N6" s="47">
        <f t="shared" si="1"/>
        <v>0.35643441711193319</v>
      </c>
      <c r="O6" s="48">
        <f>SUM(O7:O9)</f>
        <v>25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- 30 kwietnia 2020 r'!Z11</f>
        <v>60285206.392499998</v>
      </c>
      <c r="G7" s="22">
        <f>F7/'Dane - 30 kwietnia 2020 r'!$B$3</f>
        <v>13563391.54329876</v>
      </c>
      <c r="H7" s="18">
        <f t="shared" si="0"/>
        <v>0.91879270366330901</v>
      </c>
      <c r="I7" s="22">
        <f>'Dane - 30 kwietnia 2020 r'!AK11</f>
        <v>45290418.100000001</v>
      </c>
      <c r="J7" s="22">
        <f>I7/'Dane - 30 kwietnia 2020 r'!$B$3</f>
        <v>10189758.16140572</v>
      </c>
      <c r="K7" s="18">
        <f>J7/E7</f>
        <v>0.69026064910872764</v>
      </c>
      <c r="L7" s="22">
        <f>'Dane - 30 kwietnia 2020 r'!AQ11</f>
        <v>27030324.739999998</v>
      </c>
      <c r="M7" s="22">
        <f>L7/'Dane - 30 kwietnia 2020 r'!$B$3</f>
        <v>6081473.3817805471</v>
      </c>
      <c r="N7" s="18">
        <f t="shared" si="1"/>
        <v>0.41196284519731774</v>
      </c>
      <c r="O7" s="23">
        <f>'Dane - 30 kwietnia 2020 r'!X11</f>
        <v>13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- 30 kwietnia 2020 r'!Z12</f>
        <v>20580945.9725</v>
      </c>
      <c r="G8" s="22">
        <f>F8/'Dane - 30 kwietnia 2020 r'!$B$3</f>
        <v>4630446.5931333946</v>
      </c>
      <c r="H8" s="18">
        <f t="shared" si="0"/>
        <v>0.3938559124092279</v>
      </c>
      <c r="I8" s="22">
        <f>'Dane - 30 kwietnia 2020 r'!AK12</f>
        <v>20655648.329999998</v>
      </c>
      <c r="J8" s="22">
        <f>I8/'Dane - 30 kwietnia 2020 r'!$B$3</f>
        <v>4647253.6571647124</v>
      </c>
      <c r="K8" s="18">
        <f t="shared" ref="K8:K53" si="3">J8/E8</f>
        <v>0.39528548543330538</v>
      </c>
      <c r="L8" s="22">
        <f>'Dane - 30 kwietnia 2020 r'!AQ12</f>
        <v>19250835.859999999</v>
      </c>
      <c r="M8" s="22">
        <f>L8/'Dane - 30 kwietnia 2020 r'!$B$3</f>
        <v>4331189.0251310552</v>
      </c>
      <c r="N8" s="18">
        <f t="shared" si="1"/>
        <v>0.36840170186597015</v>
      </c>
      <c r="O8" s="23">
        <f>'Dane - 30 kwietnia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- 30 kwietnia 2020 r'!Z13</f>
        <v>199726.41999999998</v>
      </c>
      <c r="G9" s="22">
        <f>F9/'Dane - 30 kwietnia 2020 r'!$B$3</f>
        <v>44935.860688010434</v>
      </c>
      <c r="H9" s="18">
        <f t="shared" si="0"/>
        <v>1.5934702371634905E-2</v>
      </c>
      <c r="I9" s="22">
        <f>'Dane - 30 kwietnia 2020 r'!AK13</f>
        <v>198803.00999999998</v>
      </c>
      <c r="J9" s="22">
        <f>I9/'Dane - 30 kwietnia 2020 r'!$B$3</f>
        <v>44728.105383940419</v>
      </c>
      <c r="K9" s="18">
        <f t="shared" si="3"/>
        <v>1.5861030277993057E-2</v>
      </c>
      <c r="L9" s="22">
        <f>'Dane - 30 kwietnia 2020 r'!AQ13</f>
        <v>198803.01</v>
      </c>
      <c r="M9" s="22">
        <f>L9/'Dane - 30 kwietnia 2020 r'!$B$3</f>
        <v>44728.105383940427</v>
      </c>
      <c r="N9" s="18">
        <f t="shared" si="1"/>
        <v>1.5861030277993061E-2</v>
      </c>
      <c r="O9" s="23">
        <f>'Dane - 30 kwietnia 2020 r'!X13</f>
        <v>6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- 30 kwietnia 2020 r'!Z14</f>
        <v>12101153.34</v>
      </c>
      <c r="G10" s="22">
        <f>F10/'Dane - 30 kwietnia 2020 r'!$B$3</f>
        <v>2722602.9518302698</v>
      </c>
      <c r="H10" s="18">
        <f t="shared" si="0"/>
        <v>0.48273101982806199</v>
      </c>
      <c r="I10" s="22">
        <f>'Dane - 30 kwietnia 2020 r'!AK14</f>
        <v>11250551.350000001</v>
      </c>
      <c r="J10" s="22">
        <f>I10/'Dane - 30 kwietnia 2020 r'!$B$3</f>
        <v>2531228.508110784</v>
      </c>
      <c r="K10" s="18">
        <f t="shared" si="3"/>
        <v>0.44879938087070637</v>
      </c>
      <c r="L10" s="22">
        <f>'Dane - 30 kwietnia 2020 r'!AQ14</f>
        <v>10404068.640000001</v>
      </c>
      <c r="M10" s="22">
        <f>L10/'Dane - 30 kwietnia 2020 r'!$B$3</f>
        <v>2340780.849101177</v>
      </c>
      <c r="N10" s="18">
        <f t="shared" si="1"/>
        <v>0.4150320654434711</v>
      </c>
      <c r="O10" s="23">
        <f>'Dane - 30 kwietnia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- 30 kwietnia 2020 r'!Z15</f>
        <v>27490381</v>
      </c>
      <c r="G11" s="22">
        <f>F11/'Dane - 30 kwietnia 2020 r'!$B$3</f>
        <v>6184980.0886449032</v>
      </c>
      <c r="H11" s="18">
        <f t="shared" si="0"/>
        <v>0.84146675660184878</v>
      </c>
      <c r="I11" s="22">
        <f>'Dane - 30 kwietnia 2020 r'!AK15</f>
        <v>26835697.870000001</v>
      </c>
      <c r="J11" s="22">
        <f>I11/'Dane - 30 kwietnia 2020 r'!$B$3</f>
        <v>6037684.8538709022</v>
      </c>
      <c r="K11" s="18">
        <f t="shared" si="3"/>
        <v>0.82142723477772239</v>
      </c>
      <c r="L11" s="22">
        <f>'Dane - 30 kwietnia 2020 r'!AQ15</f>
        <v>26835697.870000001</v>
      </c>
      <c r="M11" s="22">
        <f>L11/'Dane - 30 kwietnia 2020 r'!$B$3</f>
        <v>6037684.8538709022</v>
      </c>
      <c r="N11" s="18">
        <f t="shared" si="1"/>
        <v>0.82142723477772239</v>
      </c>
      <c r="O11" s="23">
        <f>'Dane - 30 kwietnia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kwietnia 2020 r'!Z16</f>
        <v>225000</v>
      </c>
      <c r="G12" s="22">
        <f>F12/'Dane - 30 kwietnia 2020 r'!$B$3</f>
        <v>50622.089229869278</v>
      </c>
      <c r="H12" s="18">
        <f t="shared" si="0"/>
        <v>7.1804381886339405E-2</v>
      </c>
      <c r="I12" s="22">
        <f>'Dane - 30 kwietnia 2020 r'!AK16</f>
        <v>0</v>
      </c>
      <c r="J12" s="22">
        <f>I12/'Dane - 30 kwietnia 2020 r'!$B$3</f>
        <v>0</v>
      </c>
      <c r="K12" s="18">
        <f t="shared" si="3"/>
        <v>0</v>
      </c>
      <c r="L12" s="22">
        <f>'Dane - 30 kwietnia 2020 r'!AQ16</f>
        <v>0</v>
      </c>
      <c r="M12" s="22">
        <f>L12/'Dane - 30 kwietnia 2020 r'!$B$3</f>
        <v>0</v>
      </c>
      <c r="N12" s="18">
        <f t="shared" si="1"/>
        <v>0</v>
      </c>
      <c r="O12" s="23">
        <f>'Dane - 30 kwietnia 2020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- 30 kwietnia 2020 r'!Z17</f>
        <v>17449234.48</v>
      </c>
      <c r="G13" s="22">
        <f>F13/'Dane - 30 kwietnia 2020 r'!$B$3</f>
        <v>3925852.0215087631</v>
      </c>
      <c r="H13" s="18">
        <f t="shared" si="0"/>
        <v>0.25240945813173976</v>
      </c>
      <c r="I13" s="22">
        <f>'Dane - 30 kwietnia 2020 r'!AK17</f>
        <v>14472423.16</v>
      </c>
      <c r="J13" s="22">
        <f>I13/'Dane - 30 kwietnia 2020 r'!$B$3</f>
        <v>3256107.9847908746</v>
      </c>
      <c r="K13" s="18">
        <f t="shared" si="3"/>
        <v>0.20934881079486994</v>
      </c>
      <c r="L13" s="22">
        <f>'Dane - 30 kwietnia 2020 r'!AQ17</f>
        <v>8306706.9000000004</v>
      </c>
      <c r="M13" s="22">
        <f>L13/'Dane - 30 kwietnia 2020 r'!$B$3</f>
        <v>1868901.5906585371</v>
      </c>
      <c r="N13" s="18">
        <f t="shared" si="1"/>
        <v>0.12015950555833116</v>
      </c>
      <c r="O13" s="23">
        <f>'Dane - 30 kwietnia 2020 r'!X17</f>
        <v>111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- 30 kwietnia 2020 r'!Z18</f>
        <v>14750450.0075</v>
      </c>
      <c r="G14" s="22">
        <f>F14/'Dane - 30 kwietnia 2020 r'!$B$3</f>
        <v>3318660.428712849</v>
      </c>
      <c r="H14" s="18">
        <f t="shared" si="0"/>
        <v>0.52693852777028671</v>
      </c>
      <c r="I14" s="22">
        <f>'Dane - 30 kwietnia 2020 r'!AK18</f>
        <v>11115284.550000001</v>
      </c>
      <c r="J14" s="22">
        <f>I14/'Dane - 30 kwietnia 2020 r'!$B$3</f>
        <v>2500795.2280243887</v>
      </c>
      <c r="K14" s="18">
        <f t="shared" si="3"/>
        <v>0.39707749075768756</v>
      </c>
      <c r="L14" s="22">
        <f>'Dane - 30 kwietnia 2020 r'!AQ18</f>
        <v>7317444.9900000002</v>
      </c>
      <c r="M14" s="22">
        <f>L14/'Dane - 30 kwietnia 2020 r'!$B$3</f>
        <v>1646330.4587486219</v>
      </c>
      <c r="N14" s="18">
        <f t="shared" si="1"/>
        <v>0.26140515632473055</v>
      </c>
      <c r="O14" s="23">
        <f>'Dane - 30 kwietnia 2020 r'!X18</f>
        <v>209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- 30 kwietnia 2020 r'!Z19</f>
        <v>75439000</v>
      </c>
      <c r="G15" s="22">
        <f>F15/'Dane - 30 kwietnia 2020 r'!$B$3</f>
        <v>16972799.064053815</v>
      </c>
      <c r="H15" s="18">
        <f t="shared" si="0"/>
        <v>0.96656031116479579</v>
      </c>
      <c r="I15" s="22">
        <f>'Dane - 30 kwietnia 2020 r'!AK19</f>
        <v>75439000</v>
      </c>
      <c r="J15" s="22">
        <f>I15/'Dane - 30 kwietnia 2020 r'!$B$3</f>
        <v>16972799.064053815</v>
      </c>
      <c r="K15" s="18">
        <f t="shared" si="3"/>
        <v>0.96656031116479579</v>
      </c>
      <c r="L15" s="22">
        <f>'Dane - 30 kwietnia 2020 r'!AQ19</f>
        <v>75439000</v>
      </c>
      <c r="M15" s="22">
        <f>L15/'Dane - 30 kwietnia 2020 r'!$B$3</f>
        <v>16972799.064053815</v>
      </c>
      <c r="N15" s="18">
        <f t="shared" si="1"/>
        <v>0.96656031116479579</v>
      </c>
      <c r="O15" s="23">
        <f>'Dane - 30 kwietnia 2020 r'!X19</f>
        <v>2645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- 30 kwietnia 2020 r'!Z20</f>
        <v>37050132.107499994</v>
      </c>
      <c r="G16" s="22">
        <f>F16/'Dane - 30 kwietnia 2020 r'!$B$3</f>
        <v>8335800.4156635981</v>
      </c>
      <c r="H16" s="18">
        <f t="shared" si="0"/>
        <v>0.45965262837957532</v>
      </c>
      <c r="I16" s="22">
        <f>'Dane - 30 kwietnia 2020 r'!AK20</f>
        <v>29905874.48</v>
      </c>
      <c r="J16" s="22">
        <f>I16/'Dane - 30 kwietnia 2020 r'!$B$3</f>
        <v>6728434.8729948029</v>
      </c>
      <c r="K16" s="18">
        <f t="shared" si="3"/>
        <v>0.37101929269339967</v>
      </c>
      <c r="L16" s="22">
        <f>'Dane - 30 kwietnia 2020 r'!AQ20</f>
        <v>17946389.010000002</v>
      </c>
      <c r="M16" s="22">
        <f>L16/'Dane - 30 kwietnia 2020 r'!$B$3</f>
        <v>4037705.3591918466</v>
      </c>
      <c r="N16" s="18">
        <f t="shared" si="1"/>
        <v>0.22264711106654791</v>
      </c>
      <c r="O16" s="23">
        <f>'Dane - 30 kwietnia 2020 r'!X20</f>
        <v>235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- 30 kwietnia 2020 r'!Z21</f>
        <v>34441279.799999997</v>
      </c>
      <c r="G17" s="22">
        <f>F17/'Dane - 30 kwietnia 2020 r'!$B$3</f>
        <v>7748842.3965621972</v>
      </c>
      <c r="H17" s="18">
        <f t="shared" si="0"/>
        <v>0.14812601952807067</v>
      </c>
      <c r="I17" s="22">
        <f>'Dane - 30 kwietnia 2020 r'!AK21</f>
        <v>63956.1</v>
      </c>
      <c r="J17" s="22">
        <f>I17/'Dane - 30 kwietnia 2020 r'!$B$3</f>
        <v>14389.295115530856</v>
      </c>
      <c r="K17" s="18">
        <f t="shared" si="3"/>
        <v>2.7506418380943094E-4</v>
      </c>
      <c r="L17" s="22">
        <f>'Dane - 30 kwietnia 2020 r'!AQ21</f>
        <v>63956.1</v>
      </c>
      <c r="M17" s="22">
        <f>L17/'Dane - 30 kwietnia 2020 r'!$B$3</f>
        <v>14389.295115530856</v>
      </c>
      <c r="N17" s="18">
        <f t="shared" si="1"/>
        <v>2.7506418380943094E-4</v>
      </c>
      <c r="O17" s="23">
        <f>'Dane - 30 kwietnia 2020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- 30 kwietnia 2020 r'!Z22</f>
        <v>2999250</v>
      </c>
      <c r="G18" s="22">
        <f>F18/'Dane - 30 kwietnia 2020 r'!$B$3</f>
        <v>674792.44943415758</v>
      </c>
      <c r="H18" s="18">
        <f t="shared" si="0"/>
        <v>0.12484596659281361</v>
      </c>
      <c r="I18" s="22">
        <f>'Dane - 30 kwietnia 2020 r'!AK22</f>
        <v>2543513.94</v>
      </c>
      <c r="J18" s="22">
        <f>I18/'Dane - 30 kwietnia 2020 r'!$B$3</f>
        <v>572257.73168042838</v>
      </c>
      <c r="K18" s="18">
        <f t="shared" si="3"/>
        <v>0.10587562103245668</v>
      </c>
      <c r="L18" s="22">
        <f>'Dane - 30 kwietnia 2020 r'!AQ22</f>
        <v>820728.57</v>
      </c>
      <c r="M18" s="22">
        <f>L18/'Dane - 30 kwietnia 2020 r'!$B$3</f>
        <v>184653.31068463562</v>
      </c>
      <c r="N18" s="18">
        <f t="shared" si="1"/>
        <v>3.4163424733512603E-2</v>
      </c>
      <c r="O18" s="23">
        <f>'Dane - 30 kwietnia 2020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- 30 kwietnia 2020 r'!Z23</f>
        <v>0</v>
      </c>
      <c r="G19" s="22">
        <f>F19/'Dane - 30 kwietnia 2020 r'!$B$3</f>
        <v>0</v>
      </c>
      <c r="H19" s="18">
        <f t="shared" si="0"/>
        <v>0</v>
      </c>
      <c r="I19" s="22">
        <f>'Dane - 30 kwietnia 2020 r'!AK23</f>
        <v>0</v>
      </c>
      <c r="J19" s="22">
        <f>I19/'Dane - 30 kwietnia 2020 r'!$B$3</f>
        <v>0</v>
      </c>
      <c r="K19" s="18">
        <f t="shared" si="3"/>
        <v>0</v>
      </c>
      <c r="L19" s="22">
        <f>'Dane - 30 kwietnia 2020 r'!AQ23</f>
        <v>0</v>
      </c>
      <c r="M19" s="22">
        <f>L19/'Dane - 30 kwietnia 2020 r'!$B$3</f>
        <v>0</v>
      </c>
      <c r="N19" s="18">
        <f t="shared" si="1"/>
        <v>0</v>
      </c>
      <c r="O19" s="23">
        <f>'Dane - 30 kwietnia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- 30 kwietnia 2020 r'!Z24</f>
        <v>0</v>
      </c>
      <c r="G20" s="22">
        <f>F20/'Dane - 30 kwietnia 2020 r'!$B$3</f>
        <v>0</v>
      </c>
      <c r="H20" s="18">
        <f t="shared" si="0"/>
        <v>0</v>
      </c>
      <c r="I20" s="22">
        <f>'Dane - 30 kwietnia 2020 r'!AK24</f>
        <v>0</v>
      </c>
      <c r="J20" s="22">
        <f>I20/'Dane - 30 kwietnia 2020 r'!$B$3</f>
        <v>0</v>
      </c>
      <c r="K20" s="18">
        <f t="shared" si="3"/>
        <v>0</v>
      </c>
      <c r="L20" s="22">
        <f>'Dane - 30 kwietnia 2020 r'!AQ24</f>
        <v>0</v>
      </c>
      <c r="M20" s="22">
        <f>L20/'Dane - 30 kwietnia 2020 r'!$B$3</f>
        <v>0</v>
      </c>
      <c r="N20" s="18">
        <f t="shared" si="1"/>
        <v>0</v>
      </c>
      <c r="O20" s="23">
        <f>'Dane - 30 kwietnia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- 30 kwietnia 2020 r'!Z25</f>
        <v>1142876.94</v>
      </c>
      <c r="G21" s="22">
        <f>F21/'Dane - 30 kwietnia 2020 r'!$B$3</f>
        <v>257132.52637973314</v>
      </c>
      <c r="H21" s="27">
        <f t="shared" si="0"/>
        <v>0.22795436735791946</v>
      </c>
      <c r="I21" s="22">
        <f>'Dane - 30 kwietnia 2020 r'!AK25</f>
        <v>861062.21</v>
      </c>
      <c r="J21" s="22">
        <f>I21/'Dane - 30 kwietnia 2020 r'!$B$3</f>
        <v>193727.85789817086</v>
      </c>
      <c r="K21" s="27">
        <f t="shared" si="3"/>
        <v>0.17174455487426493</v>
      </c>
      <c r="L21" s="22">
        <f>'Dane - 30 kwietnia 2020 r'!AQ25</f>
        <v>30000</v>
      </c>
      <c r="M21" s="22">
        <f>L21/'Dane - 30 kwietnia 2020 r'!$B$3</f>
        <v>6749.6118973159046</v>
      </c>
      <c r="N21" s="27">
        <f t="shared" si="1"/>
        <v>5.9836984905282846E-3</v>
      </c>
      <c r="O21" s="23">
        <f>'Dane - 30 kwietnia 2020 r'!X25</f>
        <v>4</v>
      </c>
    </row>
    <row r="22" spans="1:15" ht="32.25" thickBot="1" x14ac:dyDescent="0.25">
      <c r="A22" s="241" t="s">
        <v>75</v>
      </c>
      <c r="B22" s="24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321623309.39750004</v>
      </c>
      <c r="G22" s="50">
        <f t="shared" si="4"/>
        <v>72361083.852116004</v>
      </c>
      <c r="H22" s="51">
        <f>G22/E22</f>
        <v>0.42825476217291342</v>
      </c>
      <c r="I22" s="50">
        <f t="shared" si="4"/>
        <v>248124180.75999999</v>
      </c>
      <c r="J22" s="50">
        <f t="shared" si="4"/>
        <v>55824730.74898193</v>
      </c>
      <c r="K22" s="51">
        <f t="shared" si="3"/>
        <v>0.33038762712746572</v>
      </c>
      <c r="L22" s="50">
        <f t="shared" si="4"/>
        <v>199116064.40999997</v>
      </c>
      <c r="M22" s="50">
        <f t="shared" si="4"/>
        <v>44798538.57628186</v>
      </c>
      <c r="N22" s="51">
        <f t="shared" si="1"/>
        <v>0.26513128967067923</v>
      </c>
      <c r="O22" s="52">
        <f t="shared" si="4"/>
        <v>3668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- 30 kwietnia 2020 r'!Z27</f>
        <v>14112369.8475</v>
      </c>
      <c r="G23" s="31">
        <f>F23/'Dane - 30 kwietnia 2020 r'!$B$3</f>
        <v>3175100.6474002744</v>
      </c>
      <c r="H23" s="32">
        <f t="shared" si="0"/>
        <v>0.21099818230995976</v>
      </c>
      <c r="I23" s="31">
        <f>'Dane - 30 kwietnia 2020 r'!AK27</f>
        <v>5575393.6299999999</v>
      </c>
      <c r="J23" s="31">
        <f>I23/'Dane - 30 kwietnia 2020 r'!$B$3</f>
        <v>1254391.4392422435</v>
      </c>
      <c r="K23" s="32">
        <f t="shared" si="3"/>
        <v>8.3359346042148022E-2</v>
      </c>
      <c r="L23" s="31">
        <f>'Dane - 30 kwietnia 2020 r'!AQ27</f>
        <v>1530380.25</v>
      </c>
      <c r="M23" s="31">
        <f>L23/'Dane - 30 kwietnia 2020 r'!$B$3</f>
        <v>344315.75809390959</v>
      </c>
      <c r="N23" s="32">
        <f t="shared" si="1"/>
        <v>2.2881164147654811E-2</v>
      </c>
      <c r="O23" s="33">
        <f>'Dane - 30 kwietnia 2020 r'!X27</f>
        <v>3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- 30 kwietnia 2020 r'!Z28</f>
        <v>5308736.34</v>
      </c>
      <c r="G24" s="31">
        <f>F24/'Dane - 30 kwietnia 2020 r'!$B$3</f>
        <v>1194396.9986725762</v>
      </c>
      <c r="H24" s="18">
        <f t="shared" si="0"/>
        <v>0.3981323328908587</v>
      </c>
      <c r="I24" s="31">
        <f>'Dane - 30 kwietnia 2020 r'!AK28</f>
        <v>760046.3</v>
      </c>
      <c r="J24" s="31">
        <f>I24/'Dane - 30 kwietnia 2020 r'!$B$3</f>
        <v>171000.58496636443</v>
      </c>
      <c r="K24" s="18">
        <f t="shared" si="3"/>
        <v>5.7000194988788146E-2</v>
      </c>
      <c r="L24" s="31">
        <f>'Dane - 30 kwietnia 2020 r'!AQ28</f>
        <v>0</v>
      </c>
      <c r="M24" s="31">
        <f>L24/'Dane - 30 kwietnia 2020 r'!$B$3</f>
        <v>0</v>
      </c>
      <c r="N24" s="18">
        <f t="shared" si="1"/>
        <v>0</v>
      </c>
      <c r="O24" s="33">
        <f>'Dane - 30 kwietnia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210298054.76249999</v>
      </c>
      <c r="G25" s="46">
        <f t="shared" ref="G25:O25" si="5">SUM(G26:G28)</f>
        <v>47314341.746912055</v>
      </c>
      <c r="H25" s="47">
        <f t="shared" si="0"/>
        <v>0.44707893887233296</v>
      </c>
      <c r="I25" s="46">
        <f t="shared" si="5"/>
        <v>114028265.13000003</v>
      </c>
      <c r="J25" s="46">
        <f t="shared" si="5"/>
        <v>25654884.498391345</v>
      </c>
      <c r="K25" s="47">
        <f t="shared" si="3"/>
        <v>0.24241610714539075</v>
      </c>
      <c r="L25" s="46">
        <f t="shared" si="5"/>
        <v>57378720.020000003</v>
      </c>
      <c r="M25" s="46">
        <f t="shared" si="5"/>
        <v>12909469.709991675</v>
      </c>
      <c r="N25" s="47">
        <f t="shared" si="1"/>
        <v>0.12198314097277448</v>
      </c>
      <c r="O25" s="48">
        <f t="shared" si="5"/>
        <v>431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- 30 kwietnia 2020 r'!Z30</f>
        <v>149488085.375</v>
      </c>
      <c r="G26" s="22">
        <f>F26/'Dane - 30 kwietnia 2020 r'!$B$3</f>
        <v>33632885.318469189</v>
      </c>
      <c r="H26" s="18">
        <f t="shared" si="0"/>
        <v>0.57906619113397428</v>
      </c>
      <c r="I26" s="22">
        <f>'Dane - 30 kwietnia 2020 r'!AK30</f>
        <v>90828941.450000018</v>
      </c>
      <c r="J26" s="22">
        <f>I26/'Dane - 30 kwietnia 2020 r'!$B$3</f>
        <v>20435336.794384327</v>
      </c>
      <c r="K26" s="18">
        <f t="shared" si="3"/>
        <v>0.35184054326632164</v>
      </c>
      <c r="L26" s="22">
        <f>'Dane - 30 kwietnia 2020 r'!AQ30</f>
        <v>53635118.960000001</v>
      </c>
      <c r="M26" s="22">
        <f>L26/'Dane - 30 kwietnia 2020 r'!$B$3</f>
        <v>12067207.901545661</v>
      </c>
      <c r="N26" s="18">
        <f t="shared" si="1"/>
        <v>0.20776427746246934</v>
      </c>
      <c r="O26" s="23">
        <f>'Dane - 30 kwietnia 2020 r'!X30</f>
        <v>353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- 30 kwietnia 2020 r'!Z31</f>
        <v>7669362.6500000004</v>
      </c>
      <c r="G27" s="22">
        <f>F27/'Dane - 30 kwietnia 2020 r'!$B$3</f>
        <v>1725507.3795756744</v>
      </c>
      <c r="H27" s="18">
        <f t="shared" si="0"/>
        <v>9.4051038594591574E-2</v>
      </c>
      <c r="I27" s="22">
        <f>'Dane - 30 kwietnia 2020 r'!AK31</f>
        <v>3809023.6999999997</v>
      </c>
      <c r="J27" s="22">
        <f>I27/'Dane - 30 kwietnia 2020 r'!$B$3</f>
        <v>856981.05608927482</v>
      </c>
      <c r="K27" s="18">
        <f t="shared" si="3"/>
        <v>4.6710874340570398E-2</v>
      </c>
      <c r="L27" s="22">
        <f>'Dane - 30 kwietnia 2020 r'!AQ31</f>
        <v>965995.52000000002</v>
      </c>
      <c r="M27" s="22">
        <f>L27/'Dane - 30 kwietnia 2020 r'!$B$3</f>
        <v>217336.4951515288</v>
      </c>
      <c r="N27" s="18">
        <f t="shared" si="1"/>
        <v>1.1846210184587185E-2</v>
      </c>
      <c r="O27" s="23">
        <f>'Dane - 30 kwietnia 2020 r'!X31</f>
        <v>44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- 30 kwietnia 2020 r'!Z32</f>
        <v>53140606.737499997</v>
      </c>
      <c r="G28" s="22">
        <f>F28/'Dane - 30 kwietnia 2020 r'!$B$3</f>
        <v>11955949.048867188</v>
      </c>
      <c r="H28" s="18">
        <f t="shared" si="0"/>
        <v>0.40663443605223448</v>
      </c>
      <c r="I28" s="22">
        <f>'Dane - 30 kwietnia 2020 r'!AK32</f>
        <v>19390299.98</v>
      </c>
      <c r="J28" s="22">
        <f>I28/'Dane - 30 kwietnia 2020 r'!$B$3</f>
        <v>4362566.6479177447</v>
      </c>
      <c r="K28" s="18">
        <f t="shared" si="3"/>
        <v>0.14837549251553564</v>
      </c>
      <c r="L28" s="22">
        <f>'Dane - 30 kwietnia 2020 r'!AQ32</f>
        <v>2777605.54</v>
      </c>
      <c r="M28" s="22">
        <f>L28/'Dane - 30 kwietnia 2020 r'!$B$3</f>
        <v>624925.31329448556</v>
      </c>
      <c r="N28" s="18">
        <f t="shared" si="1"/>
        <v>2.1254368959555434E-2</v>
      </c>
      <c r="O28" s="23">
        <f>'Dane - 30 kwietnia 2020 r'!X32</f>
        <v>34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- 30 kwietnia 2020 r'!Z33</f>
        <v>0</v>
      </c>
      <c r="G29" s="22">
        <f>F29/'Dane - 30 kwietnia 2020 r'!$B$3</f>
        <v>0</v>
      </c>
      <c r="H29" s="18">
        <v>0</v>
      </c>
      <c r="I29" s="22">
        <f>'Dane - 30 kwietnia 2020 r'!AK33</f>
        <v>0</v>
      </c>
      <c r="J29" s="22">
        <f>I29/'Dane - 30 kwietnia 2020 r'!$B$3</f>
        <v>0</v>
      </c>
      <c r="K29" s="18">
        <v>0</v>
      </c>
      <c r="L29" s="22">
        <f>'Dane - 30 kwietnia 2020 r'!AQ33</f>
        <v>0</v>
      </c>
      <c r="M29" s="22">
        <f>L29/'Dane - 30 kwietnia 2020 r'!$B$3</f>
        <v>0</v>
      </c>
      <c r="N29" s="18">
        <v>0</v>
      </c>
      <c r="O29" s="23">
        <f>'Dane - 30 kwietnia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- 30 kwietnia 2020 r'!Z34</f>
        <v>156002211.08250001</v>
      </c>
      <c r="G30" s="22">
        <f>F30/'Dane - 30 kwietnia 2020 r'!$B$3</f>
        <v>35098479.331000969</v>
      </c>
      <c r="H30" s="18">
        <f t="shared" si="0"/>
        <v>0.94974657799061413</v>
      </c>
      <c r="I30" s="22">
        <f>'Dane - 30 kwietnia 2020 r'!AK34</f>
        <v>156164574.12000003</v>
      </c>
      <c r="J30" s="22">
        <f>I30/'Dane - 30 kwietnia 2020 r'!$B$3</f>
        <v>35135008.91398745</v>
      </c>
      <c r="K30" s="18">
        <f t="shared" si="3"/>
        <v>0.95073504948847165</v>
      </c>
      <c r="L30" s="22">
        <f>'Dane - 30 kwietnia 2020 r'!AQ34</f>
        <v>156164574.12</v>
      </c>
      <c r="M30" s="22">
        <f>L30/'Dane - 30 kwietnia 2020 r'!$B$3</f>
        <v>35135008.913987443</v>
      </c>
      <c r="N30" s="18">
        <f t="shared" si="1"/>
        <v>0.95073504948847143</v>
      </c>
      <c r="O30" s="23">
        <f>'Dane - 30 kwietnia 2020 r'!X34</f>
        <v>908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- 30 kwietnia 2020 r'!Z35</f>
        <v>4190609.58</v>
      </c>
      <c r="G31" s="22">
        <f>F31/'Dane - 30 kwietnia 2020 r'!$B$3</f>
        <v>942832.94260580011</v>
      </c>
      <c r="H31" s="18">
        <f t="shared" si="0"/>
        <v>0.6686758458197164</v>
      </c>
      <c r="I31" s="22">
        <f>'Dane - 30 kwietnia 2020 r'!AK35</f>
        <v>1826594.18</v>
      </c>
      <c r="J31" s="22">
        <f>I31/'Dane - 30 kwietnia 2020 r'!$B$3</f>
        <v>410960.06029653293</v>
      </c>
      <c r="K31" s="18">
        <f t="shared" si="3"/>
        <v>0.29146103567129994</v>
      </c>
      <c r="L31" s="22">
        <f>'Dane - 30 kwietnia 2020 r'!AQ35</f>
        <v>926601.56</v>
      </c>
      <c r="M31" s="22">
        <f>L31/'Dane - 30 kwietnia 2020 r'!$B$3</f>
        <v>208473.36378158256</v>
      </c>
      <c r="N31" s="18">
        <f t="shared" si="1"/>
        <v>0.1478534494904841</v>
      </c>
      <c r="O31" s="23">
        <f>'Dane - 30 kwietnia 2020 r'!X35</f>
        <v>8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- 30 kwietnia 2020 r'!Z36</f>
        <v>0</v>
      </c>
      <c r="G32" s="22">
        <f>F32/'Dane - 30 kwietnia 2020 r'!$B$3</f>
        <v>0</v>
      </c>
      <c r="H32" s="27">
        <f t="shared" si="0"/>
        <v>0</v>
      </c>
      <c r="I32" s="22">
        <f>'Dane - 30 kwietnia 2020 r'!AK36</f>
        <v>0</v>
      </c>
      <c r="J32" s="22">
        <f>I32/'Dane - 30 kwietnia 2020 r'!$B$3</f>
        <v>0</v>
      </c>
      <c r="K32" s="27">
        <f t="shared" si="3"/>
        <v>0</v>
      </c>
      <c r="L32" s="22">
        <f>'Dane - 30 kwietnia 2020 r'!AQ36</f>
        <v>0</v>
      </c>
      <c r="M32" s="22">
        <f>L32/'Dane - 30 kwietnia 2020 r'!$B$3</f>
        <v>0</v>
      </c>
      <c r="N32" s="27">
        <f t="shared" si="1"/>
        <v>0</v>
      </c>
      <c r="O32" s="23">
        <f>'Dane - 30 kwietnia 2020 r'!X36</f>
        <v>0</v>
      </c>
    </row>
    <row r="33" spans="1:15" ht="32.25" thickBot="1" x14ac:dyDescent="0.25">
      <c r="A33" s="241" t="s">
        <v>113</v>
      </c>
      <c r="B33" s="24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389911981.61250001</v>
      </c>
      <c r="G33" s="50">
        <f t="shared" si="6"/>
        <v>87725151.666591674</v>
      </c>
      <c r="H33" s="51">
        <f t="shared" si="0"/>
        <v>0.53836095914450754</v>
      </c>
      <c r="I33" s="50">
        <f t="shared" si="6"/>
        <v>278354873.36000007</v>
      </c>
      <c r="J33" s="50">
        <f t="shared" si="6"/>
        <v>62626245.496883944</v>
      </c>
      <c r="K33" s="51">
        <f t="shared" si="3"/>
        <v>0.38433134571782906</v>
      </c>
      <c r="L33" s="50">
        <f t="shared" si="6"/>
        <v>216000275.95000002</v>
      </c>
      <c r="M33" s="50">
        <f t="shared" si="6"/>
        <v>48597267.745854616</v>
      </c>
      <c r="N33" s="51">
        <f t="shared" si="1"/>
        <v>0.29823683605467416</v>
      </c>
      <c r="O33" s="52">
        <f t="shared" si="6"/>
        <v>1361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52996423.030000001</v>
      </c>
      <c r="G34" s="40">
        <f t="shared" si="7"/>
        <v>11923509.579949152</v>
      </c>
      <c r="H34" s="41">
        <f t="shared" si="0"/>
        <v>0.73633600707348568</v>
      </c>
      <c r="I34" s="40">
        <f t="shared" si="7"/>
        <v>15868930.35</v>
      </c>
      <c r="J34" s="40">
        <f t="shared" si="7"/>
        <v>3570304.0362679148</v>
      </c>
      <c r="K34" s="41">
        <f t="shared" si="3"/>
        <v>0.22048402783394896</v>
      </c>
      <c r="L34" s="40">
        <f t="shared" si="7"/>
        <v>15868930.35</v>
      </c>
      <c r="M34" s="40">
        <f t="shared" si="7"/>
        <v>3570304.0362679148</v>
      </c>
      <c r="N34" s="41">
        <f t="shared" si="1"/>
        <v>0.22048402783394896</v>
      </c>
      <c r="O34" s="42">
        <f t="shared" si="7"/>
        <v>45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- 30 kwietnia 2020 r'!Z39</f>
        <v>21486042.029999997</v>
      </c>
      <c r="G35" s="22">
        <f>F35/'Dane - 30 kwietnia 2020 r'!$B$3</f>
        <v>4834081.497063918</v>
      </c>
      <c r="H35" s="18">
        <f t="shared" si="0"/>
        <v>0.59002365389409261</v>
      </c>
      <c r="I35" s="22">
        <f>'Dane - 30 kwietnia 2020 r'!AK39</f>
        <v>15859970.35</v>
      </c>
      <c r="J35" s="22">
        <f>I35/'Dane - 30 kwietnia 2020 r'!$B$3</f>
        <v>3568288.1521812496</v>
      </c>
      <c r="K35" s="18">
        <f t="shared" si="3"/>
        <v>0.43552728992585765</v>
      </c>
      <c r="L35" s="22">
        <f>'Dane - 30 kwietnia 2020 r'!AQ39</f>
        <v>15859970.35</v>
      </c>
      <c r="M35" s="22">
        <f>L35/'Dane - 30 kwietnia 2020 r'!$B$3</f>
        <v>3568288.1521812496</v>
      </c>
      <c r="N35" s="18">
        <f t="shared" si="1"/>
        <v>0.43552728992585765</v>
      </c>
      <c r="O35" s="23">
        <f>'Dane - 30 kwietnia 2020 r'!X39</f>
        <v>43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- 30 kwietnia 2020 r'!Z40</f>
        <v>31510381</v>
      </c>
      <c r="G36" s="22">
        <f>F36/'Dane - 30 kwietnia 2020 r'!$B$3</f>
        <v>7089428.0828852337</v>
      </c>
      <c r="H36" s="18">
        <f t="shared" si="0"/>
        <v>0.88617873190533714</v>
      </c>
      <c r="I36" s="22">
        <f>'Dane - 30 kwietnia 2020 r'!AK40</f>
        <v>8960</v>
      </c>
      <c r="J36" s="22">
        <f>I36/'Dane - 30 kwietnia 2020 r'!$B$3</f>
        <v>2015.8840866650166</v>
      </c>
      <c r="K36" s="18">
        <f t="shared" si="3"/>
        <v>2.5198557382952056E-4</v>
      </c>
      <c r="L36" s="22">
        <f>'Dane - 30 kwietnia 2020 r'!AQ40</f>
        <v>8960</v>
      </c>
      <c r="M36" s="22">
        <f>L36/'Dane - 30 kwietnia 2020 r'!$B$3</f>
        <v>2015.8840866650166</v>
      </c>
      <c r="N36" s="18">
        <f t="shared" si="1"/>
        <v>2.5198557382952056E-4</v>
      </c>
      <c r="O36" s="23">
        <f>'Dane - 30 kwietnia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- 30 kwietnia 2020 r'!Z41</f>
        <v>28715072.18</v>
      </c>
      <c r="G37" s="22">
        <f>F37/'Dane - 30 kwietnia 2020 r'!$B$3</f>
        <v>6460519.7606137646</v>
      </c>
      <c r="H37" s="27">
        <f t="shared" si="0"/>
        <v>0.86901392215280804</v>
      </c>
      <c r="I37" s="22">
        <f>'Dane - 30 kwietnia 2020 r'!AK41</f>
        <v>22628094.190000001</v>
      </c>
      <c r="J37" s="22">
        <f>I37/'Dane - 30 kwietnia 2020 r'!$B$3</f>
        <v>5091028.4586136295</v>
      </c>
      <c r="K37" s="27">
        <f t="shared" si="3"/>
        <v>0.68480165258268444</v>
      </c>
      <c r="L37" s="22">
        <f>'Dane - 30 kwietnia 2020 r'!AQ41</f>
        <v>20024223.780000001</v>
      </c>
      <c r="M37" s="22">
        <f>L37/'Dane - 30 kwietnia 2020 r'!$B$3</f>
        <v>4505191.3020001352</v>
      </c>
      <c r="N37" s="27">
        <f t="shared" si="1"/>
        <v>0.60599984342868296</v>
      </c>
      <c r="O37" s="23">
        <f>'Dane - 30 kwietnia 2020 r'!X41</f>
        <v>3</v>
      </c>
    </row>
    <row r="38" spans="1:15" ht="12" thickBot="1" x14ac:dyDescent="0.25">
      <c r="A38" s="241" t="s">
        <v>134</v>
      </c>
      <c r="B38" s="24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81711495.210000008</v>
      </c>
      <c r="G38" s="50">
        <f t="shared" si="8"/>
        <v>18384029.340562917</v>
      </c>
      <c r="H38" s="51">
        <f t="shared" si="0"/>
        <v>0.7780829377596401</v>
      </c>
      <c r="I38" s="50">
        <f t="shared" si="8"/>
        <v>38497024.539999999</v>
      </c>
      <c r="J38" s="50">
        <f t="shared" si="8"/>
        <v>8661332.4948815443</v>
      </c>
      <c r="K38" s="51">
        <f t="shared" si="3"/>
        <v>0.36658095500646704</v>
      </c>
      <c r="L38" s="50">
        <f t="shared" si="8"/>
        <v>35893154.130000003</v>
      </c>
      <c r="M38" s="50">
        <f t="shared" si="8"/>
        <v>8075495.33826805</v>
      </c>
      <c r="N38" s="51">
        <f t="shared" si="1"/>
        <v>0.34178606986880961</v>
      </c>
      <c r="O38" s="52">
        <f t="shared" si="8"/>
        <v>48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- 30 kwietnia 2020 r'!Z43</f>
        <v>84839.35</v>
      </c>
      <c r="G39" s="31">
        <f>F39/'Dane - 30 kwietnia 2020 r'!$B$3</f>
        <v>19087.756204018271</v>
      </c>
      <c r="H39" s="32">
        <f t="shared" si="0"/>
        <v>0.89824735077733042</v>
      </c>
      <c r="I39" s="31">
        <f>'Dane - 30 kwietnia 2020 r'!AK43</f>
        <v>84839.35</v>
      </c>
      <c r="J39" s="31">
        <f>I39/'Dane - 30 kwietnia 2020 r'!$B$3</f>
        <v>19087.756204018271</v>
      </c>
      <c r="K39" s="32">
        <f t="shared" si="3"/>
        <v>0.89824735077733042</v>
      </c>
      <c r="L39" s="31">
        <f>'Dane - 30 kwietnia 2020 r'!AQ43</f>
        <v>84839.35</v>
      </c>
      <c r="M39" s="31">
        <f>L39/'Dane - 30 kwietnia 2020 r'!$B$3</f>
        <v>19087.756204018271</v>
      </c>
      <c r="N39" s="32">
        <f t="shared" si="1"/>
        <v>0.89824735077733042</v>
      </c>
      <c r="O39" s="33">
        <f>'Dane - 30 kwietnia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- 30 kwietnia 2020 r'!Z44</f>
        <v>194562676.19950002</v>
      </c>
      <c r="G40" s="31">
        <f>F40/'Dane - 30 kwietnia 2020 r'!$B$3</f>
        <v>43774085.134992242</v>
      </c>
      <c r="H40" s="18">
        <f t="shared" si="0"/>
        <v>0.56680757931373427</v>
      </c>
      <c r="I40" s="31">
        <f>'Dane - 30 kwietnia 2020 r'!AK44</f>
        <v>153526111.36300001</v>
      </c>
      <c r="J40" s="31">
        <f>I40/'Dane - 30 kwietnia 2020 r'!$B$3</f>
        <v>34541388.92681171</v>
      </c>
      <c r="K40" s="18">
        <f t="shared" si="3"/>
        <v>0.44725825755955784</v>
      </c>
      <c r="L40" s="31">
        <f>'Dane - 30 kwietnia 2020 r'!AQ44</f>
        <v>116749276.19450001</v>
      </c>
      <c r="M40" s="31">
        <f>L40/'Dane - 30 kwietnia 2020 r'!$B$3</f>
        <v>26267076.78684726</v>
      </c>
      <c r="N40" s="18">
        <f t="shared" si="1"/>
        <v>0.34011854647076034</v>
      </c>
      <c r="O40" s="33">
        <f>'Dane - 30 kwietnia 2020 r'!X44</f>
        <v>1563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- 30 kwietnia 2020 r'!Z45</f>
        <v>2837564.6599999997</v>
      </c>
      <c r="G41" s="31">
        <f>F41/'Dane - 30 kwietnia 2020 r'!$B$3</f>
        <v>638415.33961797191</v>
      </c>
      <c r="H41" s="27">
        <f t="shared" si="0"/>
        <v>0.26062407008674682</v>
      </c>
      <c r="I41" s="31">
        <f>'Dane - 30 kwietnia 2020 r'!AK45</f>
        <v>2567768.4499999997</v>
      </c>
      <c r="J41" s="31">
        <f>I41/'Dane - 30 kwietnia 2020 r'!$B$3</f>
        <v>577714.68265574716</v>
      </c>
      <c r="K41" s="27">
        <f t="shared" si="3"/>
        <v>0.23584388187275251</v>
      </c>
      <c r="L41" s="31">
        <f>'Dane - 30 kwietnia 2020 r'!AQ45</f>
        <v>1838876.41</v>
      </c>
      <c r="M41" s="31">
        <f>L41/'Dane - 30 kwietnia 2020 r'!$B$3</f>
        <v>413723.40315431857</v>
      </c>
      <c r="N41" s="27">
        <f t="shared" si="1"/>
        <v>0.16889675189311998</v>
      </c>
      <c r="O41" s="33">
        <f>'Dane - 30 kwietnia 2020 r'!X45</f>
        <v>57</v>
      </c>
    </row>
    <row r="42" spans="1:15" ht="12" thickBot="1" x14ac:dyDescent="0.25">
      <c r="A42" s="241" t="s">
        <v>141</v>
      </c>
      <c r="B42" s="24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197485080.20950001</v>
      </c>
      <c r="G42" s="50">
        <f t="shared" si="9"/>
        <v>44431588.230814233</v>
      </c>
      <c r="H42" s="51">
        <f t="shared" si="0"/>
        <v>0.55748545819625506</v>
      </c>
      <c r="I42" s="50">
        <f t="shared" si="9"/>
        <v>156178719.16299999</v>
      </c>
      <c r="J42" s="50">
        <f t="shared" si="9"/>
        <v>35138191.365671471</v>
      </c>
      <c r="K42" s="51">
        <f t="shared" si="3"/>
        <v>0.44088072233469361</v>
      </c>
      <c r="L42" s="50">
        <f t="shared" si="9"/>
        <v>118672991.9545</v>
      </c>
      <c r="M42" s="50">
        <f>SUM(M39:M41)</f>
        <v>26699887.946205594</v>
      </c>
      <c r="N42" s="51">
        <f t="shared" si="1"/>
        <v>0.33500488859761651</v>
      </c>
      <c r="O42" s="52">
        <f t="shared" si="9"/>
        <v>1625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- 30 kwietnia 2020 r'!Z47</f>
        <v>21614159.637500003</v>
      </c>
      <c r="G43" s="31">
        <f>F43/'Dane - 30 kwietnia 2020 r'!$B$3</f>
        <v>4862906.301325174</v>
      </c>
      <c r="H43" s="32">
        <f t="shared" si="0"/>
        <v>0.27822440442496743</v>
      </c>
      <c r="I43" s="31">
        <f>'Dane - 30 kwietnia 2020 r'!AK47</f>
        <v>20828129.09</v>
      </c>
      <c r="J43" s="31">
        <f>I43/'Dane - 30 kwietnia 2020 r'!$B$3</f>
        <v>4686059.5968231829</v>
      </c>
      <c r="K43" s="32">
        <f t="shared" si="3"/>
        <v>0.2681063667771566</v>
      </c>
      <c r="L43" s="31">
        <f>'Dane - 30 kwietnia 2020 r'!AQ47</f>
        <v>16159030.689999999</v>
      </c>
      <c r="M43" s="31">
        <f>L43/'Dane - 30 kwietnia 2020 r'!$B$3</f>
        <v>3635572.8598105605</v>
      </c>
      <c r="N43" s="32">
        <f t="shared" si="1"/>
        <v>0.20800423265172249</v>
      </c>
      <c r="O43" s="33">
        <f>'Dane - 30 kwietnia 2020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- 30 kwietnia 2020 r'!Z48</f>
        <v>0</v>
      </c>
      <c r="G44" s="31">
        <f>F44/'Dane - 30 kwietnia 2020 r'!$B$3</f>
        <v>0</v>
      </c>
      <c r="H44" s="18">
        <f t="shared" si="0"/>
        <v>0</v>
      </c>
      <c r="I44" s="31">
        <f>'Dane - 30 kwietnia 2020 r'!AK48</f>
        <v>0</v>
      </c>
      <c r="J44" s="31">
        <f>I44/'Dane - 30 kwietnia 2020 r'!$B$3</f>
        <v>0</v>
      </c>
      <c r="K44" s="18">
        <f t="shared" si="3"/>
        <v>0</v>
      </c>
      <c r="L44" s="31">
        <f>'Dane - 30 kwietnia 2020 r'!AQ48</f>
        <v>0</v>
      </c>
      <c r="M44" s="31">
        <f>L44/'Dane - 30 kwietnia 2020 r'!$B$3</f>
        <v>0</v>
      </c>
      <c r="N44" s="18">
        <f t="shared" si="1"/>
        <v>0</v>
      </c>
      <c r="O44" s="33">
        <f>'Dane - 30 kwietnia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- 30 kwietnia 2020 r'!Z49</f>
        <v>30090994.622499999</v>
      </c>
      <c r="G45" s="31">
        <f>F45/'Dane - 30 kwietnia 2020 r'!$B$3</f>
        <v>6770084.5102031631</v>
      </c>
      <c r="H45" s="18">
        <f t="shared" si="0"/>
        <v>0.49360325221449114</v>
      </c>
      <c r="I45" s="31">
        <f>'Dane - 30 kwietnia 2020 r'!AK49</f>
        <v>12072502.15</v>
      </c>
      <c r="J45" s="31">
        <f>I45/'Dane - 30 kwietnia 2020 r'!$B$3</f>
        <v>2716156.8047337281</v>
      </c>
      <c r="K45" s="18">
        <f t="shared" si="3"/>
        <v>0.19803354453264507</v>
      </c>
      <c r="L45" s="31">
        <f>'Dane - 30 kwietnia 2020 r'!AQ49</f>
        <v>6763016.1699999999</v>
      </c>
      <c r="M45" s="31">
        <f>L45/'Dane - 30 kwietnia 2020 r'!$B$3</f>
        <v>1521591.1467590614</v>
      </c>
      <c r="N45" s="18">
        <f t="shared" si="1"/>
        <v>0.11093839928425224</v>
      </c>
      <c r="O45" s="33">
        <f>'Dane - 30 kwietnia 2020 r'!X49</f>
        <v>12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- 30 kwietnia 2020 r'!Z50</f>
        <v>49700448.435000002</v>
      </c>
      <c r="G46" s="31">
        <f>F46/'Dane - 30 kwietnia 2020 r'!$B$3</f>
        <v>11181957.935293721</v>
      </c>
      <c r="H46" s="27">
        <f t="shared" si="0"/>
        <v>0.40078702277038425</v>
      </c>
      <c r="I46" s="31">
        <f>'Dane - 30 kwietnia 2020 r'!AK50</f>
        <v>29816867.210000001</v>
      </c>
      <c r="J46" s="31">
        <f>I46/'Dane - 30 kwietnia 2020 r'!$B$3</f>
        <v>6708409.3887101496</v>
      </c>
      <c r="K46" s="27">
        <f t="shared" si="3"/>
        <v>0.24044478095735303</v>
      </c>
      <c r="L46" s="31">
        <f>'Dane - 30 kwietnia 2020 r'!AQ50</f>
        <v>23391854.07</v>
      </c>
      <c r="M46" s="31">
        <f>L46/'Dane - 30 kwietnia 2020 r'!$B$3</f>
        <v>5262864.5510383155</v>
      </c>
      <c r="N46" s="27">
        <f t="shared" si="1"/>
        <v>0.18863313803004716</v>
      </c>
      <c r="O46" s="33">
        <f>'Dane - 30 kwietnia 2020 r'!X50</f>
        <v>54</v>
      </c>
    </row>
    <row r="47" spans="1:15" ht="12" thickBot="1" x14ac:dyDescent="0.25">
      <c r="A47" s="241" t="s">
        <v>148</v>
      </c>
      <c r="B47" s="24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101405602.69500001</v>
      </c>
      <c r="G47" s="50">
        <f t="shared" si="10"/>
        <v>22814948.746822059</v>
      </c>
      <c r="H47" s="51">
        <f t="shared" si="0"/>
        <v>0.37035449582184421</v>
      </c>
      <c r="I47" s="50">
        <f t="shared" si="10"/>
        <v>62717498.450000003</v>
      </c>
      <c r="J47" s="50">
        <f t="shared" si="10"/>
        <v>14110625.790267061</v>
      </c>
      <c r="K47" s="51">
        <f t="shared" si="3"/>
        <v>0.22905743765972739</v>
      </c>
      <c r="L47" s="50">
        <f t="shared" si="10"/>
        <v>46313900.93</v>
      </c>
      <c r="M47" s="50">
        <f t="shared" si="10"/>
        <v>10420028.557607938</v>
      </c>
      <c r="N47" s="51">
        <f t="shared" si="1"/>
        <v>0.16914806453113987</v>
      </c>
      <c r="O47" s="52">
        <f t="shared" si="10"/>
        <v>84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- 30 kwietnia 2020 r'!Z52</f>
        <v>0</v>
      </c>
      <c r="G48" s="31">
        <f>F48/'Dane - 30 kwietnia 2020 r'!$B$3</f>
        <v>0</v>
      </c>
      <c r="H48" s="32">
        <f t="shared" si="0"/>
        <v>0</v>
      </c>
      <c r="I48" s="31">
        <f>'Dane - 30 kwietnia 2020 r'!AK52</f>
        <v>0</v>
      </c>
      <c r="J48" s="31">
        <f>I48/'Dane - 30 kwietnia 2020 r'!$B$3</f>
        <v>0</v>
      </c>
      <c r="K48" s="32">
        <f t="shared" si="3"/>
        <v>0</v>
      </c>
      <c r="L48" s="31">
        <f>'Dane - 30 kwietnia 2020 r'!AQ52</f>
        <v>0</v>
      </c>
      <c r="M48" s="31">
        <f>L48/'Dane - 30 kwietnia 2020 r'!$B$3</f>
        <v>0</v>
      </c>
      <c r="N48" s="32">
        <f t="shared" si="1"/>
        <v>0</v>
      </c>
      <c r="O48" s="33">
        <f>'Dane - 30 kwietnia 2020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- 30 kwietnia 2020 r'!Z53</f>
        <v>0</v>
      </c>
      <c r="G49" s="31">
        <f>F49/'Dane - 30 kwietnia 2020 r'!$B$3</f>
        <v>0</v>
      </c>
      <c r="H49" s="18">
        <f t="shared" si="0"/>
        <v>0</v>
      </c>
      <c r="I49" s="31">
        <f>'Dane - 30 kwietnia 2020 r'!AK53</f>
        <v>0</v>
      </c>
      <c r="J49" s="31">
        <f>I49/'Dane - 30 kwietnia 2020 r'!$B$3</f>
        <v>0</v>
      </c>
      <c r="K49" s="18">
        <f t="shared" si="3"/>
        <v>0</v>
      </c>
      <c r="L49" s="31">
        <f>'Dane - 30 kwietnia 2020 r'!AQ53</f>
        <v>0</v>
      </c>
      <c r="M49" s="31">
        <f>L49/'Dane - 30 kwietnia 2020 r'!$B$3</f>
        <v>0</v>
      </c>
      <c r="N49" s="18">
        <f t="shared" si="1"/>
        <v>0</v>
      </c>
      <c r="O49" s="33">
        <f>'Dane - 30 kwietnia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- 30 kwietnia 2020 r'!Z54</f>
        <v>0</v>
      </c>
      <c r="G50" s="31">
        <f>F50/'Dane - 30 kwietnia 2020 r'!$B$3</f>
        <v>0</v>
      </c>
      <c r="H50" s="27">
        <f t="shared" si="0"/>
        <v>0</v>
      </c>
      <c r="I50" s="31">
        <f>'Dane - 30 kwietnia 2020 r'!AK54</f>
        <v>0</v>
      </c>
      <c r="J50" s="31">
        <f>I50/'Dane - 30 kwietnia 2020 r'!$B$3</f>
        <v>0</v>
      </c>
      <c r="K50" s="27">
        <f t="shared" si="3"/>
        <v>0</v>
      </c>
      <c r="L50" s="31">
        <f>'Dane - 30 kwietnia 2020 r'!AQ54</f>
        <v>0</v>
      </c>
      <c r="M50" s="31">
        <f>L50/'Dane - 30 kwietnia 2020 r'!$B$3</f>
        <v>0</v>
      </c>
      <c r="N50" s="27">
        <f t="shared" si="1"/>
        <v>0</v>
      </c>
      <c r="O50" s="33">
        <f>'Dane - 30 kwietnia 2020 r'!X54</f>
        <v>0</v>
      </c>
    </row>
    <row r="51" spans="1:15" ht="21.75" thickBot="1" x14ac:dyDescent="0.25">
      <c r="A51" s="241" t="s">
        <v>157</v>
      </c>
      <c r="B51" s="24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1" t="s">
        <v>166</v>
      </c>
      <c r="B52" s="241"/>
      <c r="C52" s="49" t="s">
        <v>164</v>
      </c>
      <c r="D52" s="50">
        <v>42497556</v>
      </c>
      <c r="E52" s="50">
        <v>31873167</v>
      </c>
      <c r="F52" s="50">
        <f>'Dane - 30 kwietnia 2020 r'!Z56</f>
        <v>71860239.284999996</v>
      </c>
      <c r="G52" s="50">
        <f>F52/'Dane - 30 kwietnia 2020 r'!$B$3</f>
        <v>16167624.200733457</v>
      </c>
      <c r="H52" s="51">
        <f t="shared" si="0"/>
        <v>0.50724875255519652</v>
      </c>
      <c r="I52" s="50">
        <f>'Dane - 30 kwietnia 2020 r'!AK56-'Dane - 30 kwietnia 2020 r'!AM56</f>
        <v>52217019.070000008</v>
      </c>
      <c r="J52" s="50">
        <f>I52/'Dane - 30 kwietnia 2020 r'!B3</f>
        <v>11748153.771908117</v>
      </c>
      <c r="K52" s="51">
        <f t="shared" si="3"/>
        <v>0.3685907262340174</v>
      </c>
      <c r="L52" s="50">
        <f>'Dane - 30 kwietnia 2020 r'!AQ56</f>
        <v>52217019.07</v>
      </c>
      <c r="M52" s="50">
        <f>L52/'Dane - 30 kwietnia 2020 r'!$B$3</f>
        <v>11748153.771908116</v>
      </c>
      <c r="N52" s="51">
        <f t="shared" si="1"/>
        <v>0.36859072623401734</v>
      </c>
      <c r="O52" s="52">
        <f>'Dane - 30 kwietnia 2020 r'!X56</f>
        <v>85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1163997708.4095001</v>
      </c>
      <c r="G53" s="35">
        <f t="shared" si="12"/>
        <v>261884426.03764033</v>
      </c>
      <c r="H53" s="28">
        <f t="shared" si="0"/>
        <v>0.49312650742550018</v>
      </c>
      <c r="I53" s="35">
        <f t="shared" si="12"/>
        <v>836089315.34300005</v>
      </c>
      <c r="J53" s="35">
        <f t="shared" si="12"/>
        <v>188109279.66859406</v>
      </c>
      <c r="K53" s="28">
        <f t="shared" si="3"/>
        <v>0.35420843270751778</v>
      </c>
      <c r="L53" s="35">
        <f t="shared" si="12"/>
        <v>668213406.44449997</v>
      </c>
      <c r="M53" s="35">
        <f t="shared" si="12"/>
        <v>150339371.93612617</v>
      </c>
      <c r="N53" s="28">
        <f t="shared" si="1"/>
        <v>0.28308796568433447</v>
      </c>
      <c r="O53" s="36">
        <f t="shared" si="12"/>
        <v>6871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5" t="s">
        <v>187</v>
      </c>
      <c r="B1" s="278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87" t="s">
        <v>217</v>
      </c>
      <c r="L1" s="290" t="s">
        <v>215</v>
      </c>
      <c r="M1" s="293" t="s">
        <v>216</v>
      </c>
    </row>
    <row r="2" spans="1:13" ht="15.75" x14ac:dyDescent="0.25">
      <c r="A2" s="276"/>
      <c r="B2" s="279"/>
      <c r="C2" s="201"/>
      <c r="D2" s="201"/>
      <c r="E2" s="201"/>
      <c r="F2" s="201"/>
      <c r="G2" s="201"/>
      <c r="H2" s="201"/>
      <c r="I2" s="201"/>
      <c r="J2" s="201"/>
      <c r="K2" s="288"/>
      <c r="L2" s="291"/>
      <c r="M2" s="294"/>
    </row>
    <row r="3" spans="1:13" ht="16.5" thickBot="1" x14ac:dyDescent="0.3">
      <c r="A3" s="277"/>
      <c r="B3" s="280"/>
      <c r="C3" s="202"/>
      <c r="D3" s="202"/>
      <c r="E3" s="202"/>
      <c r="F3" s="202"/>
      <c r="G3" s="202"/>
      <c r="H3" s="202"/>
      <c r="I3" s="202"/>
      <c r="J3" s="202"/>
      <c r="K3" s="289"/>
      <c r="L3" s="292"/>
      <c r="M3" s="295"/>
    </row>
    <row r="4" spans="1:13" ht="18.75" thickTop="1" thickBot="1" x14ac:dyDescent="0.3">
      <c r="A4" s="271" t="s">
        <v>189</v>
      </c>
      <c r="B4" s="272"/>
      <c r="C4" s="272"/>
      <c r="D4" s="272"/>
      <c r="E4" s="272"/>
      <c r="F4" s="272"/>
      <c r="G4" s="272"/>
      <c r="H4" s="272"/>
      <c r="I4" s="272"/>
      <c r="J4" s="272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- 30 kwietnia 2020 r'!C19</f>
        <v>2745</v>
      </c>
      <c r="D5" s="106">
        <f>'Dane - 30 kwietnia 2020 r'!D19/'Dane - 30 kwietnia 2020 r'!$B$3</f>
        <v>35494285.328593604</v>
      </c>
      <c r="E5" s="105">
        <f>'Dane - 30 kwietnia 2020 r'!X19</f>
        <v>2645</v>
      </c>
      <c r="F5" s="106">
        <f>'Dane - 30 kwietnia 2020 r'!Y19/'Dane - 30 kwietnia 2020 r'!$B$3</f>
        <v>33945598.12810763</v>
      </c>
      <c r="G5" s="105">
        <f>'Dane - 30 kwietnia 2020 r'!AB19</f>
        <v>2646</v>
      </c>
      <c r="H5" s="106">
        <f>'Dane - 30 kwietnia 2020 r'!AD19/'Dane - 30 kwietnia 2020 r'!$B$3</f>
        <v>33949962.877134562</v>
      </c>
      <c r="I5" s="105">
        <f>'Dane - 30 kwietnia 2020 r'!AO19</f>
        <v>2645</v>
      </c>
      <c r="J5" s="106">
        <f>'Dane - 30 kwietnia 2020 r'!AP19/'Dane - 30 kwietnia 2020 r'!$B$3</f>
        <v>33945598.12810763</v>
      </c>
      <c r="K5" s="107">
        <v>3000</v>
      </c>
      <c r="L5" s="107">
        <f>G5</f>
        <v>2646</v>
      </c>
      <c r="M5" s="187">
        <f>L5/K5</f>
        <v>0.88200000000000001</v>
      </c>
    </row>
    <row r="6" spans="1:13" ht="43.5" customHeight="1" thickTop="1" thickBot="1" x14ac:dyDescent="0.3">
      <c r="A6" s="273" t="s">
        <v>191</v>
      </c>
      <c r="B6" s="105" t="s">
        <v>89</v>
      </c>
      <c r="C6" s="105">
        <f>'Dane - 30 kwietnia 2020 r'!C14</f>
        <v>13</v>
      </c>
      <c r="D6" s="106">
        <f>'Dane - 30 kwietnia 2020 r'!D14/'Dane - 30 kwietnia 2020 r'!$B$3</f>
        <v>6811912.1088037435</v>
      </c>
      <c r="E6" s="105">
        <f>'Dane - 30 kwietnia 2020 r'!X14</f>
        <v>8</v>
      </c>
      <c r="F6" s="106">
        <f>'Dane - 30 kwietnia 2020 r'!Y14/'Dane - 30 kwietnia 2020 r'!$B$3</f>
        <v>3630137.2781065088</v>
      </c>
      <c r="G6" s="105">
        <f>'Dane - 30 kwietnia 2020 r'!AB14</f>
        <v>7</v>
      </c>
      <c r="H6" s="106">
        <f>'Dane - 30 kwietnia 2020 r'!AD14/'Dane - 30 kwietnia 2020 r'!$B$3</f>
        <v>3104584.176659842</v>
      </c>
      <c r="I6" s="105">
        <f>'Dane - 30 kwietnia 2020 r'!AO14</f>
        <v>7</v>
      </c>
      <c r="J6" s="106">
        <f>'Dane - 30 kwietnia 2020 r'!AP14/'Dane - 30 kwietnia 2020 r'!$B$3</f>
        <v>3121041.1433842555</v>
      </c>
      <c r="K6" s="281">
        <v>122</v>
      </c>
      <c r="L6" s="283">
        <f>G6+G7+G8</f>
        <v>179</v>
      </c>
      <c r="M6" s="286">
        <f>L6/K6</f>
        <v>1.4672131147540983</v>
      </c>
    </row>
    <row r="7" spans="1:13" ht="39.75" customHeight="1" thickTop="1" thickBot="1" x14ac:dyDescent="0.3">
      <c r="A7" s="274"/>
      <c r="B7" s="105" t="s">
        <v>101</v>
      </c>
      <c r="C7" s="105">
        <f>'Dane - 30 kwietnia 2020 r'!C20</f>
        <v>501</v>
      </c>
      <c r="D7" s="106">
        <f>'Dane - 30 kwietnia 2020 r'!D20/'Dane - 30 kwietnia 2020 r'!$B$3</f>
        <v>28948898.715323869</v>
      </c>
      <c r="E7" s="105">
        <f>'Dane - 30 kwietnia 2020 r'!X20</f>
        <v>235</v>
      </c>
      <c r="F7" s="106">
        <f>'Dane - 30 kwietnia 2020 r'!Y20/'Dane - 30 kwietnia 2020 r'!$B$3</f>
        <v>11114400.625464035</v>
      </c>
      <c r="G7" s="105">
        <f>'Dane - 30 kwietnia 2020 r'!AB20</f>
        <v>170</v>
      </c>
      <c r="H7" s="106">
        <f>'Dane - 30 kwietnia 2020 r'!AD20/'Dane - 30 kwietnia 2020 r'!$B$3</f>
        <v>7539819.3151393784</v>
      </c>
      <c r="I7" s="105">
        <f>'Dane - 30 kwietnia 2020 r'!AO20</f>
        <v>130</v>
      </c>
      <c r="J7" s="106">
        <f>'Dane - 30 kwietnia 2020 r'!AP20/'Dane - 30 kwietnia 2020 r'!$B$3</f>
        <v>5383607.1950862817</v>
      </c>
      <c r="K7" s="282"/>
      <c r="L7" s="284"/>
      <c r="M7" s="286"/>
    </row>
    <row r="8" spans="1:13" ht="51" customHeight="1" thickTop="1" thickBot="1" x14ac:dyDescent="0.3">
      <c r="A8" s="274"/>
      <c r="B8" s="105" t="s">
        <v>103</v>
      </c>
      <c r="C8" s="105">
        <f>'Dane - 30 kwietnia 2020 r'!C21</f>
        <v>34</v>
      </c>
      <c r="D8" s="106">
        <f>'Dane - 30 kwietnia 2020 r'!D21/'Dane - 30 kwietnia 2020 r'!$B$3</f>
        <v>102706905.36819133</v>
      </c>
      <c r="E8" s="105">
        <f>'Dane - 30 kwietnia 2020 r'!X21</f>
        <v>2</v>
      </c>
      <c r="F8" s="106">
        <f>'Dane - 30 kwietnia 2020 r'!Y21/'Dane - 30 kwietnia 2020 r'!$B$3</f>
        <v>10331789.866582671</v>
      </c>
      <c r="G8" s="105">
        <f>'Dane - 30 kwietnia 2020 r'!AB21</f>
        <v>2</v>
      </c>
      <c r="H8" s="106">
        <f>'Dane - 30 kwietnia 2020 r'!AD21/'Dane - 30 kwietnia 2020 r'!$B$3</f>
        <v>36026.730712984005</v>
      </c>
      <c r="I8" s="105">
        <f>'Dane - 30 kwietnia 2020 r'!AO21</f>
        <v>1</v>
      </c>
      <c r="J8" s="106">
        <f>'Dane - 30 kwietnia 2020 r'!AP21/'Dane - 30 kwietnia 2020 r'!$B$3</f>
        <v>19185.72907057844</v>
      </c>
      <c r="K8" s="282"/>
      <c r="L8" s="285"/>
      <c r="M8" s="286"/>
    </row>
    <row r="9" spans="1:13" ht="17.25" thickTop="1" thickBot="1" x14ac:dyDescent="0.3">
      <c r="A9" s="265" t="s">
        <v>192</v>
      </c>
      <c r="B9" s="266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kwietnia 2020 r'!AP6/'Dane - 30 kwietnia 2020 r'!$B$3</f>
        <v>75071707.636060908</v>
      </c>
      <c r="M9" s="187">
        <f>L9/K9</f>
        <v>0.30954427458648809</v>
      </c>
    </row>
    <row r="10" spans="1:13" ht="18.75" thickTop="1" thickBot="1" x14ac:dyDescent="0.3">
      <c r="A10" s="261" t="s">
        <v>212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81"/>
      <c r="L10" s="181"/>
      <c r="M10" s="204"/>
    </row>
    <row r="11" spans="1:13" ht="16.5" thickTop="1" thickBot="1" x14ac:dyDescent="0.3">
      <c r="A11" s="263" t="s">
        <v>193</v>
      </c>
      <c r="B11" s="105" t="s">
        <v>120</v>
      </c>
      <c r="C11" s="105">
        <f>'Dane - 30 kwietnia 2020 r'!C30</f>
        <v>709</v>
      </c>
      <c r="D11" s="106">
        <f>'Dane - 30 kwietnia 2020 r'!D30/'Dane - 30 kwietnia 2020 r'!$B$3</f>
        <v>109773652.73471777</v>
      </c>
      <c r="E11" s="105">
        <f>'Dane - 30 kwietnia 2020 r'!X30</f>
        <v>353</v>
      </c>
      <c r="F11" s="106">
        <f>'Dane - 30 kwietnia 2020 r'!Y30/'Dane - 30 kwietnia 2020 r'!$B$3</f>
        <v>44843847.371026173</v>
      </c>
      <c r="G11" s="105">
        <f>'Dane - 30 kwietnia 2020 r'!AB30</f>
        <v>216</v>
      </c>
      <c r="H11" s="106">
        <f>'Dane - 30 kwietnia 2020 r'!AD30/'Dane - 30 kwietnia 2020 r'!$B$3</f>
        <v>20974370.814678159</v>
      </c>
      <c r="I11" s="105">
        <f>'Dane - 30 kwietnia 2020 r'!AO30</f>
        <v>167</v>
      </c>
      <c r="J11" s="106">
        <f>'Dane - 30 kwietnia 2020 r'!AP30/'Dane - 30 kwietnia 2020 r'!$B$3</f>
        <v>16089595.846738812</v>
      </c>
      <c r="K11" s="281">
        <v>560</v>
      </c>
      <c r="L11" s="283">
        <f>G11+G12+G13</f>
        <v>255</v>
      </c>
      <c r="M11" s="286">
        <f>L11/K11</f>
        <v>0.45535714285714285</v>
      </c>
    </row>
    <row r="12" spans="1:13" ht="16.5" thickTop="1" thickBot="1" x14ac:dyDescent="0.3">
      <c r="A12" s="264"/>
      <c r="B12" s="105" t="s">
        <v>122</v>
      </c>
      <c r="C12" s="105">
        <f>'Dane - 30 kwietnia 2020 r'!C31</f>
        <v>179</v>
      </c>
      <c r="D12" s="106">
        <f>'Dane - 30 kwietnia 2020 r'!D31/'Dane - 30 kwietnia 2020 r'!$B$3</f>
        <v>10466735.003487298</v>
      </c>
      <c r="E12" s="105">
        <f>'Dane - 30 kwietnia 2020 r'!X31</f>
        <v>44</v>
      </c>
      <c r="F12" s="106">
        <f>'Dane - 30 kwietnia 2020 r'!Y31/'Dane - 30 kwietnia 2020 r'!$B$3</f>
        <v>2300676.52035008</v>
      </c>
      <c r="G12" s="105">
        <f>'Dane - 30 kwietnia 2020 r'!AB31</f>
        <v>22</v>
      </c>
      <c r="H12" s="106">
        <f>'Dane - 30 kwietnia 2020 r'!AD31/'Dane - 30 kwietnia 2020 r'!$B$3</f>
        <v>673815.89758588886</v>
      </c>
      <c r="I12" s="105">
        <f>'Dane - 30 kwietnia 2020 r'!AO31</f>
        <v>14</v>
      </c>
      <c r="J12" s="106">
        <f>'Dane - 30 kwietnia 2020 r'!AP31/'Dane - 30 kwietnia 2020 r'!$B$3</f>
        <v>289781.99878506985</v>
      </c>
      <c r="K12" s="282"/>
      <c r="L12" s="284"/>
      <c r="M12" s="286"/>
    </row>
    <row r="13" spans="1:13" ht="16.5" thickTop="1" thickBot="1" x14ac:dyDescent="0.3">
      <c r="A13" s="264"/>
      <c r="B13" s="108" t="s">
        <v>124</v>
      </c>
      <c r="C13" s="105">
        <f>'Dane - 30 kwietnia 2020 r'!C32</f>
        <v>111</v>
      </c>
      <c r="D13" s="106">
        <f>'Dane - 30 kwietnia 2020 r'!D32/'Dane - 30 kwietnia 2020 r'!$B$3</f>
        <v>60214918.221702248</v>
      </c>
      <c r="E13" s="105">
        <f>'Dane - 30 kwietnia 2020 r'!X32</f>
        <v>34</v>
      </c>
      <c r="F13" s="106">
        <f>'Dane - 30 kwietnia 2020 r'!Y32/'Dane - 30 kwietnia 2020 r'!$B$3</f>
        <v>15941265.42173825</v>
      </c>
      <c r="G13" s="105">
        <f>'Dane - 30 kwietnia 2020 r'!AB32</f>
        <v>17</v>
      </c>
      <c r="H13" s="106">
        <f>'Dane - 30 kwietnia 2020 r'!AD32/'Dane - 30 kwietnia 2020 r'!$B$3</f>
        <v>1473767.1271401895</v>
      </c>
      <c r="I13" s="105">
        <f>'Dane - 30 kwietnia 2020 r'!AO32</f>
        <v>8</v>
      </c>
      <c r="J13" s="106">
        <f>'Dane - 30 kwietnia 2020 r'!AP32/'Dane - 30 kwietnia 2020 r'!$B$3</f>
        <v>833233.75705896912</v>
      </c>
      <c r="K13" s="282"/>
      <c r="L13" s="285"/>
      <c r="M13" s="286"/>
    </row>
    <row r="14" spans="1:13" ht="17.25" thickTop="1" thickBot="1" x14ac:dyDescent="0.3">
      <c r="A14" s="265" t="s">
        <v>192</v>
      </c>
      <c r="B14" s="266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kwietnia 2020 r'!AP26/'Dane - 30 kwietnia 2020 r'!$B$3</f>
        <v>64796343.332508378</v>
      </c>
      <c r="M14" s="187">
        <f>L14/K14</f>
        <v>0.29823677317303643</v>
      </c>
    </row>
    <row r="15" spans="1:13" ht="18.75" thickTop="1" thickBot="1" x14ac:dyDescent="0.3">
      <c r="A15" s="267" t="s">
        <v>194</v>
      </c>
      <c r="B15" s="268"/>
      <c r="C15" s="268"/>
      <c r="D15" s="268"/>
      <c r="E15" s="268"/>
      <c r="F15" s="268"/>
      <c r="G15" s="268"/>
      <c r="H15" s="268"/>
      <c r="I15" s="268"/>
      <c r="J15" s="268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- 30 kwietnia 2020 r'!C39</f>
        <v>49</v>
      </c>
      <c r="D16" s="106">
        <f>'Dane - 30 kwietnia 2020 r'!D39/'Dane - 30 kwietnia 2020 r'!$B$3</f>
        <v>6334500.7199586025</v>
      </c>
      <c r="E16" s="105">
        <f>'Dane - 30 kwietnia 2020 r'!X39</f>
        <v>43</v>
      </c>
      <c r="F16" s="106">
        <f>'Dane - 30 kwietnia 2020 r'!Y39/'Dane - 30 kwietnia 2020 r'!$B$3</f>
        <v>5371201.6671541389</v>
      </c>
      <c r="G16" s="105">
        <f>'Dane - 30 kwietnia 2020 r'!AB39</f>
        <v>39</v>
      </c>
      <c r="H16" s="106">
        <f>'Dane - 30 kwietnia 2020 r'!AD39/'Dane - 30 kwietnia 2020 r'!$B$3</f>
        <v>4240556.510000675</v>
      </c>
      <c r="I16" s="105">
        <f>'Dane - 30 kwietnia 2020 r'!AO39</f>
        <v>38</v>
      </c>
      <c r="J16" s="106">
        <f>'Dane - 30 kwietnia 2020 r'!AP39/'Dane - 30 kwietnia 2020 r'!$B$3</f>
        <v>3964764.64103314</v>
      </c>
      <c r="K16" s="197">
        <v>20</v>
      </c>
      <c r="L16" s="107">
        <f>G16</f>
        <v>39</v>
      </c>
      <c r="M16" s="187">
        <f>L16/K16</f>
        <v>1.95</v>
      </c>
    </row>
    <row r="17" spans="1:13" ht="17.25" thickTop="1" thickBot="1" x14ac:dyDescent="0.3">
      <c r="A17" s="265" t="s">
        <v>192</v>
      </c>
      <c r="B17" s="266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kwietnia 2020 r'!AP37/'Dane - 30 kwietnia 2020 r'!$B$3</f>
        <v>9599133.6085675061</v>
      </c>
      <c r="M17" s="187">
        <f>L17/K17</f>
        <v>0.32185045875600299</v>
      </c>
    </row>
    <row r="18" spans="1:13" ht="18.75" thickTop="1" thickBot="1" x14ac:dyDescent="0.3">
      <c r="A18" s="269" t="s">
        <v>196</v>
      </c>
      <c r="B18" s="270"/>
      <c r="C18" s="270"/>
      <c r="D18" s="270"/>
      <c r="E18" s="270"/>
      <c r="F18" s="270"/>
      <c r="G18" s="270"/>
      <c r="H18" s="270"/>
      <c r="I18" s="270"/>
      <c r="J18" s="270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- 30 kwietnia 2020 r'!C44</f>
        <v>2781</v>
      </c>
      <c r="D19" s="186">
        <f>'Dane - 30 kwietnia 2020 r'!D44/'Dane - 30 kwietnia 2020 r'!$B$3</f>
        <v>92621112.066056222</v>
      </c>
      <c r="E19" s="185">
        <f>'Dane - 30 kwietnia 2020 r'!X44</f>
        <v>1563</v>
      </c>
      <c r="F19" s="186">
        <f>'Dane - 30 kwietnia 2020 r'!Y44/'Dane - 30 kwietnia 2020 r'!$B$3</f>
        <v>51498923.799131542</v>
      </c>
      <c r="G19" s="185">
        <f>'Dane - 30 kwietnia 2020 r'!AB44</f>
        <v>1191</v>
      </c>
      <c r="H19" s="186">
        <f>'Dane - 30 kwietnia 2020 r'!AD44/'Dane - 30 kwietnia 2020 r'!$B$3</f>
        <v>39241885.450086616</v>
      </c>
      <c r="I19" s="185">
        <f>'Dane - 30 kwietnia 2020 r'!AO44</f>
        <v>974</v>
      </c>
      <c r="J19" s="186">
        <f>'Dane - 30 kwietnia 2020 r'!AP44/'Dane - 30 kwietnia 2020 r'!$B$3</f>
        <v>30902319.279141448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5" t="s">
        <v>192</v>
      </c>
      <c r="B20" s="266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kwietnia 2020 r'!AP42/'Dane - 30 kwietnia 2020 r'!$B$3</f>
        <v>31411508.882489257</v>
      </c>
      <c r="M20" s="187">
        <f>L20/K20</f>
        <v>0.33500356618737387</v>
      </c>
    </row>
    <row r="21" spans="1:13" ht="18.75" thickTop="1" thickBot="1" x14ac:dyDescent="0.3">
      <c r="A21" s="267" t="s">
        <v>197</v>
      </c>
      <c r="B21" s="268"/>
      <c r="C21" s="268"/>
      <c r="D21" s="268"/>
      <c r="E21" s="268"/>
      <c r="F21" s="268"/>
      <c r="G21" s="268"/>
      <c r="H21" s="268"/>
      <c r="I21" s="268"/>
      <c r="J21" s="268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- 30 kwietnia 2020 r'!C47</f>
        <v>27</v>
      </c>
      <c r="D22" s="106">
        <f>'Dane - 30 kwietnia 2020 r'!D47/'Dane - 30 kwietnia 2020 r'!$B$3</f>
        <v>8696645.0604090281</v>
      </c>
      <c r="E22" s="105">
        <f>'Dane - 30 kwietnia 2020 r'!X47</f>
        <v>18</v>
      </c>
      <c r="F22" s="106">
        <f>'Dane - 30 kwietnia 2020 r'!Y47/'Dane - 30 kwietnia 2020 r'!$B$3</f>
        <v>6483875.0871824864</v>
      </c>
      <c r="G22" s="105">
        <f>'Dane - 30 kwietnia 2020 r'!AB47</f>
        <v>19</v>
      </c>
      <c r="H22" s="106">
        <f>'Dane - 30 kwietnia 2020 r'!AD47/'Dane - 30 kwietnia 2020 r'!$B$3</f>
        <v>6330675.1186806764</v>
      </c>
      <c r="I22" s="105">
        <f>'Dane - 30 kwietnia 2020 r'!AO47</f>
        <v>13</v>
      </c>
      <c r="J22" s="106">
        <f>'Dane - 30 kwietnia 2020 r'!AP47/'Dane - 30 kwietnia 2020 r'!$B$3</f>
        <v>4847430.5014961641</v>
      </c>
      <c r="K22" s="197">
        <v>15</v>
      </c>
      <c r="L22" s="107">
        <f>G22</f>
        <v>19</v>
      </c>
      <c r="M22" s="187">
        <f>L22/K22</f>
        <v>1.2666666666666666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- 30 kwietnia 2020 r'!C50</f>
        <v>144</v>
      </c>
      <c r="D23" s="106">
        <f>'Dane - 30 kwietnia 2020 r'!D50/'Dane - 30 kwietnia 2020 r'!$B$3</f>
        <v>51121725.882511757</v>
      </c>
      <c r="E23" s="105">
        <f>'Dane - 30 kwietnia 2020 r'!X50</f>
        <v>54</v>
      </c>
      <c r="F23" s="106">
        <f>'Dane - 30 kwietnia 2020 r'!Y50/'Dane - 30 kwietnia 2020 r'!$B$3</f>
        <v>14909277.289805837</v>
      </c>
      <c r="G23" s="105">
        <f>'Dane - 30 kwietnia 2020 r'!AB50</f>
        <v>47</v>
      </c>
      <c r="H23" s="106">
        <f>'Dane - 30 kwietnia 2020 r'!AD50/'Dane - 30 kwietnia 2020 r'!$B$3</f>
        <v>8365253.0991967963</v>
      </c>
      <c r="I23" s="105">
        <f>'Dane - 30 kwietnia 2020 r'!AO50</f>
        <v>41</v>
      </c>
      <c r="J23" s="106">
        <f>'Dane - 30 kwietnia 2020 r'!AP50/'Dane - 30 kwietnia 2020 r'!$B$3</f>
        <v>7017152.7932143901</v>
      </c>
      <c r="K23" s="197">
        <v>55</v>
      </c>
      <c r="L23" s="107">
        <f>G23</f>
        <v>47</v>
      </c>
      <c r="M23" s="187">
        <f>L23/K23</f>
        <v>0.8545454545454545</v>
      </c>
    </row>
    <row r="24" spans="1:13" ht="17.25" thickTop="1" thickBot="1" x14ac:dyDescent="0.3">
      <c r="A24" s="265" t="s">
        <v>192</v>
      </c>
      <c r="B24" s="266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kwietnia 2020 r'!AP46/'Dane - 30 kwietnia 2020 r'!$B$3</f>
        <v>13893371.50313857</v>
      </c>
      <c r="M24" s="187">
        <f>L24/K24</f>
        <v>0.17088807224219169</v>
      </c>
    </row>
    <row r="25" spans="1:13" ht="18.75" thickTop="1" thickBot="1" x14ac:dyDescent="0.3">
      <c r="A25" s="257" t="s">
        <v>199</v>
      </c>
      <c r="B25" s="258"/>
      <c r="C25" s="258"/>
      <c r="D25" s="258"/>
      <c r="E25" s="258"/>
      <c r="F25" s="258"/>
      <c r="G25" s="258"/>
      <c r="H25" s="258"/>
      <c r="I25" s="258"/>
      <c r="J25" s="258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- 30 kwietnia 2020 r'!C51</f>
        <v>10</v>
      </c>
      <c r="D26" s="106">
        <f>'Dane - 30 kwietnia 2020 r'!D51/'Dane - 30 kwietnia 2020 r'!$B$3</f>
        <v>823663.03237563837</v>
      </c>
      <c r="E26" s="105">
        <f>'Dane - 30 kwietnia 2020 r'!X51</f>
        <v>0</v>
      </c>
      <c r="F26" s="106">
        <f>'Dane - 30 kwietnia 2020 r'!Y51/'Dane - 30 kwietnia 2020 r'!$B$3</f>
        <v>0</v>
      </c>
      <c r="G26" s="105">
        <f>'Dane - 30 kwietnia 2020 r'!AB51</f>
        <v>0</v>
      </c>
      <c r="H26" s="106">
        <f>'Dane - 30 kwietnia 2020 r'!AD51/'Dane - 30 kwietnia 2020 r'!$B$3</f>
        <v>0</v>
      </c>
      <c r="I26" s="105">
        <f>'Dane - 30 kwietnia 2020 r'!AO51</f>
        <v>0</v>
      </c>
      <c r="J26" s="106">
        <f>'Dane - 30 kwietnia 2020 r'!AP51/'Dane - 30 kwietnia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59" t="s">
        <v>192</v>
      </c>
      <c r="B27" s="260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kwietnia 2020 r'!AP51/'Dane - 30 kwietnia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kwietnia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2020-06-23T09:01:44Z</dcterms:modified>
</cp:coreProperties>
</file>