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hidePivotFieldList="1" defaultThemeVersion="124226"/>
  <mc:AlternateContent xmlns:mc="http://schemas.openxmlformats.org/markup-compatibility/2006">
    <mc:Choice Requires="x15">
      <x15ac:absPath xmlns:x15ac="http://schemas.microsoft.com/office/spreadsheetml/2010/11/ac" url="C:\Users\k.szafranowicz\Desktop\"/>
    </mc:Choice>
  </mc:AlternateContent>
  <xr:revisionPtr revIDLastSave="0" documentId="8_{13396322-E8D9-45AA-A4E7-0CB34F1A5865}" xr6:coauthVersionLast="47" xr6:coauthVersionMax="47" xr10:uidLastSave="{00000000-0000-0000-0000-000000000000}"/>
  <workbookProtection workbookAlgorithmName="SHA-512" workbookHashValue="pStGRSvZKwrr3Jo6Z0EAyJdKz0NaDFLaT76+6mVxkDoB6JQx0GQZ/qhY0HqMMkCoVJZ+4mei2MIMnouuZ64BTw==" workbookSaltValue="9xB/YbwcLYtkMxVbbeF1iQ==" workbookSpinCount="100000" lockStructure="1"/>
  <bookViews>
    <workbookView xWindow="0" yWindow="375" windowWidth="23220" windowHeight="13560" tabRatio="925" xr2:uid="{00000000-000D-0000-FFFF-FFFF00000000}"/>
  </bookViews>
  <sheets>
    <sheet name="Protokół" sheetId="5" r:id="rId1"/>
    <sheet name="Prod. roślinna" sheetId="1" r:id="rId2"/>
    <sheet name="Prod. roślinna str 2" sheetId="14" r:id="rId3"/>
    <sheet name="Prod. roślinna-rozpisanie szkód" sheetId="12" r:id="rId4"/>
    <sheet name="Prod. zwierzęca towar." sheetId="4" r:id="rId5"/>
    <sheet name="Prod. ryb" sheetId="7" r:id="rId6"/>
    <sheet name="Środki trwałe" sheetId="2" r:id="rId7"/>
    <sheet name="Uprawy trwałe" sheetId="3" r:id="rId8"/>
    <sheet name="Regiony FADN" sheetId="8" r:id="rId9"/>
    <sheet name="Dane średnie" sheetId="9" state="hidden" r:id="rId10"/>
    <sheet name="Koszty nieponiesione" sheetId="13" state="hidden" r:id="rId11"/>
    <sheet name="Kalendarz" sheetId="15" state="hidden" r:id="rId12"/>
  </sheets>
  <definedNames>
    <definedName name="_xlnm._FilterDatabase" localSheetId="3" hidden="1">'Dane średnie'!$J$200:$J$208</definedName>
    <definedName name="_xlnm._FilterDatabase" localSheetId="0" hidden="1">Protokół!$A$28:$W$30</definedName>
    <definedName name="_xlnm.Database" localSheetId="3">'Dane średnie'!$B$2:$G$730</definedName>
    <definedName name="Dane_srednie_baza">'Dane średnie'!$A$3:$G$710</definedName>
    <definedName name="Koszty_nieponiesione_baza">'Koszty nieponiesione'!$D$3:$E$626</definedName>
    <definedName name="region">Protokół!$V$1</definedName>
    <definedName name="Regiony">'Regiony FADN'!$A$4:$D$4</definedName>
    <definedName name="rosliny_baza">'Dane średnie'!$J$3:$K$153</definedName>
    <definedName name="rosliny_lista">'Dane średnie'!$J$3:$J$153</definedName>
    <definedName name="zwierzeta_baza">'Dane średnie'!$J$154:$K$180</definedName>
    <definedName name="zwierzeta_lista">'Dane średnie'!$J$154:$J$180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0" i="4" l="1"/>
  <c r="B29" i="4"/>
  <c r="B28" i="4"/>
  <c r="B27" i="4"/>
  <c r="B26" i="4"/>
  <c r="B25" i="4"/>
  <c r="B24" i="4"/>
  <c r="B23" i="4"/>
  <c r="B22" i="4"/>
  <c r="B21" i="4"/>
  <c r="B20" i="4"/>
  <c r="B19" i="4"/>
  <c r="B18" i="4"/>
  <c r="B17" i="4"/>
  <c r="B16" i="4"/>
  <c r="B15" i="4"/>
  <c r="B14" i="4"/>
  <c r="B13" i="4"/>
  <c r="B12" i="4"/>
  <c r="B11" i="4"/>
  <c r="B10" i="4"/>
  <c r="B9" i="4"/>
  <c r="B8" i="4"/>
  <c r="B7" i="4"/>
  <c r="O56" i="14"/>
  <c r="O55" i="14"/>
  <c r="O54" i="14"/>
  <c r="O53" i="14"/>
  <c r="O52" i="14"/>
  <c r="O51" i="14"/>
  <c r="O50" i="14"/>
  <c r="O49" i="14"/>
  <c r="O48" i="14"/>
  <c r="O47" i="14"/>
  <c r="O46" i="14"/>
  <c r="O45" i="14"/>
  <c r="O44" i="14"/>
  <c r="O43" i="14"/>
  <c r="O42" i="14"/>
  <c r="O41" i="14"/>
  <c r="O40" i="14"/>
  <c r="O39" i="14"/>
  <c r="O38" i="14"/>
  <c r="O37" i="14"/>
  <c r="O36" i="14"/>
  <c r="O35" i="14"/>
  <c r="O34" i="14"/>
  <c r="O33" i="14"/>
  <c r="O32" i="14"/>
  <c r="O31" i="14"/>
  <c r="O30" i="14"/>
  <c r="O29" i="14"/>
  <c r="O28" i="14"/>
  <c r="O27" i="14"/>
  <c r="O26" i="14"/>
  <c r="O25" i="14"/>
  <c r="O24" i="14"/>
  <c r="O23" i="14"/>
  <c r="O22" i="14"/>
  <c r="O21" i="14"/>
  <c r="O20" i="14"/>
  <c r="O19" i="14"/>
  <c r="O18" i="14"/>
  <c r="O17" i="14"/>
  <c r="O16" i="14"/>
  <c r="O15" i="14"/>
  <c r="O14" i="14"/>
  <c r="O13" i="14"/>
  <c r="O12" i="14"/>
  <c r="O11" i="14"/>
  <c r="O10" i="14"/>
  <c r="O9" i="14"/>
  <c r="O8" i="14"/>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A730" i="9" l="1"/>
  <c r="A729" i="9"/>
  <c r="A728" i="9"/>
  <c r="A727" i="9"/>
  <c r="A726" i="9"/>
  <c r="A725" i="9"/>
  <c r="A724" i="9"/>
  <c r="A723" i="9"/>
  <c r="A722" i="9"/>
  <c r="A721" i="9"/>
  <c r="A720" i="9"/>
  <c r="A719" i="9"/>
  <c r="A710" i="9"/>
  <c r="A709" i="9"/>
  <c r="A708" i="9"/>
  <c r="A707" i="9"/>
  <c r="A706" i="9"/>
  <c r="A705" i="9"/>
  <c r="A704" i="9"/>
  <c r="A703" i="9"/>
  <c r="A702" i="9"/>
  <c r="A701" i="9"/>
  <c r="A700" i="9"/>
  <c r="A699" i="9"/>
  <c r="A698" i="9"/>
  <c r="A697" i="9"/>
  <c r="A696" i="9"/>
  <c r="A695" i="9"/>
  <c r="A694" i="9"/>
  <c r="A693" i="9"/>
  <c r="A692" i="9"/>
  <c r="A691" i="9"/>
  <c r="A690" i="9"/>
  <c r="A689" i="9"/>
  <c r="A688" i="9"/>
  <c r="A687" i="9"/>
  <c r="A686" i="9"/>
  <c r="A685" i="9"/>
  <c r="A684" i="9"/>
  <c r="A683" i="9"/>
  <c r="A682" i="9"/>
  <c r="A681" i="9"/>
  <c r="A680" i="9"/>
  <c r="A679" i="9"/>
  <c r="A678" i="9"/>
  <c r="A677" i="9"/>
  <c r="A676" i="9"/>
  <c r="A675" i="9"/>
  <c r="A674" i="9"/>
  <c r="A673" i="9"/>
  <c r="A672" i="9"/>
  <c r="A671" i="9"/>
  <c r="A670" i="9"/>
  <c r="A669" i="9"/>
  <c r="A668" i="9"/>
  <c r="A667" i="9"/>
  <c r="A666" i="9"/>
  <c r="A665" i="9"/>
  <c r="A664" i="9"/>
  <c r="A663" i="9"/>
  <c r="A662" i="9"/>
  <c r="A661" i="9"/>
  <c r="A660" i="9"/>
  <c r="A659" i="9"/>
  <c r="A658" i="9"/>
  <c r="A657" i="9"/>
  <c r="A656" i="9"/>
  <c r="A655" i="9"/>
  <c r="A654" i="9"/>
  <c r="A653" i="9"/>
  <c r="A652" i="9"/>
  <c r="A651" i="9"/>
  <c r="A650" i="9"/>
  <c r="A649" i="9"/>
  <c r="A648" i="9"/>
  <c r="A647" i="9"/>
  <c r="A646" i="9"/>
  <c r="A645" i="9"/>
  <c r="A644" i="9"/>
  <c r="A643" i="9"/>
  <c r="A642" i="9"/>
  <c r="A641" i="9"/>
  <c r="A640" i="9"/>
  <c r="A639" i="9"/>
  <c r="A638" i="9"/>
  <c r="A637" i="9"/>
  <c r="A636" i="9"/>
  <c r="A635" i="9"/>
  <c r="A634" i="9"/>
  <c r="A633" i="9"/>
  <c r="A632" i="9"/>
  <c r="A631" i="9"/>
  <c r="A630" i="9"/>
  <c r="A629" i="9"/>
  <c r="A628" i="9"/>
  <c r="A627" i="9"/>
  <c r="A626" i="9"/>
  <c r="A625" i="9"/>
  <c r="A624" i="9"/>
  <c r="A623" i="9"/>
  <c r="A622" i="9"/>
  <c r="A621" i="9"/>
  <c r="A620" i="9"/>
  <c r="A619" i="9"/>
  <c r="A618" i="9"/>
  <c r="A617" i="9"/>
  <c r="A616" i="9"/>
  <c r="A615" i="9"/>
  <c r="A614" i="9"/>
  <c r="A613" i="9"/>
  <c r="A612" i="9"/>
  <c r="A611" i="9"/>
  <c r="A610" i="9"/>
  <c r="A609" i="9"/>
  <c r="A608" i="9"/>
  <c r="A607" i="9"/>
  <c r="A606" i="9"/>
  <c r="A605" i="9"/>
  <c r="A604" i="9"/>
  <c r="A603" i="9"/>
  <c r="A602" i="9"/>
  <c r="A601" i="9"/>
  <c r="A600" i="9"/>
  <c r="A599" i="9"/>
  <c r="A598" i="9"/>
  <c r="A597" i="9"/>
  <c r="A596" i="9"/>
  <c r="A595" i="9"/>
  <c r="A594" i="9"/>
  <c r="A593" i="9"/>
  <c r="A592" i="9"/>
  <c r="A591" i="9"/>
  <c r="A590" i="9"/>
  <c r="A589" i="9"/>
  <c r="A588" i="9"/>
  <c r="A587" i="9"/>
  <c r="A586" i="9"/>
  <c r="A585" i="9"/>
  <c r="A584" i="9"/>
  <c r="A583" i="9"/>
  <c r="A582" i="9"/>
  <c r="A581" i="9"/>
  <c r="A580" i="9"/>
  <c r="A579" i="9"/>
  <c r="A578" i="9"/>
  <c r="A577" i="9"/>
  <c r="A576" i="9"/>
  <c r="A575" i="9"/>
  <c r="A574" i="9"/>
  <c r="A573" i="9"/>
  <c r="A572" i="9"/>
  <c r="A571" i="9"/>
  <c r="A570" i="9"/>
  <c r="A569" i="9"/>
  <c r="A568" i="9"/>
  <c r="A567" i="9"/>
  <c r="A566" i="9"/>
  <c r="A565" i="9"/>
  <c r="A564" i="9"/>
  <c r="A563" i="9"/>
  <c r="A562" i="9"/>
  <c r="A561" i="9"/>
  <c r="A560" i="9"/>
  <c r="A559" i="9"/>
  <c r="A558" i="9"/>
  <c r="A557" i="9"/>
  <c r="A556" i="9"/>
  <c r="A555" i="9"/>
  <c r="A554" i="9"/>
  <c r="A553" i="9"/>
  <c r="A552" i="9"/>
  <c r="A551" i="9"/>
  <c r="A550" i="9"/>
  <c r="A549" i="9"/>
  <c r="A548" i="9"/>
  <c r="A547" i="9"/>
  <c r="A546" i="9"/>
  <c r="A545" i="9"/>
  <c r="A544" i="9"/>
  <c r="A543" i="9"/>
  <c r="A542" i="9"/>
  <c r="A541" i="9"/>
  <c r="A540" i="9"/>
  <c r="A539" i="9"/>
  <c r="A538" i="9"/>
  <c r="A537" i="9"/>
  <c r="A536" i="9"/>
  <c r="A535" i="9"/>
  <c r="A534" i="9"/>
  <c r="A533" i="9"/>
  <c r="A532" i="9"/>
  <c r="A531" i="9"/>
  <c r="A530" i="9"/>
  <c r="A529" i="9"/>
  <c r="A528" i="9"/>
  <c r="A527" i="9"/>
  <c r="A526" i="9"/>
  <c r="A525" i="9"/>
  <c r="A524" i="9"/>
  <c r="A523" i="9"/>
  <c r="A522" i="9"/>
  <c r="A521" i="9"/>
  <c r="A520" i="9"/>
  <c r="A519" i="9"/>
  <c r="A518" i="9"/>
  <c r="A517" i="9"/>
  <c r="A516" i="9"/>
  <c r="A515" i="9"/>
  <c r="A514" i="9"/>
  <c r="A513" i="9"/>
  <c r="A512" i="9"/>
  <c r="A511" i="9"/>
  <c r="A510" i="9"/>
  <c r="A509" i="9"/>
  <c r="A508" i="9"/>
  <c r="A507" i="9"/>
  <c r="A506" i="9"/>
  <c r="A505" i="9"/>
  <c r="A504" i="9"/>
  <c r="A503" i="9"/>
  <c r="A502" i="9"/>
  <c r="A501" i="9"/>
  <c r="A500" i="9"/>
  <c r="A499" i="9"/>
  <c r="A498" i="9"/>
  <c r="A497" i="9"/>
  <c r="A496" i="9"/>
  <c r="A495" i="9"/>
  <c r="A494" i="9"/>
  <c r="A493" i="9"/>
  <c r="A492" i="9"/>
  <c r="A491" i="9"/>
  <c r="A490" i="9"/>
  <c r="A489" i="9"/>
  <c r="A488" i="9"/>
  <c r="A487" i="9"/>
  <c r="A486" i="9"/>
  <c r="A485" i="9"/>
  <c r="A484" i="9"/>
  <c r="A483" i="9"/>
  <c r="A482" i="9"/>
  <c r="A481" i="9"/>
  <c r="A480" i="9"/>
  <c r="A479" i="9"/>
  <c r="A478" i="9"/>
  <c r="A477" i="9"/>
  <c r="A476" i="9"/>
  <c r="A475" i="9"/>
  <c r="A474" i="9"/>
  <c r="A473" i="9"/>
  <c r="A472" i="9"/>
  <c r="A471" i="9"/>
  <c r="A470" i="9"/>
  <c r="A469" i="9"/>
  <c r="A468" i="9"/>
  <c r="A467" i="9"/>
  <c r="A466" i="9"/>
  <c r="A465" i="9"/>
  <c r="A464" i="9"/>
  <c r="A463" i="9"/>
  <c r="A462" i="9"/>
  <c r="A461" i="9"/>
  <c r="A460" i="9"/>
  <c r="A459" i="9"/>
  <c r="A458" i="9"/>
  <c r="A457" i="9"/>
  <c r="A456" i="9"/>
  <c r="A455" i="9"/>
  <c r="A454" i="9"/>
  <c r="A453" i="9"/>
  <c r="A452" i="9"/>
  <c r="A451" i="9"/>
  <c r="A450" i="9"/>
  <c r="A449" i="9"/>
  <c r="A448" i="9"/>
  <c r="A447" i="9"/>
  <c r="A446" i="9"/>
  <c r="A445" i="9"/>
  <c r="A444" i="9"/>
  <c r="A443" i="9"/>
  <c r="A442" i="9"/>
  <c r="A441" i="9"/>
  <c r="A440" i="9"/>
  <c r="A439" i="9"/>
  <c r="A438" i="9"/>
  <c r="A437" i="9"/>
  <c r="A436" i="9"/>
  <c r="A435" i="9"/>
  <c r="A434" i="9"/>
  <c r="A433" i="9"/>
  <c r="A432" i="9"/>
  <c r="A431" i="9"/>
  <c r="A430" i="9"/>
  <c r="A429" i="9"/>
  <c r="A428" i="9"/>
  <c r="A427" i="9"/>
  <c r="A426" i="9"/>
  <c r="A425" i="9"/>
  <c r="A424" i="9"/>
  <c r="A423" i="9"/>
  <c r="A422" i="9"/>
  <c r="A421" i="9"/>
  <c r="A420" i="9"/>
  <c r="A419" i="9"/>
  <c r="A418" i="9"/>
  <c r="A417" i="9"/>
  <c r="A416" i="9"/>
  <c r="A415" i="9"/>
  <c r="A414" i="9"/>
  <c r="A413" i="9"/>
  <c r="A412" i="9"/>
  <c r="A411" i="9"/>
  <c r="A410" i="9"/>
  <c r="A409" i="9"/>
  <c r="A408" i="9"/>
  <c r="A407" i="9"/>
  <c r="A406" i="9"/>
  <c r="A405" i="9"/>
  <c r="A404" i="9"/>
  <c r="A403" i="9"/>
  <c r="A402" i="9"/>
  <c r="A401" i="9"/>
  <c r="A400" i="9"/>
  <c r="A399" i="9"/>
  <c r="A398" i="9"/>
  <c r="A397" i="9"/>
  <c r="A396" i="9"/>
  <c r="A395" i="9"/>
  <c r="A394" i="9"/>
  <c r="A393" i="9"/>
  <c r="A392" i="9"/>
  <c r="A391" i="9"/>
  <c r="A390" i="9"/>
  <c r="A389" i="9"/>
  <c r="A388" i="9"/>
  <c r="A387" i="9"/>
  <c r="A386" i="9"/>
  <c r="A385" i="9"/>
  <c r="A384" i="9"/>
  <c r="A383" i="9"/>
  <c r="A382" i="9"/>
  <c r="A381" i="9"/>
  <c r="A380" i="9"/>
  <c r="A379" i="9"/>
  <c r="A378" i="9"/>
  <c r="A377" i="9"/>
  <c r="A376" i="9"/>
  <c r="A375" i="9"/>
  <c r="A374" i="9"/>
  <c r="A373" i="9"/>
  <c r="A372" i="9"/>
  <c r="A371" i="9"/>
  <c r="A370" i="9"/>
  <c r="A369" i="9"/>
  <c r="A368" i="9"/>
  <c r="A367" i="9"/>
  <c r="A366" i="9"/>
  <c r="A365" i="9"/>
  <c r="A364" i="9"/>
  <c r="A363" i="9"/>
  <c r="A362" i="9"/>
  <c r="A361" i="9"/>
  <c r="A360" i="9"/>
  <c r="A359" i="9"/>
  <c r="A358" i="9"/>
  <c r="A357" i="9"/>
  <c r="A356" i="9"/>
  <c r="A355" i="9"/>
  <c r="A354" i="9"/>
  <c r="A353" i="9"/>
  <c r="A352" i="9"/>
  <c r="A351" i="9"/>
  <c r="A350" i="9"/>
  <c r="A349" i="9"/>
  <c r="A348" i="9"/>
  <c r="A347" i="9"/>
  <c r="A346" i="9"/>
  <c r="A345" i="9"/>
  <c r="A344" i="9"/>
  <c r="A343" i="9"/>
  <c r="A342" i="9"/>
  <c r="A341" i="9"/>
  <c r="A340" i="9"/>
  <c r="A339" i="9"/>
  <c r="A338" i="9"/>
  <c r="A337" i="9"/>
  <c r="A336" i="9"/>
  <c r="A335" i="9"/>
  <c r="A334" i="9"/>
  <c r="A333" i="9"/>
  <c r="A332" i="9"/>
  <c r="A331" i="9"/>
  <c r="A330" i="9"/>
  <c r="A329" i="9"/>
  <c r="A328" i="9"/>
  <c r="A327" i="9"/>
  <c r="A326" i="9"/>
  <c r="A325" i="9"/>
  <c r="A324" i="9"/>
  <c r="A323" i="9"/>
  <c r="A322" i="9"/>
  <c r="A321" i="9"/>
  <c r="A320" i="9"/>
  <c r="A319" i="9"/>
  <c r="A318" i="9"/>
  <c r="A317" i="9"/>
  <c r="A316" i="9"/>
  <c r="A315" i="9"/>
  <c r="A314" i="9"/>
  <c r="A313" i="9"/>
  <c r="A312" i="9"/>
  <c r="A311" i="9"/>
  <c r="A310" i="9"/>
  <c r="A309" i="9"/>
  <c r="A308" i="9"/>
  <c r="A307" i="9"/>
  <c r="A306" i="9"/>
  <c r="A305" i="9"/>
  <c r="A304" i="9"/>
  <c r="A303" i="9"/>
  <c r="A302" i="9"/>
  <c r="A301" i="9"/>
  <c r="A300" i="9"/>
  <c r="A299" i="9"/>
  <c r="A298" i="9"/>
  <c r="A297" i="9"/>
  <c r="A296" i="9"/>
  <c r="A295" i="9"/>
  <c r="A294" i="9"/>
  <c r="A293" i="9"/>
  <c r="A292" i="9"/>
  <c r="A291" i="9"/>
  <c r="A290" i="9"/>
  <c r="A289" i="9"/>
  <c r="A288" i="9"/>
  <c r="A287" i="9"/>
  <c r="A286" i="9"/>
  <c r="A285" i="9"/>
  <c r="A284" i="9"/>
  <c r="A283" i="9"/>
  <c r="A282" i="9"/>
  <c r="A281" i="9"/>
  <c r="A280" i="9"/>
  <c r="A279" i="9"/>
  <c r="A278" i="9"/>
  <c r="A277" i="9"/>
  <c r="A276" i="9"/>
  <c r="A275" i="9"/>
  <c r="A274" i="9"/>
  <c r="A273" i="9"/>
  <c r="A272" i="9"/>
  <c r="A271" i="9"/>
  <c r="A270" i="9"/>
  <c r="A269" i="9"/>
  <c r="A268" i="9"/>
  <c r="A267" i="9"/>
  <c r="A266" i="9"/>
  <c r="A265" i="9"/>
  <c r="A264" i="9"/>
  <c r="A263" i="9"/>
  <c r="A262" i="9"/>
  <c r="A261" i="9"/>
  <c r="A260" i="9"/>
  <c r="A259" i="9"/>
  <c r="A258" i="9"/>
  <c r="A257" i="9"/>
  <c r="A256" i="9"/>
  <c r="A255" i="9"/>
  <c r="A254" i="9"/>
  <c r="A253" i="9"/>
  <c r="A252" i="9"/>
  <c r="A251" i="9"/>
  <c r="A250" i="9"/>
  <c r="A249" i="9"/>
  <c r="A248" i="9"/>
  <c r="A247"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8"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E622" i="13"/>
  <c r="E621" i="13"/>
  <c r="E620" i="13"/>
  <c r="E619" i="13"/>
  <c r="E618" i="13"/>
  <c r="E617" i="13"/>
  <c r="E616" i="13"/>
  <c r="E615" i="13"/>
  <c r="E614" i="13"/>
  <c r="E613" i="13"/>
  <c r="E612" i="13"/>
  <c r="E611" i="13"/>
  <c r="E610" i="13"/>
  <c r="E609" i="13"/>
  <c r="E608" i="13"/>
  <c r="E607" i="13"/>
  <c r="E606" i="13"/>
  <c r="E605" i="13"/>
  <c r="E604" i="13"/>
  <c r="E603" i="13"/>
  <c r="E602" i="13"/>
  <c r="E601" i="13"/>
  <c r="E600" i="13"/>
  <c r="E599" i="13"/>
  <c r="E598" i="13"/>
  <c r="E597" i="13"/>
  <c r="E596" i="13"/>
  <c r="E595" i="13"/>
  <c r="E594" i="13"/>
  <c r="E593" i="13"/>
  <c r="E592" i="13"/>
  <c r="E591" i="13"/>
  <c r="E590" i="13"/>
  <c r="E589" i="13"/>
  <c r="E588" i="13"/>
  <c r="E587" i="13"/>
  <c r="E586" i="13"/>
  <c r="E585" i="13"/>
  <c r="E584" i="13"/>
  <c r="E583" i="13"/>
  <c r="E582" i="13"/>
  <c r="E581" i="13"/>
  <c r="E580" i="13"/>
  <c r="E579" i="13"/>
  <c r="E578" i="13"/>
  <c r="E577" i="13"/>
  <c r="E576" i="13"/>
  <c r="E575" i="13"/>
  <c r="E574" i="13"/>
  <c r="E573" i="13"/>
  <c r="E572" i="13"/>
  <c r="E571" i="13"/>
  <c r="E570" i="13"/>
  <c r="E569" i="13"/>
  <c r="E568" i="13"/>
  <c r="E567" i="13"/>
  <c r="E566" i="13"/>
  <c r="E565" i="13"/>
  <c r="E564" i="13"/>
  <c r="E563" i="13"/>
  <c r="E562" i="13"/>
  <c r="E561" i="13"/>
  <c r="E560" i="13"/>
  <c r="E559" i="13"/>
  <c r="E558" i="13"/>
  <c r="E557" i="13"/>
  <c r="E556" i="13"/>
  <c r="E555" i="13"/>
  <c r="E554" i="13"/>
  <c r="E553" i="13"/>
  <c r="E552" i="13"/>
  <c r="E551" i="13"/>
  <c r="E550" i="13"/>
  <c r="E549" i="13"/>
  <c r="E548" i="13"/>
  <c r="E547" i="13"/>
  <c r="E546" i="13"/>
  <c r="E545" i="13"/>
  <c r="E544" i="13"/>
  <c r="E543" i="13"/>
  <c r="E542" i="13"/>
  <c r="E541" i="13"/>
  <c r="E540" i="13"/>
  <c r="E539" i="13"/>
  <c r="E538" i="13"/>
  <c r="E537" i="13"/>
  <c r="E536" i="13"/>
  <c r="E535" i="13"/>
  <c r="E534" i="13"/>
  <c r="E533" i="13"/>
  <c r="E532" i="13"/>
  <c r="E531" i="13"/>
  <c r="E530" i="13"/>
  <c r="E529" i="13"/>
  <c r="E528" i="13"/>
  <c r="E527" i="13"/>
  <c r="E526" i="13"/>
  <c r="E525" i="13"/>
  <c r="E524" i="13"/>
  <c r="E523" i="13"/>
  <c r="E522" i="13"/>
  <c r="E521" i="13"/>
  <c r="E520" i="13"/>
  <c r="E519" i="13"/>
  <c r="E518" i="13"/>
  <c r="E517" i="13"/>
  <c r="E516" i="13"/>
  <c r="E515" i="13"/>
  <c r="E514" i="13"/>
  <c r="E513" i="13"/>
  <c r="E512" i="13"/>
  <c r="E511" i="13"/>
  <c r="E510" i="13"/>
  <c r="E509" i="13"/>
  <c r="E508" i="13"/>
  <c r="E507" i="13"/>
  <c r="E506" i="13"/>
  <c r="E505" i="13"/>
  <c r="E504" i="13"/>
  <c r="E503" i="13"/>
  <c r="E502" i="13"/>
  <c r="E501" i="13"/>
  <c r="E500" i="13"/>
  <c r="E499" i="13"/>
  <c r="E498" i="13"/>
  <c r="E497" i="13"/>
  <c r="E496" i="13"/>
  <c r="E495" i="13"/>
  <c r="E494" i="13"/>
  <c r="E493" i="13"/>
  <c r="E492" i="13"/>
  <c r="E491" i="13"/>
  <c r="E490" i="13"/>
  <c r="E489" i="13"/>
  <c r="E488" i="13"/>
  <c r="E487" i="13"/>
  <c r="E486" i="13"/>
  <c r="E485" i="13"/>
  <c r="E484" i="13"/>
  <c r="E483" i="13"/>
  <c r="E482" i="13"/>
  <c r="E481" i="13"/>
  <c r="E480" i="13"/>
  <c r="E479" i="13"/>
  <c r="E478" i="13"/>
  <c r="E477" i="13"/>
  <c r="E476" i="13"/>
  <c r="E475" i="13"/>
  <c r="E474" i="13"/>
  <c r="E473" i="13"/>
  <c r="E472" i="13"/>
  <c r="E471" i="13"/>
  <c r="E470" i="13"/>
  <c r="E469" i="13"/>
  <c r="E468" i="13"/>
  <c r="E467" i="13"/>
  <c r="E466" i="13"/>
  <c r="E465" i="13"/>
  <c r="E464" i="13"/>
  <c r="E463" i="13"/>
  <c r="E462" i="13"/>
  <c r="E461" i="13"/>
  <c r="E460" i="13"/>
  <c r="E459" i="13"/>
  <c r="E458" i="13"/>
  <c r="E457" i="13"/>
  <c r="E456" i="13"/>
  <c r="E455" i="13"/>
  <c r="E454" i="13"/>
  <c r="E453" i="13"/>
  <c r="E452" i="13"/>
  <c r="E451" i="13"/>
  <c r="E450" i="13"/>
  <c r="E449" i="13"/>
  <c r="E448" i="13"/>
  <c r="E447" i="13"/>
  <c r="E446" i="13"/>
  <c r="E445" i="13"/>
  <c r="E444" i="13"/>
  <c r="E443" i="13"/>
  <c r="E442" i="13"/>
  <c r="E441" i="13"/>
  <c r="E440" i="13"/>
  <c r="E439" i="13"/>
  <c r="E438" i="13"/>
  <c r="E437" i="13"/>
  <c r="E436" i="13"/>
  <c r="E435" i="13"/>
  <c r="E434" i="13"/>
  <c r="E433" i="13"/>
  <c r="E432" i="13"/>
  <c r="E431" i="13"/>
  <c r="E430" i="13"/>
  <c r="E429" i="13"/>
  <c r="E428" i="13"/>
  <c r="E427" i="13"/>
  <c r="E426" i="13"/>
  <c r="E425" i="13"/>
  <c r="E424" i="13"/>
  <c r="E423" i="13"/>
  <c r="E422" i="13"/>
  <c r="E421" i="13"/>
  <c r="E420" i="13"/>
  <c r="E419" i="13"/>
  <c r="E418" i="13"/>
  <c r="E417" i="13"/>
  <c r="E416" i="13"/>
  <c r="E415" i="13"/>
  <c r="E414" i="13"/>
  <c r="E413" i="13"/>
  <c r="E412" i="13"/>
  <c r="E411" i="13"/>
  <c r="E410" i="13"/>
  <c r="E409" i="13"/>
  <c r="E408" i="13"/>
  <c r="E407" i="13"/>
  <c r="E406" i="13"/>
  <c r="E405" i="13"/>
  <c r="E404" i="13"/>
  <c r="E403" i="13"/>
  <c r="E402" i="13"/>
  <c r="E401" i="13"/>
  <c r="E400" i="13"/>
  <c r="E399" i="13"/>
  <c r="E398" i="13"/>
  <c r="E397" i="13"/>
  <c r="E396" i="13"/>
  <c r="E395" i="13"/>
  <c r="E394" i="13"/>
  <c r="E393" i="13"/>
  <c r="E392" i="13"/>
  <c r="E391" i="13"/>
  <c r="E390" i="13"/>
  <c r="E389" i="13"/>
  <c r="E388" i="13"/>
  <c r="E387" i="13"/>
  <c r="E386" i="13"/>
  <c r="E385" i="13"/>
  <c r="E384" i="13"/>
  <c r="E383" i="13"/>
  <c r="E382" i="13"/>
  <c r="E381" i="13"/>
  <c r="E380" i="13"/>
  <c r="E379" i="13"/>
  <c r="E378" i="13"/>
  <c r="E377" i="13"/>
  <c r="E376" i="13"/>
  <c r="E375" i="13"/>
  <c r="E374" i="13"/>
  <c r="E373" i="13"/>
  <c r="E372" i="13"/>
  <c r="E371" i="13"/>
  <c r="E370" i="13"/>
  <c r="E369" i="13"/>
  <c r="E368" i="13"/>
  <c r="E367" i="13"/>
  <c r="E366" i="13"/>
  <c r="E365" i="13"/>
  <c r="E364" i="13"/>
  <c r="E363" i="13"/>
  <c r="E362" i="13"/>
  <c r="E361" i="13"/>
  <c r="E360" i="13"/>
  <c r="E359" i="13"/>
  <c r="E358" i="13"/>
  <c r="E357" i="13"/>
  <c r="E356" i="13"/>
  <c r="E355" i="13"/>
  <c r="E354" i="13"/>
  <c r="E353" i="13"/>
  <c r="E352" i="13"/>
  <c r="E351" i="13"/>
  <c r="E350" i="13"/>
  <c r="E349" i="13"/>
  <c r="E348" i="13"/>
  <c r="E347" i="13"/>
  <c r="E346" i="13"/>
  <c r="E345" i="13"/>
  <c r="E344" i="13"/>
  <c r="E343" i="13"/>
  <c r="E342" i="13"/>
  <c r="E341" i="13"/>
  <c r="E340" i="13"/>
  <c r="E339" i="13"/>
  <c r="E338" i="13"/>
  <c r="E337" i="13"/>
  <c r="E336" i="13"/>
  <c r="E335" i="13"/>
  <c r="E334" i="13"/>
  <c r="E333" i="13"/>
  <c r="E332" i="13"/>
  <c r="E331" i="13"/>
  <c r="E330" i="13"/>
  <c r="E329" i="13"/>
  <c r="E328" i="13"/>
  <c r="E327" i="13"/>
  <c r="E326" i="13"/>
  <c r="E325" i="13"/>
  <c r="E324" i="13"/>
  <c r="E323" i="13"/>
  <c r="E322" i="13"/>
  <c r="E321" i="13"/>
  <c r="E320" i="13"/>
  <c r="E319" i="13"/>
  <c r="E318" i="13"/>
  <c r="E317" i="13"/>
  <c r="E316" i="13"/>
  <c r="E315" i="13"/>
  <c r="E314" i="13"/>
  <c r="E313" i="13"/>
  <c r="E312" i="13"/>
  <c r="E311" i="13"/>
  <c r="E310" i="13"/>
  <c r="E309" i="13"/>
  <c r="E308" i="13"/>
  <c r="E307" i="13"/>
  <c r="E306" i="13"/>
  <c r="E305" i="13"/>
  <c r="E304" i="13"/>
  <c r="E303" i="13"/>
  <c r="E302" i="13"/>
  <c r="E301" i="13"/>
  <c r="E300" i="13"/>
  <c r="E299" i="13"/>
  <c r="E298" i="13"/>
  <c r="E297" i="13"/>
  <c r="E296" i="13"/>
  <c r="E295" i="13"/>
  <c r="E294" i="13"/>
  <c r="E293" i="13"/>
  <c r="E292" i="13"/>
  <c r="E291" i="13"/>
  <c r="E290" i="13"/>
  <c r="E289" i="13"/>
  <c r="E288" i="13"/>
  <c r="E287" i="13"/>
  <c r="E286" i="13"/>
  <c r="E285" i="13"/>
  <c r="E284" i="13"/>
  <c r="E283" i="13"/>
  <c r="E282" i="13"/>
  <c r="E281" i="13"/>
  <c r="E280" i="13"/>
  <c r="E279" i="13"/>
  <c r="E278" i="13"/>
  <c r="E277" i="13"/>
  <c r="E276" i="13"/>
  <c r="E275" i="13"/>
  <c r="E274" i="13"/>
  <c r="E273" i="13"/>
  <c r="E272" i="13"/>
  <c r="E271" i="13"/>
  <c r="E270" i="13"/>
  <c r="E269" i="13"/>
  <c r="E268" i="13"/>
  <c r="E267" i="13"/>
  <c r="E266" i="13"/>
  <c r="E265" i="13"/>
  <c r="E264" i="13"/>
  <c r="E263" i="13"/>
  <c r="E262" i="13"/>
  <c r="E261" i="13"/>
  <c r="E260" i="13"/>
  <c r="E259" i="13"/>
  <c r="E258" i="13"/>
  <c r="E257" i="13"/>
  <c r="E256" i="13"/>
  <c r="E255" i="13"/>
  <c r="E254" i="13"/>
  <c r="E253" i="13"/>
  <c r="E252" i="13"/>
  <c r="E251" i="13"/>
  <c r="E250" i="13"/>
  <c r="E249" i="13"/>
  <c r="E248" i="13"/>
  <c r="E247" i="13"/>
  <c r="E246" i="13"/>
  <c r="E245" i="13"/>
  <c r="E244" i="13"/>
  <c r="E243" i="13"/>
  <c r="E242" i="13"/>
  <c r="E241" i="13"/>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15" i="13"/>
  <c r="E214" i="13"/>
  <c r="E213" i="13"/>
  <c r="E212" i="13"/>
  <c r="E211" i="13"/>
  <c r="E210" i="13"/>
  <c r="E209" i="13"/>
  <c r="E208" i="13"/>
  <c r="E207" i="13"/>
  <c r="E206" i="13"/>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E181" i="13"/>
  <c r="E180" i="13"/>
  <c r="E179" i="13"/>
  <c r="E178" i="13"/>
  <c r="E177" i="13"/>
  <c r="E176" i="13"/>
  <c r="E175" i="13"/>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45" i="13"/>
  <c r="E144" i="13"/>
  <c r="E143" i="13"/>
  <c r="E142" i="13"/>
  <c r="E141" i="13"/>
  <c r="E140" i="13"/>
  <c r="E139" i="13"/>
  <c r="E138" i="13"/>
  <c r="E137" i="13"/>
  <c r="E136" i="13"/>
  <c r="E135" i="13"/>
  <c r="E134" i="13"/>
  <c r="E133" i="13"/>
  <c r="E132" i="13"/>
  <c r="E131" i="13"/>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E4" i="13"/>
  <c r="E3" i="13"/>
  <c r="G25" i="4" l="1"/>
  <c r="F45" i="14"/>
  <c r="F20" i="1"/>
  <c r="F42" i="1"/>
  <c r="F11" i="14"/>
  <c r="F19" i="14"/>
  <c r="F27" i="14"/>
  <c r="E34" i="1"/>
  <c r="E42" i="1"/>
  <c r="E11" i="14"/>
  <c r="E19" i="14"/>
  <c r="E27" i="14"/>
  <c r="E35" i="14"/>
  <c r="E43" i="14"/>
  <c r="E51" i="14"/>
  <c r="F9" i="4"/>
  <c r="F17" i="4"/>
  <c r="F25" i="4"/>
  <c r="G12" i="4"/>
  <c r="G20" i="4"/>
  <c r="F11" i="1"/>
  <c r="F19" i="1"/>
  <c r="F27" i="1"/>
  <c r="F35" i="1"/>
  <c r="F43" i="1"/>
  <c r="F12" i="14"/>
  <c r="F20" i="14"/>
  <c r="F28" i="14"/>
  <c r="F36" i="14"/>
  <c r="F44" i="14"/>
  <c r="F52" i="14"/>
  <c r="E11" i="1"/>
  <c r="E19" i="1"/>
  <c r="E27" i="1"/>
  <c r="E35" i="1"/>
  <c r="E43" i="1"/>
  <c r="E12" i="14"/>
  <c r="E20" i="14"/>
  <c r="E28" i="14"/>
  <c r="E36" i="14"/>
  <c r="E44" i="14"/>
  <c r="E52" i="14"/>
  <c r="F10" i="4"/>
  <c r="F18" i="4"/>
  <c r="F26" i="4"/>
  <c r="G13" i="4"/>
  <c r="G21" i="4"/>
  <c r="F10" i="1"/>
  <c r="F51" i="14"/>
  <c r="F44" i="1"/>
  <c r="F13" i="14"/>
  <c r="F21" i="14"/>
  <c r="F29" i="14"/>
  <c r="F37" i="14"/>
  <c r="F53" i="14"/>
  <c r="E12" i="1"/>
  <c r="E20" i="1"/>
  <c r="E28" i="1"/>
  <c r="E36" i="1"/>
  <c r="E44" i="1"/>
  <c r="E13" i="14"/>
  <c r="E21" i="14"/>
  <c r="E29" i="14"/>
  <c r="E37" i="14"/>
  <c r="E45" i="14"/>
  <c r="E53" i="14"/>
  <c r="F11" i="4"/>
  <c r="F19" i="4"/>
  <c r="F27" i="4"/>
  <c r="G14" i="4"/>
  <c r="G22" i="4"/>
  <c r="F26" i="1"/>
  <c r="E18" i="1"/>
  <c r="F28" i="1"/>
  <c r="F13" i="1"/>
  <c r="F21" i="1"/>
  <c r="F29" i="1"/>
  <c r="F37" i="1"/>
  <c r="F45" i="1"/>
  <c r="F14" i="14"/>
  <c r="F22" i="14"/>
  <c r="F30" i="14"/>
  <c r="F38" i="14"/>
  <c r="F46" i="14"/>
  <c r="F54" i="14"/>
  <c r="E13" i="1"/>
  <c r="E21" i="1"/>
  <c r="E29" i="1"/>
  <c r="E37" i="1"/>
  <c r="E45" i="1"/>
  <c r="E14" i="14"/>
  <c r="E22" i="14"/>
  <c r="E30" i="14"/>
  <c r="E38" i="14"/>
  <c r="E46" i="14"/>
  <c r="E54" i="14"/>
  <c r="F12" i="4"/>
  <c r="F20" i="4"/>
  <c r="G7" i="4"/>
  <c r="G15" i="4"/>
  <c r="G23" i="4"/>
  <c r="F43" i="14"/>
  <c r="F14" i="1"/>
  <c r="F22" i="1"/>
  <c r="F30" i="1"/>
  <c r="F38" i="1"/>
  <c r="F46" i="1"/>
  <c r="F15" i="14"/>
  <c r="F23" i="14"/>
  <c r="F31" i="14"/>
  <c r="F39" i="14"/>
  <c r="F47" i="14"/>
  <c r="F55" i="14"/>
  <c r="E14" i="1"/>
  <c r="E22" i="1"/>
  <c r="E30" i="1"/>
  <c r="E38" i="1"/>
  <c r="E46" i="1"/>
  <c r="E15" i="14"/>
  <c r="E23" i="14"/>
  <c r="E31" i="14"/>
  <c r="E39" i="14"/>
  <c r="E47" i="14"/>
  <c r="E55" i="14"/>
  <c r="F13" i="4"/>
  <c r="F21" i="4"/>
  <c r="G8" i="4"/>
  <c r="G16" i="4"/>
  <c r="G24" i="4"/>
  <c r="F35" i="14"/>
  <c r="F36" i="1"/>
  <c r="F15" i="1"/>
  <c r="F23" i="1"/>
  <c r="F31" i="1"/>
  <c r="F39" i="1"/>
  <c r="F8" i="14"/>
  <c r="F16" i="14"/>
  <c r="F24" i="14"/>
  <c r="F32" i="14"/>
  <c r="F40" i="14"/>
  <c r="F48" i="14"/>
  <c r="F56" i="14"/>
  <c r="E15" i="1"/>
  <c r="E23" i="1"/>
  <c r="E31" i="1"/>
  <c r="E39" i="1"/>
  <c r="E8" i="14"/>
  <c r="E16" i="14"/>
  <c r="E24" i="14"/>
  <c r="E32" i="14"/>
  <c r="E40" i="14"/>
  <c r="E48" i="14"/>
  <c r="E56" i="14"/>
  <c r="F14" i="4"/>
  <c r="F22" i="4"/>
  <c r="G9" i="4"/>
  <c r="G17" i="4"/>
  <c r="F18" i="1"/>
  <c r="E10" i="1"/>
  <c r="F12" i="1"/>
  <c r="D30" i="4"/>
  <c r="D22" i="4"/>
  <c r="D14" i="4"/>
  <c r="D20" i="4"/>
  <c r="D9" i="4"/>
  <c r="D29" i="4"/>
  <c r="D21" i="4"/>
  <c r="D13" i="4"/>
  <c r="D28" i="4"/>
  <c r="D27" i="4"/>
  <c r="D19" i="4"/>
  <c r="D11" i="4"/>
  <c r="D25" i="4"/>
  <c r="D26" i="4"/>
  <c r="D18" i="4"/>
  <c r="D10" i="4"/>
  <c r="D17" i="4"/>
  <c r="D24" i="4"/>
  <c r="D16" i="4"/>
  <c r="D8" i="4"/>
  <c r="D15" i="4"/>
  <c r="D12" i="4"/>
  <c r="D23" i="4"/>
  <c r="D7" i="4"/>
  <c r="F8" i="1"/>
  <c r="F16" i="1"/>
  <c r="F24" i="1"/>
  <c r="F32" i="1"/>
  <c r="F40" i="1"/>
  <c r="F9" i="14"/>
  <c r="F17" i="14"/>
  <c r="F25" i="14"/>
  <c r="F33" i="14"/>
  <c r="F41" i="14"/>
  <c r="F49" i="14"/>
  <c r="E8" i="1"/>
  <c r="E16" i="1"/>
  <c r="E24" i="1"/>
  <c r="E32" i="1"/>
  <c r="E40" i="1"/>
  <c r="E9" i="14"/>
  <c r="E17" i="14"/>
  <c r="E25" i="14"/>
  <c r="E33" i="14"/>
  <c r="E41" i="14"/>
  <c r="E49" i="14"/>
  <c r="F7" i="4"/>
  <c r="F15" i="4"/>
  <c r="F23" i="4"/>
  <c r="G10" i="4"/>
  <c r="G18" i="4"/>
  <c r="G26" i="4"/>
  <c r="F34" i="1"/>
  <c r="E26" i="1"/>
  <c r="F9" i="1"/>
  <c r="F17" i="1"/>
  <c r="F25" i="1"/>
  <c r="F33" i="1"/>
  <c r="F41" i="1"/>
  <c r="F10" i="14"/>
  <c r="F18" i="14"/>
  <c r="F26" i="14"/>
  <c r="F34" i="14"/>
  <c r="F42" i="14"/>
  <c r="F50" i="14"/>
  <c r="E9" i="1"/>
  <c r="E17" i="1"/>
  <c r="E25" i="1"/>
  <c r="E33" i="1"/>
  <c r="E41" i="1"/>
  <c r="E10" i="14"/>
  <c r="E18" i="14"/>
  <c r="E26" i="14"/>
  <c r="E34" i="14"/>
  <c r="E42" i="14"/>
  <c r="E50" i="14"/>
  <c r="F8" i="4"/>
  <c r="F16" i="4"/>
  <c r="F24" i="4"/>
  <c r="G11" i="4"/>
  <c r="G19" i="4"/>
  <c r="G27" i="4"/>
  <c r="D623" i="13"/>
  <c r="D624" i="13"/>
  <c r="D625" i="13"/>
  <c r="D626" i="13"/>
  <c r="D619" i="13" l="1"/>
  <c r="D620" i="13"/>
  <c r="D621" i="13"/>
  <c r="D622" i="13"/>
  <c r="D567" i="13" l="1"/>
  <c r="D568" i="13"/>
  <c r="D569" i="13"/>
  <c r="D570" i="13"/>
  <c r="D279" i="13"/>
  <c r="D280" i="13"/>
  <c r="D281" i="13"/>
  <c r="D282" i="13"/>
  <c r="Q9" i="14" l="1"/>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8" i="14"/>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8" i="1"/>
  <c r="N8" i="14" l="1"/>
  <c r="N11" i="1"/>
  <c r="D587" i="13" l="1"/>
  <c r="D588" i="13"/>
  <c r="D589" i="13"/>
  <c r="D590" i="13"/>
  <c r="D591" i="13"/>
  <c r="D592" i="13"/>
  <c r="D593" i="13"/>
  <c r="D594" i="13"/>
  <c r="D595" i="13"/>
  <c r="D596" i="13"/>
  <c r="D597" i="13"/>
  <c r="D598" i="13"/>
  <c r="D599" i="13"/>
  <c r="D600" i="13"/>
  <c r="D601" i="13"/>
  <c r="D602" i="13"/>
  <c r="D603" i="13"/>
  <c r="D604" i="13"/>
  <c r="D605" i="13"/>
  <c r="D606" i="13"/>
  <c r="D607" i="13"/>
  <c r="D608" i="13"/>
  <c r="D609" i="13"/>
  <c r="D610" i="13"/>
  <c r="D611" i="13"/>
  <c r="D612" i="13"/>
  <c r="D613" i="13"/>
  <c r="D614" i="13"/>
  <c r="D615" i="13"/>
  <c r="D616" i="13"/>
  <c r="D617" i="13"/>
  <c r="D618" i="13"/>
  <c r="D583" i="13"/>
  <c r="D584" i="13"/>
  <c r="D585" i="13"/>
  <c r="D586" i="13"/>
  <c r="O8" i="12" l="1"/>
  <c r="N8" i="12"/>
  <c r="R64" i="1"/>
  <c r="N64" i="1"/>
  <c r="O64" i="1"/>
  <c r="P64" i="1"/>
  <c r="Q64" i="1"/>
  <c r="A45" i="14" l="1"/>
  <c r="A46" i="14"/>
  <c r="A47" i="14"/>
  <c r="A48" i="14"/>
  <c r="A49" i="14"/>
  <c r="A50" i="14"/>
  <c r="A51" i="14"/>
  <c r="A52" i="14"/>
  <c r="A53" i="14"/>
  <c r="A54" i="14"/>
  <c r="P56" i="14"/>
  <c r="P55" i="14"/>
  <c r="P54" i="14"/>
  <c r="P53" i="14"/>
  <c r="P52" i="14"/>
  <c r="P51" i="14"/>
  <c r="P50" i="14"/>
  <c r="P49" i="14"/>
  <c r="P48" i="14"/>
  <c r="P47" i="14"/>
  <c r="P46" i="14"/>
  <c r="P45" i="14"/>
  <c r="P44" i="14"/>
  <c r="P43" i="14"/>
  <c r="P42" i="14"/>
  <c r="P41" i="14"/>
  <c r="P40" i="14"/>
  <c r="P39" i="14"/>
  <c r="P38" i="14"/>
  <c r="P37" i="14"/>
  <c r="P36" i="14"/>
  <c r="P35" i="14"/>
  <c r="P34" i="14"/>
  <c r="P33" i="14"/>
  <c r="P32" i="14"/>
  <c r="P31" i="14"/>
  <c r="P30" i="14"/>
  <c r="P29" i="14"/>
  <c r="P28" i="14"/>
  <c r="P27" i="14"/>
  <c r="P26" i="14"/>
  <c r="P25" i="14"/>
  <c r="P24" i="14"/>
  <c r="P23" i="14"/>
  <c r="P22" i="14"/>
  <c r="P21" i="14"/>
  <c r="P20" i="14"/>
  <c r="P19" i="14"/>
  <c r="P18" i="14"/>
  <c r="P17" i="14"/>
  <c r="P16" i="14"/>
  <c r="P15" i="14"/>
  <c r="P14" i="14"/>
  <c r="P13" i="14"/>
  <c r="P12" i="14"/>
  <c r="P11" i="14"/>
  <c r="P10" i="14"/>
  <c r="P9" i="14"/>
  <c r="P8" i="14"/>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57" i="14" l="1"/>
  <c r="P47" i="1" s="1"/>
  <c r="N74" i="5" s="1"/>
  <c r="Q57" i="14"/>
  <c r="Q47" i="1" s="1"/>
  <c r="D434" i="13"/>
  <c r="D433" i="13"/>
  <c r="D432" i="13"/>
  <c r="D431" i="13"/>
  <c r="D578" i="13"/>
  <c r="D577" i="13"/>
  <c r="D576" i="13"/>
  <c r="D575" i="13"/>
  <c r="N9" i="14" l="1"/>
  <c r="N10" i="14"/>
  <c r="N12" i="1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N44" i="14"/>
  <c r="N45" i="14"/>
  <c r="N46" i="14"/>
  <c r="N47" i="14"/>
  <c r="N48" i="14"/>
  <c r="N49" i="14"/>
  <c r="N50" i="14"/>
  <c r="N51" i="14"/>
  <c r="N52" i="14"/>
  <c r="N53" i="14"/>
  <c r="N54" i="14"/>
  <c r="N55" i="14"/>
  <c r="N13"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6" i="1"/>
  <c r="D579" i="13" l="1"/>
  <c r="D580" i="13"/>
  <c r="D581" i="13"/>
  <c r="D582" i="13"/>
  <c r="D574" i="13"/>
  <c r="D155" i="13"/>
  <c r="D156" i="13"/>
  <c r="D157" i="13"/>
  <c r="D158" i="13"/>
  <c r="D154" i="13"/>
  <c r="M64" i="1" l="1"/>
  <c r="L64" i="1"/>
  <c r="K64" i="1"/>
  <c r="I64" i="1"/>
  <c r="H64" i="1"/>
  <c r="G64" i="1"/>
  <c r="F64" i="1"/>
  <c r="U90" i="5"/>
  <c r="U149" i="5"/>
  <c r="T119" i="5"/>
  <c r="U62" i="5"/>
  <c r="S45" i="14" l="1"/>
  <c r="S46" i="14"/>
  <c r="S47" i="14"/>
  <c r="S48" i="14"/>
  <c r="S49" i="14"/>
  <c r="S50" i="14"/>
  <c r="S51" i="14"/>
  <c r="S52" i="14"/>
  <c r="S53" i="14"/>
  <c r="S54" i="14"/>
  <c r="R57" i="14"/>
  <c r="R47" i="1" s="1"/>
  <c r="D57" i="14"/>
  <c r="D47" i="1" s="1"/>
  <c r="S56" i="14"/>
  <c r="A56" i="14"/>
  <c r="N56" i="14" s="1"/>
  <c r="S55" i="14"/>
  <c r="A55" i="14"/>
  <c r="S44" i="14"/>
  <c r="A44" i="14"/>
  <c r="S43" i="14"/>
  <c r="A43" i="14"/>
  <c r="S42" i="14"/>
  <c r="A42" i="14"/>
  <c r="S41" i="14"/>
  <c r="A41" i="14"/>
  <c r="S40" i="14"/>
  <c r="A40" i="14"/>
  <c r="S39" i="14"/>
  <c r="A39" i="14"/>
  <c r="S38" i="14"/>
  <c r="A38" i="14"/>
  <c r="S37" i="14"/>
  <c r="A37" i="14"/>
  <c r="S36" i="14"/>
  <c r="A36" i="14"/>
  <c r="S35" i="14"/>
  <c r="A35" i="14"/>
  <c r="S34" i="14"/>
  <c r="A34" i="14"/>
  <c r="S33" i="14"/>
  <c r="A33" i="14"/>
  <c r="S32" i="14"/>
  <c r="A32" i="14"/>
  <c r="S31" i="14"/>
  <c r="A31" i="14"/>
  <c r="S30" i="14"/>
  <c r="A30" i="14"/>
  <c r="S29" i="14"/>
  <c r="A29" i="14"/>
  <c r="S28" i="14"/>
  <c r="A28" i="14"/>
  <c r="S27" i="14"/>
  <c r="A27" i="14"/>
  <c r="S26" i="14"/>
  <c r="A26" i="14"/>
  <c r="S25" i="14"/>
  <c r="A25" i="14"/>
  <c r="S24" i="14"/>
  <c r="A24" i="14"/>
  <c r="S23" i="14"/>
  <c r="A23" i="14"/>
  <c r="S22" i="14"/>
  <c r="A22" i="14"/>
  <c r="S21" i="14"/>
  <c r="A21" i="14"/>
  <c r="S20" i="14"/>
  <c r="A20" i="14"/>
  <c r="S19" i="14"/>
  <c r="A19" i="14"/>
  <c r="S18" i="14"/>
  <c r="A18" i="14"/>
  <c r="S17" i="14"/>
  <c r="A17" i="14"/>
  <c r="S16" i="14"/>
  <c r="A16" i="14"/>
  <c r="S15" i="14"/>
  <c r="A15" i="14"/>
  <c r="S14" i="14"/>
  <c r="A14" i="14"/>
  <c r="S13" i="14"/>
  <c r="A13" i="14"/>
  <c r="S12" i="14"/>
  <c r="A12" i="14"/>
  <c r="S11" i="14"/>
  <c r="A11" i="14"/>
  <c r="S10" i="14"/>
  <c r="A10" i="14"/>
  <c r="S9" i="14"/>
  <c r="A9" i="14"/>
  <c r="S8" i="14"/>
  <c r="A8" i="14"/>
  <c r="F2" i="14"/>
  <c r="R1" i="14"/>
  <c r="C70" i="5" l="1"/>
  <c r="N72" i="5"/>
  <c r="S57" i="14"/>
  <c r="B6" i="4"/>
  <c r="A9" i="1"/>
  <c r="A10" i="1"/>
  <c r="N10" i="1" s="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N45" i="1" s="1"/>
  <c r="A46" i="1"/>
  <c r="A8" i="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9" i="13"/>
  <c r="D160" i="13"/>
  <c r="D161" i="13"/>
  <c r="D162" i="13"/>
  <c r="D163" i="13"/>
  <c r="D164" i="13"/>
  <c r="D165" i="13"/>
  <c r="D166" i="13"/>
  <c r="D167" i="13"/>
  <c r="D168" i="13"/>
  <c r="D169" i="13"/>
  <c r="D170" i="13"/>
  <c r="D171" i="13"/>
  <c r="D172" i="13"/>
  <c r="D173" i="13"/>
  <c r="D174" i="13"/>
  <c r="D175" i="13"/>
  <c r="D176" i="13"/>
  <c r="D177" i="13"/>
  <c r="D178" i="13"/>
  <c r="D179" i="13"/>
  <c r="D180" i="13"/>
  <c r="D181" i="13"/>
  <c r="D182" i="13"/>
  <c r="D183" i="13"/>
  <c r="D184" i="13"/>
  <c r="D185" i="13"/>
  <c r="D186" i="13"/>
  <c r="D187" i="13"/>
  <c r="D188" i="13"/>
  <c r="D189" i="13"/>
  <c r="D190" i="13"/>
  <c r="D191" i="13"/>
  <c r="D192" i="13"/>
  <c r="D193" i="13"/>
  <c r="D194" i="13"/>
  <c r="D195" i="13"/>
  <c r="D196" i="13"/>
  <c r="D197" i="13"/>
  <c r="D198" i="13"/>
  <c r="D199" i="13"/>
  <c r="D200" i="13"/>
  <c r="D201" i="13"/>
  <c r="D202" i="13"/>
  <c r="D203" i="13"/>
  <c r="D204" i="13"/>
  <c r="D205" i="13"/>
  <c r="D206" i="13"/>
  <c r="D207" i="13"/>
  <c r="D208" i="13"/>
  <c r="D209" i="13"/>
  <c r="D210" i="13"/>
  <c r="D211" i="13"/>
  <c r="D212" i="13"/>
  <c r="D213" i="13"/>
  <c r="D214" i="13"/>
  <c r="D215" i="13"/>
  <c r="D216" i="13"/>
  <c r="D217" i="13"/>
  <c r="D218" i="13"/>
  <c r="D219" i="13"/>
  <c r="D220" i="13"/>
  <c r="D221" i="13"/>
  <c r="D222" i="13"/>
  <c r="D223" i="13"/>
  <c r="D224" i="13"/>
  <c r="D225" i="13"/>
  <c r="D226" i="13"/>
  <c r="D227" i="13"/>
  <c r="D228"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D270" i="13"/>
  <c r="D271" i="13"/>
  <c r="D272" i="13"/>
  <c r="D273" i="13"/>
  <c r="D274" i="13"/>
  <c r="D275" i="13"/>
  <c r="D276" i="13"/>
  <c r="D277" i="13"/>
  <c r="D278"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D323" i="13"/>
  <c r="D324" i="13"/>
  <c r="D325" i="13"/>
  <c r="D326" i="13"/>
  <c r="D327" i="13"/>
  <c r="D328" i="13"/>
  <c r="D329" i="13"/>
  <c r="D330" i="13"/>
  <c r="D331" i="13"/>
  <c r="D332" i="13"/>
  <c r="D333" i="13"/>
  <c r="D334"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D372" i="13"/>
  <c r="D373" i="13"/>
  <c r="D374" i="13"/>
  <c r="D375" i="13"/>
  <c r="D376" i="13"/>
  <c r="D377"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D419" i="13"/>
  <c r="D420" i="13"/>
  <c r="D421" i="13"/>
  <c r="D422" i="13"/>
  <c r="D423" i="13"/>
  <c r="D424" i="13"/>
  <c r="D425" i="13"/>
  <c r="D426" i="13"/>
  <c r="D427" i="13"/>
  <c r="D428" i="13"/>
  <c r="D429" i="13"/>
  <c r="D430" i="13"/>
  <c r="D435" i="13"/>
  <c r="D436" i="13"/>
  <c r="D437" i="13"/>
  <c r="D438" i="13"/>
  <c r="D439" i="13"/>
  <c r="D440" i="13"/>
  <c r="D441" i="13"/>
  <c r="D442" i="13"/>
  <c r="D443" i="13"/>
  <c r="D444" i="13"/>
  <c r="D445" i="13"/>
  <c r="D446" i="13"/>
  <c r="D447" i="13"/>
  <c r="D448" i="13"/>
  <c r="D449" i="13"/>
  <c r="D450" i="13"/>
  <c r="D451" i="13"/>
  <c r="D452" i="13"/>
  <c r="D453" i="13"/>
  <c r="D454" i="13"/>
  <c r="D455" i="13"/>
  <c r="D456" i="13"/>
  <c r="D457" i="13"/>
  <c r="D458" i="13"/>
  <c r="D459" i="13"/>
  <c r="D460" i="13"/>
  <c r="D461" i="13"/>
  <c r="D462" i="13"/>
  <c r="D463" i="13"/>
  <c r="D464" i="13"/>
  <c r="D465" i="13"/>
  <c r="D466" i="13"/>
  <c r="D467" i="13"/>
  <c r="D468" i="13"/>
  <c r="D469" i="13"/>
  <c r="D470" i="13"/>
  <c r="D471" i="13"/>
  <c r="D472" i="13"/>
  <c r="D473" i="13"/>
  <c r="D474" i="13"/>
  <c r="D475" i="13"/>
  <c r="D476" i="13"/>
  <c r="D477" i="13"/>
  <c r="D478" i="13"/>
  <c r="D479" i="13"/>
  <c r="D480" i="13"/>
  <c r="D481" i="13"/>
  <c r="D482" i="13"/>
  <c r="D483" i="13"/>
  <c r="D484" i="13"/>
  <c r="D485" i="13"/>
  <c r="D486" i="13"/>
  <c r="D487" i="13"/>
  <c r="D488" i="13"/>
  <c r="D489" i="13"/>
  <c r="D490" i="13"/>
  <c r="D491" i="13"/>
  <c r="D492" i="13"/>
  <c r="D493" i="13"/>
  <c r="D494" i="13"/>
  <c r="D495" i="13"/>
  <c r="D496" i="13"/>
  <c r="D497" i="13"/>
  <c r="D498" i="13"/>
  <c r="D499" i="13"/>
  <c r="D500" i="13"/>
  <c r="D501" i="13"/>
  <c r="D502" i="13"/>
  <c r="D503" i="13"/>
  <c r="D504" i="13"/>
  <c r="D505" i="13"/>
  <c r="D506" i="13"/>
  <c r="D507" i="13"/>
  <c r="D508" i="13"/>
  <c r="D509" i="13"/>
  <c r="D510" i="13"/>
  <c r="D511" i="13"/>
  <c r="D512" i="13"/>
  <c r="D513" i="13"/>
  <c r="D514" i="13"/>
  <c r="D515" i="13"/>
  <c r="D516" i="13"/>
  <c r="D517" i="13"/>
  <c r="D518" i="13"/>
  <c r="D519" i="13"/>
  <c r="D520" i="13"/>
  <c r="D521" i="13"/>
  <c r="D522" i="13"/>
  <c r="D523" i="13"/>
  <c r="D524" i="13"/>
  <c r="D525" i="13"/>
  <c r="D526" i="13"/>
  <c r="D527" i="13"/>
  <c r="D528" i="13"/>
  <c r="D529" i="13"/>
  <c r="D530" i="13"/>
  <c r="D531" i="13"/>
  <c r="D532" i="13"/>
  <c r="D533" i="13"/>
  <c r="D534" i="13"/>
  <c r="D535" i="13"/>
  <c r="D536" i="13"/>
  <c r="D537" i="13"/>
  <c r="D538" i="13"/>
  <c r="D539" i="13"/>
  <c r="D540" i="13"/>
  <c r="D541" i="13"/>
  <c r="D542" i="13"/>
  <c r="D543" i="13"/>
  <c r="D544" i="13"/>
  <c r="D545" i="13"/>
  <c r="D546" i="13"/>
  <c r="D547" i="13"/>
  <c r="D548" i="13"/>
  <c r="D549" i="13"/>
  <c r="D550" i="13"/>
  <c r="D551" i="13"/>
  <c r="D552" i="13"/>
  <c r="D553" i="13"/>
  <c r="D554" i="13"/>
  <c r="D555" i="13"/>
  <c r="D556" i="13"/>
  <c r="D557" i="13"/>
  <c r="D558" i="13"/>
  <c r="D559" i="13"/>
  <c r="D560" i="13"/>
  <c r="D561" i="13"/>
  <c r="D562" i="13"/>
  <c r="D563" i="13"/>
  <c r="D564" i="13"/>
  <c r="D565" i="13"/>
  <c r="D566" i="13"/>
  <c r="D571" i="13"/>
  <c r="D572" i="13"/>
  <c r="D573" i="13"/>
  <c r="D3" i="13"/>
  <c r="N11" i="14" s="1"/>
  <c r="N57" i="14" s="1"/>
  <c r="J56" i="14" l="1"/>
  <c r="J44" i="14"/>
  <c r="J32" i="14"/>
  <c r="J20" i="14"/>
  <c r="J8" i="14"/>
  <c r="J55" i="14"/>
  <c r="J43" i="14"/>
  <c r="J31" i="14"/>
  <c r="J19" i="14"/>
  <c r="J54" i="14"/>
  <c r="J42" i="14"/>
  <c r="J30" i="14"/>
  <c r="J18" i="14"/>
  <c r="J53" i="14"/>
  <c r="J41" i="14"/>
  <c r="J29" i="14"/>
  <c r="J17" i="14"/>
  <c r="J52" i="14"/>
  <c r="J40" i="14"/>
  <c r="J28" i="14"/>
  <c r="J16" i="14"/>
  <c r="J51" i="14"/>
  <c r="J39" i="14"/>
  <c r="J27" i="14"/>
  <c r="J15" i="14"/>
  <c r="J50" i="14"/>
  <c r="J38" i="14"/>
  <c r="J26" i="14"/>
  <c r="J14" i="14"/>
  <c r="J49" i="14"/>
  <c r="J37" i="14"/>
  <c r="J25" i="14"/>
  <c r="J13" i="14"/>
  <c r="J48" i="14"/>
  <c r="J36" i="14"/>
  <c r="J24" i="14"/>
  <c r="J12" i="14"/>
  <c r="J47" i="14"/>
  <c r="J35" i="14"/>
  <c r="J23" i="14"/>
  <c r="J11" i="14"/>
  <c r="J46" i="14"/>
  <c r="J34" i="14"/>
  <c r="J22" i="14"/>
  <c r="J10" i="14"/>
  <c r="J45" i="14"/>
  <c r="J33" i="14"/>
  <c r="J21" i="14"/>
  <c r="J9" i="14"/>
  <c r="J39" i="1"/>
  <c r="J31" i="1"/>
  <c r="J23" i="1"/>
  <c r="J15" i="1"/>
  <c r="J19" i="1"/>
  <c r="J42" i="1"/>
  <c r="J16" i="1"/>
  <c r="J46" i="1"/>
  <c r="J38" i="1"/>
  <c r="J30" i="1"/>
  <c r="J22" i="1"/>
  <c r="J14" i="1"/>
  <c r="J27" i="1"/>
  <c r="J26" i="1"/>
  <c r="J8" i="1"/>
  <c r="J45" i="1"/>
  <c r="J37" i="1"/>
  <c r="J29" i="1"/>
  <c r="J21" i="1"/>
  <c r="J13" i="1"/>
  <c r="J43" i="1"/>
  <c r="J11" i="1"/>
  <c r="J18" i="1"/>
  <c r="J44" i="1"/>
  <c r="J36" i="1"/>
  <c r="J28" i="1"/>
  <c r="J20" i="1"/>
  <c r="J12" i="1"/>
  <c r="J35" i="1"/>
  <c r="J34" i="1"/>
  <c r="J10" i="1"/>
  <c r="J41" i="1"/>
  <c r="J33" i="1"/>
  <c r="J25" i="1"/>
  <c r="J17" i="1"/>
  <c r="J9" i="1"/>
  <c r="J40" i="1"/>
  <c r="J32" i="1"/>
  <c r="J24" i="1"/>
  <c r="N8" i="1"/>
  <c r="N9" i="1"/>
  <c r="N12" i="1"/>
  <c r="N15" i="1"/>
  <c r="N14" i="1"/>
  <c r="N47" i="1" l="1"/>
  <c r="S23" i="1"/>
  <c r="S24" i="1"/>
  <c r="S25" i="1"/>
  <c r="S26" i="1"/>
  <c r="S27" i="1"/>
  <c r="S28" i="1"/>
  <c r="S29" i="1"/>
  <c r="S30" i="1"/>
  <c r="S31" i="1"/>
  <c r="S32" i="1"/>
  <c r="S33" i="1"/>
  <c r="S34" i="1"/>
  <c r="S35" i="1"/>
  <c r="S36" i="1"/>
  <c r="S37" i="1"/>
  <c r="S38" i="1"/>
  <c r="S39" i="1"/>
  <c r="S40" i="1"/>
  <c r="S41" i="1"/>
  <c r="S42" i="1"/>
  <c r="S43" i="1"/>
  <c r="S44" i="1"/>
  <c r="S45" i="1"/>
  <c r="S46" i="1"/>
  <c r="S9" i="1"/>
  <c r="S10" i="1"/>
  <c r="S11" i="1"/>
  <c r="S12" i="1"/>
  <c r="S13" i="1"/>
  <c r="S14" i="1"/>
  <c r="S15" i="1"/>
  <c r="S16" i="1"/>
  <c r="S17" i="1"/>
  <c r="S18" i="1"/>
  <c r="S19" i="1"/>
  <c r="S20" i="1"/>
  <c r="S21" i="1"/>
  <c r="S22" i="1"/>
  <c r="S8" i="1"/>
  <c r="S47" i="1" l="1"/>
  <c r="N73" i="5" s="1"/>
  <c r="M31" i="4"/>
  <c r="L31" i="4"/>
  <c r="H29" i="4"/>
  <c r="J29" i="4"/>
  <c r="H30" i="4"/>
  <c r="J30" i="4"/>
  <c r="K29" i="4" l="1"/>
  <c r="K30" i="4"/>
  <c r="N26" i="12" l="1"/>
  <c r="O9" i="12" l="1"/>
  <c r="O10" i="12"/>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46" i="12"/>
  <c r="N9" i="12"/>
  <c r="N10" i="12"/>
  <c r="N11" i="12"/>
  <c r="N12" i="12"/>
  <c r="N13" i="12"/>
  <c r="N14" i="12"/>
  <c r="N15" i="12"/>
  <c r="N16" i="12"/>
  <c r="N17" i="12"/>
  <c r="N18" i="12"/>
  <c r="N19" i="12"/>
  <c r="N20" i="12"/>
  <c r="N21" i="12"/>
  <c r="N22" i="12"/>
  <c r="N23" i="12"/>
  <c r="N24" i="12"/>
  <c r="N25" i="12"/>
  <c r="N27" i="12"/>
  <c r="N28" i="12"/>
  <c r="N29" i="12"/>
  <c r="N30" i="12"/>
  <c r="N31" i="12"/>
  <c r="N32" i="12"/>
  <c r="N33" i="12"/>
  <c r="N34" i="12"/>
  <c r="N35" i="12"/>
  <c r="N36" i="12"/>
  <c r="N37" i="12"/>
  <c r="N38" i="12"/>
  <c r="N39" i="12"/>
  <c r="N40" i="12"/>
  <c r="N41" i="12"/>
  <c r="N42" i="12"/>
  <c r="N43" i="12"/>
  <c r="N44" i="12"/>
  <c r="N45" i="12"/>
  <c r="N46" i="12"/>
  <c r="M47" i="12"/>
  <c r="K47" i="12"/>
  <c r="I47" i="12"/>
  <c r="G47" i="12"/>
  <c r="E47" i="12"/>
  <c r="O47" i="12" l="1"/>
  <c r="C47" i="12"/>
  <c r="E2" i="12"/>
  <c r="M1" i="12"/>
  <c r="E25" i="2" l="1"/>
  <c r="J82" i="5" s="1"/>
  <c r="E34" i="2"/>
  <c r="J81" i="5" s="1"/>
  <c r="D23" i="3" l="1"/>
  <c r="J22" i="3"/>
  <c r="G22" i="3"/>
  <c r="J21" i="3"/>
  <c r="G21" i="3"/>
  <c r="J20" i="3"/>
  <c r="G20" i="3"/>
  <c r="J19" i="3"/>
  <c r="G19" i="3"/>
  <c r="J18" i="3"/>
  <c r="G18" i="3"/>
  <c r="J17" i="3"/>
  <c r="G17" i="3"/>
  <c r="J16" i="3"/>
  <c r="G16" i="3"/>
  <c r="J15" i="3"/>
  <c r="G15" i="3"/>
  <c r="J14" i="3"/>
  <c r="G14" i="3"/>
  <c r="J13" i="3"/>
  <c r="G13" i="3"/>
  <c r="J12" i="3"/>
  <c r="G12" i="3"/>
  <c r="J11" i="3"/>
  <c r="G11" i="3"/>
  <c r="J10" i="3"/>
  <c r="G10" i="3"/>
  <c r="J9" i="3"/>
  <c r="G9" i="3"/>
  <c r="J8" i="3"/>
  <c r="G8" i="3"/>
  <c r="D2" i="3"/>
  <c r="K1" i="3"/>
  <c r="E16" i="2"/>
  <c r="J80" i="5" s="1"/>
  <c r="C2" i="2"/>
  <c r="F1" i="2"/>
  <c r="N20" i="7"/>
  <c r="N56" i="5" s="1"/>
  <c r="M20" i="7"/>
  <c r="N55" i="5" s="1"/>
  <c r="D20" i="7"/>
  <c r="J19" i="7"/>
  <c r="H19" i="7"/>
  <c r="J18" i="7"/>
  <c r="H18" i="7"/>
  <c r="J17" i="7"/>
  <c r="H17" i="7"/>
  <c r="J16" i="7"/>
  <c r="H16" i="7"/>
  <c r="J15" i="7"/>
  <c r="H15" i="7"/>
  <c r="J14" i="7"/>
  <c r="H14" i="7"/>
  <c r="J13" i="7"/>
  <c r="H13" i="7"/>
  <c r="J12" i="7"/>
  <c r="H12" i="7"/>
  <c r="J11" i="7"/>
  <c r="H11" i="7"/>
  <c r="J10" i="7"/>
  <c r="H10" i="7"/>
  <c r="J9" i="7"/>
  <c r="H9" i="7"/>
  <c r="J8" i="7"/>
  <c r="H8" i="7"/>
  <c r="J7" i="7"/>
  <c r="H7" i="7"/>
  <c r="D2" i="7"/>
  <c r="M1" i="7"/>
  <c r="N51" i="5"/>
  <c r="N50" i="5"/>
  <c r="E2" i="4"/>
  <c r="M1" i="4"/>
  <c r="N45" i="5"/>
  <c r="F2" i="1"/>
  <c r="R1" i="1"/>
  <c r="K19" i="7" l="1"/>
  <c r="L19" i="7" s="1"/>
  <c r="K9" i="7"/>
  <c r="L9" i="7" s="1"/>
  <c r="K11" i="7"/>
  <c r="L11" i="7" s="1"/>
  <c r="K13" i="7"/>
  <c r="L13" i="7" s="1"/>
  <c r="K12" i="7"/>
  <c r="L12" i="7" s="1"/>
  <c r="K18" i="7"/>
  <c r="L18" i="7" s="1"/>
  <c r="K10" i="7"/>
  <c r="L10" i="7" s="1"/>
  <c r="K16" i="7"/>
  <c r="L16" i="7" s="1"/>
  <c r="K14" i="7"/>
  <c r="L14" i="7" s="1"/>
  <c r="K8" i="7"/>
  <c r="L8" i="7" s="1"/>
  <c r="K15" i="7"/>
  <c r="L15" i="7" s="1"/>
  <c r="K17" i="7"/>
  <c r="L17" i="7" s="1"/>
  <c r="K10" i="3"/>
  <c r="H20" i="7"/>
  <c r="N62" i="5" s="1"/>
  <c r="K16" i="3"/>
  <c r="K13" i="3"/>
  <c r="K19" i="3"/>
  <c r="K21" i="3"/>
  <c r="K17" i="3"/>
  <c r="K20" i="3"/>
  <c r="K14" i="3"/>
  <c r="K8" i="3"/>
  <c r="K11" i="3"/>
  <c r="K15" i="3"/>
  <c r="K18" i="3"/>
  <c r="K9" i="3"/>
  <c r="K12" i="3"/>
  <c r="K22" i="3"/>
  <c r="G23" i="3"/>
  <c r="J9" i="4"/>
  <c r="J28" i="4"/>
  <c r="K7" i="7"/>
  <c r="L7" i="7" s="1"/>
  <c r="G10" i="14" l="1"/>
  <c r="H10" i="14" s="1"/>
  <c r="L10" i="14" s="1"/>
  <c r="M10" i="14" s="1"/>
  <c r="G28" i="14"/>
  <c r="H28" i="14" s="1"/>
  <c r="L28" i="14" s="1"/>
  <c r="M28" i="14" s="1"/>
  <c r="G38" i="14"/>
  <c r="H38" i="14" s="1"/>
  <c r="L38" i="14" s="1"/>
  <c r="M38" i="14" s="1"/>
  <c r="H13" i="4"/>
  <c r="G40" i="14"/>
  <c r="H40" i="14" s="1"/>
  <c r="L40" i="14" s="1"/>
  <c r="M40" i="14" s="1"/>
  <c r="G29" i="14"/>
  <c r="H29" i="14" s="1"/>
  <c r="L29" i="14" s="1"/>
  <c r="M29" i="14" s="1"/>
  <c r="G30" i="14"/>
  <c r="H30" i="14" s="1"/>
  <c r="L30" i="14" s="1"/>
  <c r="M30" i="14" s="1"/>
  <c r="G56" i="14"/>
  <c r="H56" i="14" s="1"/>
  <c r="L56" i="14" s="1"/>
  <c r="M56" i="14" s="1"/>
  <c r="G24" i="14"/>
  <c r="H24" i="14" s="1"/>
  <c r="L24" i="14" s="1"/>
  <c r="M24" i="14" s="1"/>
  <c r="G25" i="14"/>
  <c r="H25" i="14" s="1"/>
  <c r="L25" i="14" s="1"/>
  <c r="M25" i="14" s="1"/>
  <c r="G37" i="14"/>
  <c r="H37" i="14" s="1"/>
  <c r="L37" i="14" s="1"/>
  <c r="M37" i="14" s="1"/>
  <c r="G36" i="14"/>
  <c r="H36" i="14" s="1"/>
  <c r="L36" i="14" s="1"/>
  <c r="M36" i="14" s="1"/>
  <c r="G52" i="14"/>
  <c r="H52" i="14" s="1"/>
  <c r="L52" i="14" s="1"/>
  <c r="M52" i="14" s="1"/>
  <c r="G20" i="14"/>
  <c r="H20" i="14" s="1"/>
  <c r="L20" i="14" s="1"/>
  <c r="M20" i="14" s="1"/>
  <c r="G48" i="14"/>
  <c r="H48" i="14" s="1"/>
  <c r="L48" i="14" s="1"/>
  <c r="G16" i="14"/>
  <c r="H16" i="14" s="1"/>
  <c r="L16" i="14" s="1"/>
  <c r="M16" i="14" s="1"/>
  <c r="G53" i="14"/>
  <c r="H53" i="14" s="1"/>
  <c r="L53" i="14" s="1"/>
  <c r="M53" i="14" s="1"/>
  <c r="G26" i="14"/>
  <c r="H26" i="14" s="1"/>
  <c r="L26" i="14" s="1"/>
  <c r="M26" i="14" s="1"/>
  <c r="G33" i="14"/>
  <c r="H33" i="14" s="1"/>
  <c r="G27" i="14"/>
  <c r="H27" i="14" s="1"/>
  <c r="L27" i="14" s="1"/>
  <c r="M27" i="14" s="1"/>
  <c r="G41" i="14"/>
  <c r="H41" i="14" s="1"/>
  <c r="G31" i="14"/>
  <c r="H31" i="14" s="1"/>
  <c r="L31" i="14" s="1"/>
  <c r="M31" i="14" s="1"/>
  <c r="G32" i="14"/>
  <c r="H32" i="14" s="1"/>
  <c r="G9" i="14"/>
  <c r="H9" i="14" s="1"/>
  <c r="G50" i="14"/>
  <c r="H50" i="14" s="1"/>
  <c r="G34" i="14"/>
  <c r="H34" i="14" s="1"/>
  <c r="G18" i="14"/>
  <c r="H18" i="14" s="1"/>
  <c r="G44" i="14"/>
  <c r="H44" i="14" s="1"/>
  <c r="L44" i="14" s="1"/>
  <c r="M44" i="14" s="1"/>
  <c r="G12" i="14"/>
  <c r="H12" i="14" s="1"/>
  <c r="G49" i="14"/>
  <c r="H49" i="14" s="1"/>
  <c r="L49" i="14" s="1"/>
  <c r="M49" i="14" s="1"/>
  <c r="G13" i="14"/>
  <c r="H13" i="14" s="1"/>
  <c r="L13" i="14" s="1"/>
  <c r="M13" i="14" s="1"/>
  <c r="G51" i="14"/>
  <c r="H51" i="14" s="1"/>
  <c r="G35" i="14"/>
  <c r="H35" i="14" s="1"/>
  <c r="L35" i="14" s="1"/>
  <c r="M35" i="14" s="1"/>
  <c r="G19" i="14"/>
  <c r="H19" i="14" s="1"/>
  <c r="L19" i="14" s="1"/>
  <c r="M19" i="14" s="1"/>
  <c r="G42" i="14"/>
  <c r="H42" i="14" s="1"/>
  <c r="G43" i="14"/>
  <c r="H43" i="14" s="1"/>
  <c r="L43" i="14" s="1"/>
  <c r="M43" i="14" s="1"/>
  <c r="G11" i="14"/>
  <c r="H11" i="14" s="1"/>
  <c r="L11" i="14" s="1"/>
  <c r="M11" i="14" s="1"/>
  <c r="G46" i="14"/>
  <c r="H46" i="14" s="1"/>
  <c r="G14" i="14"/>
  <c r="H14" i="14" s="1"/>
  <c r="G47" i="14"/>
  <c r="H47" i="14" s="1"/>
  <c r="G15" i="14"/>
  <c r="H15" i="14" s="1"/>
  <c r="L15" i="14" s="1"/>
  <c r="M15" i="14" s="1"/>
  <c r="G45" i="14"/>
  <c r="H45" i="14" s="1"/>
  <c r="L45" i="14" s="1"/>
  <c r="M45" i="14" s="1"/>
  <c r="G17" i="14"/>
  <c r="H17" i="14" s="1"/>
  <c r="L17" i="14" s="1"/>
  <c r="M17" i="14" s="1"/>
  <c r="G54" i="14"/>
  <c r="H54" i="14" s="1"/>
  <c r="G22" i="14"/>
  <c r="H22" i="14" s="1"/>
  <c r="G8" i="14"/>
  <c r="H8" i="14" s="1"/>
  <c r="G21" i="14"/>
  <c r="H21" i="14" s="1"/>
  <c r="L21" i="14" s="1"/>
  <c r="M21" i="14" s="1"/>
  <c r="G55" i="14"/>
  <c r="H55" i="14" s="1"/>
  <c r="G39" i="14"/>
  <c r="H39" i="14" s="1"/>
  <c r="L39" i="14" s="1"/>
  <c r="M39" i="14" s="1"/>
  <c r="G23" i="14"/>
  <c r="H23" i="14" s="1"/>
  <c r="L23" i="14" s="1"/>
  <c r="M23" i="14" s="1"/>
  <c r="G14" i="1"/>
  <c r="H14" i="1" s="1"/>
  <c r="G46" i="1"/>
  <c r="H46" i="1" s="1"/>
  <c r="G22" i="1"/>
  <c r="H22" i="1" s="1"/>
  <c r="K23" i="3"/>
  <c r="J79" i="5" s="1"/>
  <c r="J78" i="5" s="1"/>
  <c r="J19" i="4"/>
  <c r="H9" i="4"/>
  <c r="K9" i="4" s="1"/>
  <c r="G36" i="1"/>
  <c r="H36" i="1" s="1"/>
  <c r="J25" i="4"/>
  <c r="J10" i="4"/>
  <c r="H26" i="4"/>
  <c r="H21" i="4"/>
  <c r="H10" i="4"/>
  <c r="G40" i="1"/>
  <c r="H40" i="1" s="1"/>
  <c r="G8" i="1"/>
  <c r="H8" i="1" s="1"/>
  <c r="L8" i="1" s="1"/>
  <c r="H11" i="4"/>
  <c r="H22" i="4"/>
  <c r="H27" i="4"/>
  <c r="G38" i="1"/>
  <c r="H38" i="1" s="1"/>
  <c r="J23" i="4"/>
  <c r="H15" i="4"/>
  <c r="J7" i="4"/>
  <c r="J14" i="4"/>
  <c r="H17" i="4"/>
  <c r="H24" i="4"/>
  <c r="H16" i="4"/>
  <c r="H8" i="4"/>
  <c r="J11" i="4"/>
  <c r="H14" i="4"/>
  <c r="J17" i="4"/>
  <c r="J27" i="4"/>
  <c r="H19" i="4"/>
  <c r="J20" i="4"/>
  <c r="H12" i="4"/>
  <c r="H18" i="4"/>
  <c r="J13" i="4"/>
  <c r="H7" i="4"/>
  <c r="H25" i="4"/>
  <c r="J8" i="4"/>
  <c r="J15" i="4"/>
  <c r="J22" i="4"/>
  <c r="J26" i="4"/>
  <c r="J24" i="4"/>
  <c r="J16" i="4"/>
  <c r="H23" i="4"/>
  <c r="J18" i="4"/>
  <c r="J21" i="4"/>
  <c r="J12" i="4"/>
  <c r="H20" i="4"/>
  <c r="H28" i="4"/>
  <c r="G32" i="1"/>
  <c r="H32" i="1" s="1"/>
  <c r="G16" i="1"/>
  <c r="H16" i="1" s="1"/>
  <c r="G24" i="1"/>
  <c r="H24" i="1" s="1"/>
  <c r="G10" i="1"/>
  <c r="H10" i="1" s="1"/>
  <c r="G30" i="1"/>
  <c r="H30" i="1" s="1"/>
  <c r="G12" i="1"/>
  <c r="H12" i="1" s="1"/>
  <c r="G44" i="1"/>
  <c r="H44" i="1" s="1"/>
  <c r="G15" i="1"/>
  <c r="H15" i="1" s="1"/>
  <c r="L15" i="1" s="1"/>
  <c r="G42" i="1"/>
  <c r="H42" i="1" s="1"/>
  <c r="G26" i="1"/>
  <c r="H26" i="1" s="1"/>
  <c r="G17" i="1"/>
  <c r="H17" i="1" s="1"/>
  <c r="L17" i="1" s="1"/>
  <c r="G25" i="1"/>
  <c r="H25" i="1" s="1"/>
  <c r="G20" i="1"/>
  <c r="H20" i="1" s="1"/>
  <c r="G18" i="1"/>
  <c r="H18" i="1" s="1"/>
  <c r="G33" i="1"/>
  <c r="H33" i="1" s="1"/>
  <c r="L33" i="1" s="1"/>
  <c r="G28" i="1"/>
  <c r="H28" i="1" s="1"/>
  <c r="G34" i="1"/>
  <c r="H34" i="1" s="1"/>
  <c r="G11" i="1"/>
  <c r="H11" i="1" s="1"/>
  <c r="G39" i="1"/>
  <c r="H39" i="1" s="1"/>
  <c r="L39" i="1" s="1"/>
  <c r="G23" i="1"/>
  <c r="H23" i="1" s="1"/>
  <c r="L23" i="1" s="1"/>
  <c r="G27" i="1"/>
  <c r="H27" i="1" s="1"/>
  <c r="G41" i="1"/>
  <c r="H41" i="1" s="1"/>
  <c r="L41" i="1" s="1"/>
  <c r="G29" i="1"/>
  <c r="H29" i="1" s="1"/>
  <c r="L29" i="1" s="1"/>
  <c r="G21" i="1"/>
  <c r="H21" i="1" s="1"/>
  <c r="L21" i="1" s="1"/>
  <c r="G13" i="1"/>
  <c r="H13" i="1" s="1"/>
  <c r="L13" i="1" s="1"/>
  <c r="G9" i="1"/>
  <c r="H9" i="1" s="1"/>
  <c r="G43" i="1"/>
  <c r="H43" i="1" s="1"/>
  <c r="L43" i="1" s="1"/>
  <c r="G35" i="1"/>
  <c r="H35" i="1" s="1"/>
  <c r="L35" i="1" s="1"/>
  <c r="G19" i="1"/>
  <c r="H19" i="1" s="1"/>
  <c r="L19" i="1" s="1"/>
  <c r="G45" i="1"/>
  <c r="H45" i="1" s="1"/>
  <c r="L45" i="1" s="1"/>
  <c r="G37" i="1"/>
  <c r="H37" i="1" s="1"/>
  <c r="G31" i="1"/>
  <c r="H31" i="1" s="1"/>
  <c r="L31" i="1" s="1"/>
  <c r="K20" i="7"/>
  <c r="K13" i="4" l="1"/>
  <c r="K22" i="4"/>
  <c r="M48" i="14"/>
  <c r="L8" i="14"/>
  <c r="H57" i="14"/>
  <c r="H47" i="1" s="1"/>
  <c r="N60" i="5" s="1"/>
  <c r="L46" i="14"/>
  <c r="M46" i="14" s="1"/>
  <c r="L51" i="14"/>
  <c r="M51" i="14" s="1"/>
  <c r="L42" i="14"/>
  <c r="M42" i="14" s="1"/>
  <c r="L50" i="14"/>
  <c r="M50" i="14" s="1"/>
  <c r="L22" i="14"/>
  <c r="M22" i="14" s="1"/>
  <c r="L18" i="14"/>
  <c r="M18" i="14" s="1"/>
  <c r="L32" i="14"/>
  <c r="M32" i="14" s="1"/>
  <c r="L33" i="14"/>
  <c r="M33" i="14" s="1"/>
  <c r="L9" i="14"/>
  <c r="M9" i="14" s="1"/>
  <c r="L14" i="14"/>
  <c r="M14" i="14" s="1"/>
  <c r="L12" i="14"/>
  <c r="M12" i="14" s="1"/>
  <c r="L41" i="14"/>
  <c r="M41" i="14" s="1"/>
  <c r="L55" i="14"/>
  <c r="M55" i="14" s="1"/>
  <c r="L54" i="14"/>
  <c r="M54" i="14" s="1"/>
  <c r="L47" i="14"/>
  <c r="M47" i="14" s="1"/>
  <c r="L34" i="14"/>
  <c r="M34" i="14" s="1"/>
  <c r="J31" i="4"/>
  <c r="H31" i="4"/>
  <c r="N53" i="5"/>
  <c r="R53" i="5" s="1"/>
  <c r="L20" i="7"/>
  <c r="K19" i="4"/>
  <c r="K11" i="4"/>
  <c r="K20" i="4"/>
  <c r="K10" i="4"/>
  <c r="K25" i="4"/>
  <c r="K15" i="4"/>
  <c r="K27" i="4"/>
  <c r="K26" i="4"/>
  <c r="K21" i="4"/>
  <c r="K8" i="4"/>
  <c r="K23" i="4"/>
  <c r="K14" i="4"/>
  <c r="K7" i="4"/>
  <c r="K18" i="4"/>
  <c r="K17" i="4"/>
  <c r="K12" i="4"/>
  <c r="K16" i="4"/>
  <c r="K24" i="4"/>
  <c r="K28" i="4"/>
  <c r="M15" i="1"/>
  <c r="M17" i="1"/>
  <c r="M33" i="1"/>
  <c r="M29" i="1"/>
  <c r="M39" i="1"/>
  <c r="M23" i="1"/>
  <c r="M45" i="1"/>
  <c r="M35" i="1"/>
  <c r="M41" i="1"/>
  <c r="M13" i="1"/>
  <c r="M19" i="1"/>
  <c r="M31" i="1"/>
  <c r="M21" i="1"/>
  <c r="M43" i="1"/>
  <c r="L27" i="1"/>
  <c r="M27" i="1" s="1"/>
  <c r="L30" i="1"/>
  <c r="M30" i="1" s="1"/>
  <c r="L32" i="1"/>
  <c r="M32" i="1" s="1"/>
  <c r="L12" i="1"/>
  <c r="M12" i="1" s="1"/>
  <c r="L24" i="1"/>
  <c r="M24" i="1" s="1"/>
  <c r="L14" i="1"/>
  <c r="M14" i="1" s="1"/>
  <c r="L37" i="1"/>
  <c r="M37" i="1" s="1"/>
  <c r="L11" i="1"/>
  <c r="M11" i="1" s="1"/>
  <c r="L18" i="1"/>
  <c r="L10" i="1"/>
  <c r="M10" i="1" s="1"/>
  <c r="L44" i="1"/>
  <c r="M44" i="1" s="1"/>
  <c r="L9" i="1"/>
  <c r="M9" i="1" s="1"/>
  <c r="L20" i="1"/>
  <c r="M20" i="1" s="1"/>
  <c r="L34" i="1"/>
  <c r="M34" i="1" s="1"/>
  <c r="L40" i="1"/>
  <c r="M40" i="1" s="1"/>
  <c r="L38" i="1"/>
  <c r="M38" i="1" s="1"/>
  <c r="L22" i="1"/>
  <c r="M22" i="1" s="1"/>
  <c r="L26" i="1"/>
  <c r="M26" i="1" s="1"/>
  <c r="L46" i="1"/>
  <c r="M46" i="1" s="1"/>
  <c r="L28" i="1"/>
  <c r="M28" i="1" s="1"/>
  <c r="L25" i="1"/>
  <c r="M25" i="1" s="1"/>
  <c r="L16" i="1"/>
  <c r="M16" i="1" s="1"/>
  <c r="L36" i="1"/>
  <c r="M36" i="1" s="1"/>
  <c r="L42" i="1"/>
  <c r="M42" i="1" s="1"/>
  <c r="K57" i="14" l="1"/>
  <c r="K47" i="1" s="1"/>
  <c r="L57" i="14"/>
  <c r="L47" i="1" s="1"/>
  <c r="M8" i="14"/>
  <c r="M57" i="14" s="1"/>
  <c r="M8" i="1"/>
  <c r="N61" i="5"/>
  <c r="N59" i="5" s="1"/>
  <c r="K31" i="4"/>
  <c r="M18" i="1"/>
  <c r="N46" i="5"/>
  <c r="M47" i="1" l="1"/>
  <c r="N48" i="5"/>
  <c r="R48" i="5" s="1"/>
  <c r="N43" i="5" l="1"/>
  <c r="N66" i="5" l="1"/>
  <c r="R66" i="5" s="1"/>
  <c r="R43" i="5"/>
</calcChain>
</file>

<file path=xl/sharedStrings.xml><?xml version="1.0" encoding="utf-8"?>
<sst xmlns="http://schemas.openxmlformats.org/spreadsheetml/2006/main" count="5153" uniqueCount="706">
  <si>
    <t>L.p.</t>
  </si>
  <si>
    <t xml:space="preserve">Mierniki rzeczowe – jednostka miary, wartość jednostkowa        </t>
  </si>
  <si>
    <t xml:space="preserve">Wartość bieżąca roślin (Wb)                    </t>
  </si>
  <si>
    <t>Punktacja cech określających wartość bieżącą roślin</t>
  </si>
  <si>
    <t>Wskaźnik oceny bonitacyjnej wartości bieżącej roślin                                     (Wbwb)                                                                                                                               Wbwb=(stanowisko+stan zdrowotny)/2</t>
  </si>
  <si>
    <t xml:space="preserve">Wartość roślin sadowniczych                     (Wrs)                                                </t>
  </si>
  <si>
    <t>Stanowisko, warunki siedliskowe i glebowe</t>
  </si>
  <si>
    <t>Wskaźnik oceny stanu zdrowotnego</t>
  </si>
  <si>
    <t>Wrs = Wb * Wbwb</t>
  </si>
  <si>
    <t>5=3*4</t>
  </si>
  <si>
    <t>8=(6+7)/2</t>
  </si>
  <si>
    <t>9=5*8</t>
  </si>
  <si>
    <t>gatunek, odmiana, wiek, podkładka, rozstawa</t>
  </si>
  <si>
    <t>powierzchnia uszkodzona (ha)</t>
  </si>
  <si>
    <t>zł</t>
  </si>
  <si>
    <t>-</t>
  </si>
  <si>
    <t>Razem</t>
  </si>
  <si>
    <t xml:space="preserve">Razem </t>
  </si>
  <si>
    <t>Numer identyfikacyjny zwierzęcia lub numer stada (dotyczy zwierząt objętych systemem IRZ)</t>
  </si>
  <si>
    <t xml:space="preserve">Rodzaj produkcji zwierzęcej </t>
  </si>
  <si>
    <t>Koszty nieponiesione w związku z wystąpieniem szkód</t>
  </si>
  <si>
    <t>6=3x4x5</t>
  </si>
  <si>
    <t>x</t>
  </si>
  <si>
    <t>L.p</t>
  </si>
  <si>
    <t>Wartość w zł</t>
  </si>
  <si>
    <t>Koszty poniesione w związku z wystąpieniem szkód</t>
  </si>
  <si>
    <t xml:space="preserve">Nazwa wszystkich upraw w gospodarstwie  rolnym </t>
  </si>
  <si>
    <t>w zł/dt</t>
  </si>
  <si>
    <t>w zł/ha</t>
  </si>
  <si>
    <t xml:space="preserve">w zł </t>
  </si>
  <si>
    <t>%</t>
  </si>
  <si>
    <t>6=4x5</t>
  </si>
  <si>
    <t>7=3x6</t>
  </si>
  <si>
    <t>ha</t>
  </si>
  <si>
    <t xml:space="preserve">dt/ha </t>
  </si>
  <si>
    <t>Imię i Nazwisko</t>
  </si>
  <si>
    <t>Na tym protokół zakończono i podpisano:</t>
  </si>
  <si>
    <t>Czytelne podpisy członków komisji</t>
  </si>
  <si>
    <t>Rodzaj środka trwałego - drzewa i krzewy sadownicze.                                                                   Metoda wyceny – katalogi, cenniki, data ich wydania. Określanie wartości plantacji kultur wieloletnich. Krzysztof Zmarlicki. Polska Federacja Stowarzyszeń Rzeczoznawców Majątkowych. Warszawa 2011</t>
  </si>
  <si>
    <t>Koszty nieponiesione w związku z wystąpieniem szkód łącznie</t>
  </si>
  <si>
    <t>Koszty poniesione z powodu niezebrania plonów w wyniku szkód łącznie</t>
  </si>
  <si>
    <t xml:space="preserve">wartość produkcji roślinnej </t>
  </si>
  <si>
    <t>zł, co stanowi</t>
  </si>
  <si>
    <t>zł,</t>
  </si>
  <si>
    <t xml:space="preserve">Koszty nieponiesione  wynoszą łącznie </t>
  </si>
  <si>
    <t xml:space="preserve">Koszty poniesione z powodu wystąpienia niekorzystnych zjawisk wynoszą  łącznie </t>
  </si>
  <si>
    <t>Koszty nieponiesione wynoszą łącznie</t>
  </si>
  <si>
    <t xml:space="preserve">Koszty poniesione z powodu nie zebrania plonów wynoszą łącznie </t>
  </si>
  <si>
    <t>Łączna wysokość oszacowanych szkód wg kwoty obniżenia dochodu w gospodarstwie rolnym</t>
  </si>
  <si>
    <t>Imię i nazwisko producenta rolnego</t>
  </si>
  <si>
    <t xml:space="preserve">Załącznik 1  Szkody w produkcji roślinnej </t>
  </si>
  <si>
    <t>DLA REGIONU FADN</t>
  </si>
  <si>
    <t>średniej rocznej produkcji,</t>
  </si>
  <si>
    <t>Załączniki stanowią integralną część protokołu.</t>
  </si>
  <si>
    <t xml:space="preserve">z dnia </t>
  </si>
  <si>
    <t>w składzie:</t>
  </si>
  <si>
    <t>Instytucja:</t>
  </si>
  <si>
    <r>
      <t xml:space="preserve"> szt.,           m</t>
    </r>
    <r>
      <rPr>
        <vertAlign val="superscript"/>
        <sz val="8"/>
        <rFont val="Arial"/>
        <family val="2"/>
        <charset val="238"/>
      </rPr>
      <t>2</t>
    </r>
    <r>
      <rPr>
        <sz val="8"/>
        <rFont val="Arial"/>
        <family val="2"/>
        <charset val="238"/>
      </rPr>
      <t xml:space="preserve"> </t>
    </r>
  </si>
  <si>
    <r>
      <t>jednostkowa wartość bieżąca                (zł/szt), (zł/m</t>
    </r>
    <r>
      <rPr>
        <vertAlign val="superscript"/>
        <sz val="8"/>
        <rFont val="Arial"/>
        <family val="2"/>
        <charset val="238"/>
      </rPr>
      <t>2</t>
    </r>
    <r>
      <rPr>
        <sz val="8"/>
        <rFont val="Arial"/>
        <family val="2"/>
        <charset val="238"/>
      </rPr>
      <t>)</t>
    </r>
  </si>
  <si>
    <t>Szkody w środkach trwałych wynoszą łącznie</t>
  </si>
  <si>
    <t>zł, w tym:</t>
  </si>
  <si>
    <t>sadach i plantacjach wieloletnich</t>
  </si>
  <si>
    <t>stadach podstawowych zwierząt gospodarskich</t>
  </si>
  <si>
    <t>budynkach i budowlach służących do produkcji rolnej</t>
  </si>
  <si>
    <t>maszynach i narzędziach służących do produkcji rolnej</t>
  </si>
  <si>
    <t>uprawy</t>
  </si>
  <si>
    <t>zwierzęta</t>
  </si>
  <si>
    <t xml:space="preserve">budynki </t>
  </si>
  <si>
    <t>maszyny</t>
  </si>
  <si>
    <t>5.</t>
  </si>
  <si>
    <t xml:space="preserve">Data sporządzenia protokołu: </t>
  </si>
  <si>
    <t>Potwierdzam wystąpienie szkód powstałych w wyniku</t>
  </si>
  <si>
    <t>Straty plonu w % w roku wystąpienia szkody</t>
  </si>
  <si>
    <t>4.</t>
  </si>
  <si>
    <t>3.</t>
  </si>
  <si>
    <t>2.</t>
  </si>
  <si>
    <t>1.</t>
  </si>
  <si>
    <t>Czytelne podpisy członków komisji powołanych przez Wojewodę</t>
  </si>
  <si>
    <t>Nazwa zbiornika lub nr zgodny z operatem wodno-prawnym</t>
  </si>
  <si>
    <t>Nr działki ewidencyjnej</t>
  </si>
  <si>
    <t>Powierzchnia stawów</t>
  </si>
  <si>
    <t>Hodowlane gatunki ryb</t>
  </si>
  <si>
    <t xml:space="preserve">% średniej rocznej produkcji            </t>
  </si>
  <si>
    <t>8=6x7</t>
  </si>
  <si>
    <t>10=7x9</t>
  </si>
  <si>
    <t>11=8-10</t>
  </si>
  <si>
    <t>12=(11/8)*100</t>
  </si>
  <si>
    <t>…………………………………………………………………….</t>
  </si>
  <si>
    <t>8=7x4x5</t>
  </si>
  <si>
    <t>Załącznik  2 Szkody w produkcji zwierzęcej towarowej (bez ryb)</t>
  </si>
  <si>
    <t>wartość produkcji ryb</t>
  </si>
  <si>
    <t>gradu</t>
  </si>
  <si>
    <t>deszczu nawalnego</t>
  </si>
  <si>
    <t>ujemnych skutków przezimowania</t>
  </si>
  <si>
    <t>przymrozków wiosennych</t>
  </si>
  <si>
    <t>powodzi</t>
  </si>
  <si>
    <t>huraganu</t>
  </si>
  <si>
    <t>piorunu</t>
  </si>
  <si>
    <t xml:space="preserve">obsunięcia się ziemi </t>
  </si>
  <si>
    <t>lawiny</t>
  </si>
  <si>
    <t>□ </t>
  </si>
  <si>
    <t>NIE</t>
  </si>
  <si>
    <t>TAK (jeśli tak wymienić w jakich?)</t>
  </si>
  <si>
    <t>TAK (jeśli tak wymienić z jakiej)</t>
  </si>
  <si>
    <t>PROTOKÓŁ NR</t>
  </si>
  <si>
    <t>9=6-8</t>
  </si>
  <si>
    <t>Produkcja od 1 szt zwierzęcia w dt/kg/szt.</t>
  </si>
  <si>
    <t>Cena w zł dt/kg/szt.</t>
  </si>
  <si>
    <t>Województwa wg. regionów FADN</t>
  </si>
  <si>
    <t>lubuskie</t>
  </si>
  <si>
    <t>pomorskie</t>
  </si>
  <si>
    <t>warmińsko-mazurskie</t>
  </si>
  <si>
    <t>zachodniopomorskie</t>
  </si>
  <si>
    <t>dolnośląskie</t>
  </si>
  <si>
    <t>kujawsko-pomorskie</t>
  </si>
  <si>
    <t>opolskie</t>
  </si>
  <si>
    <t>wielkopolskie</t>
  </si>
  <si>
    <t>lubelskie</t>
  </si>
  <si>
    <t>łódzkie</t>
  </si>
  <si>
    <t>mazowieckie</t>
  </si>
  <si>
    <t>podlaskie</t>
  </si>
  <si>
    <t>małopolskie</t>
  </si>
  <si>
    <t>podkarpackie</t>
  </si>
  <si>
    <t>śląskie</t>
  </si>
  <si>
    <t>świętokrzyskie</t>
  </si>
  <si>
    <t xml:space="preserve">Region FADN </t>
  </si>
  <si>
    <t>A</t>
  </si>
  <si>
    <t>B</t>
  </si>
  <si>
    <t>D</t>
  </si>
  <si>
    <t>w dniu</t>
  </si>
  <si>
    <t xml:space="preserve">□  </t>
  </si>
  <si>
    <t>danych IERiGŻ</t>
  </si>
  <si>
    <t>TAK</t>
  </si>
  <si>
    <t xml:space="preserve">z protokołu nr </t>
  </si>
  <si>
    <t>zwierząt gospodarskich</t>
  </si>
  <si>
    <t>środków trwałych</t>
  </si>
  <si>
    <t>upraw rolnych</t>
  </si>
  <si>
    <t>Kwota uzyskanego odszkodowania z tytułu ubezpieczenia upraw rolnych, zwierząt gospodarskich, ryb,  środków trwałych wynosi:</t>
  </si>
  <si>
    <t xml:space="preserve">innej ewidencji lub dokumentów przedłożonych przez producenta rolnego potwierdzających uzyskanie plonów (podać jakie): </t>
  </si>
  <si>
    <t xml:space="preserve"> Czytelne podpisy członków komisji powołanych przez Wojewodę</t>
  </si>
  <si>
    <t>SYM</t>
  </si>
  <si>
    <t>NAZWA</t>
  </si>
  <si>
    <t>JM</t>
  </si>
  <si>
    <t>FADN_REG</t>
  </si>
  <si>
    <t>LM_P</t>
  </si>
  <si>
    <t>LM_S</t>
  </si>
  <si>
    <t>61-1</t>
  </si>
  <si>
    <t>Zboża na ziarno</t>
  </si>
  <si>
    <t>dt</t>
  </si>
  <si>
    <t>C</t>
  </si>
  <si>
    <t>61-12</t>
  </si>
  <si>
    <t>Pszenica zwyczajna ogółem na ziarno</t>
  </si>
  <si>
    <t>61-12-10</t>
  </si>
  <si>
    <t>Pszenica zwyczajna jara na ziarno</t>
  </si>
  <si>
    <t>61-12-20</t>
  </si>
  <si>
    <t>Pszenica zwyczajna ozima na ziarno</t>
  </si>
  <si>
    <t>61-13</t>
  </si>
  <si>
    <t>Żyto ogółem na ziarno</t>
  </si>
  <si>
    <t>61-13-10</t>
  </si>
  <si>
    <t>Żyto jare na ziarno</t>
  </si>
  <si>
    <t>61-13-20</t>
  </si>
  <si>
    <t>Żyto ozime na ziarno</t>
  </si>
  <si>
    <t>61-14</t>
  </si>
  <si>
    <t>Jęczmień ogółem na ziarno</t>
  </si>
  <si>
    <t>61-14-10</t>
  </si>
  <si>
    <t>Jęczmień jary na ziarno</t>
  </si>
  <si>
    <t>61-14-20</t>
  </si>
  <si>
    <t>Jęczmień ozimy na ziarno</t>
  </si>
  <si>
    <t>61-15-00</t>
  </si>
  <si>
    <t>Owies na ziarno</t>
  </si>
  <si>
    <t>61-16</t>
  </si>
  <si>
    <t>Pszenżyto ogółem na ziarno</t>
  </si>
  <si>
    <t>61-16-10</t>
  </si>
  <si>
    <t>Pszenżyto jare na ziarno</t>
  </si>
  <si>
    <t>61-16-20</t>
  </si>
  <si>
    <t>Pszenżyto ozime na ziarno</t>
  </si>
  <si>
    <t>61-17</t>
  </si>
  <si>
    <t>Mieszanki zbożowe na ziarno</t>
  </si>
  <si>
    <t>61-17-10</t>
  </si>
  <si>
    <t>Mieszanki zbożowe jare na ziarno</t>
  </si>
  <si>
    <t>61-17-20</t>
  </si>
  <si>
    <t>Mieszanki zbożowe ozime na ziarno</t>
  </si>
  <si>
    <t>61-18-00</t>
  </si>
  <si>
    <t>Kukurydza (sucha i wilgotna) na ziarno</t>
  </si>
  <si>
    <t>61-19</t>
  </si>
  <si>
    <t>Pozostałe zboża na ziarno</t>
  </si>
  <si>
    <t>61-19-10</t>
  </si>
  <si>
    <t>Gryka na ziarno</t>
  </si>
  <si>
    <t>61-19-20</t>
  </si>
  <si>
    <t>Proso na ziarno</t>
  </si>
  <si>
    <t>61-2</t>
  </si>
  <si>
    <t>Strączkowe na nasiona suche</t>
  </si>
  <si>
    <t>61-21</t>
  </si>
  <si>
    <t>Strączkowe jadalne na nasiona suche</t>
  </si>
  <si>
    <t>61-21-10</t>
  </si>
  <si>
    <t>Groch konsumpcyjny na nasiona suche</t>
  </si>
  <si>
    <t>61-21-20</t>
  </si>
  <si>
    <t>Fasola na nasiona suche</t>
  </si>
  <si>
    <t>61-21-30</t>
  </si>
  <si>
    <t>Bób na nasiona suche</t>
  </si>
  <si>
    <t>61-21-40</t>
  </si>
  <si>
    <t>Soczewica na nasiona suche</t>
  </si>
  <si>
    <t>61-21-50</t>
  </si>
  <si>
    <t>Soja na nasiona suche</t>
  </si>
  <si>
    <t>61-22</t>
  </si>
  <si>
    <t>Strączkowe pastewne na nasiona suche</t>
  </si>
  <si>
    <t>61-22-10</t>
  </si>
  <si>
    <t>Groch pastewny (peluszka) na nasiona suche</t>
  </si>
  <si>
    <t>61-22-20</t>
  </si>
  <si>
    <t>Bobik na nasiona suche</t>
  </si>
  <si>
    <t>61-22-30</t>
  </si>
  <si>
    <t>Łubin słodki na nasiona suche</t>
  </si>
  <si>
    <t>61-22-4</t>
  </si>
  <si>
    <t>Wyka ogółem na nasiona suche</t>
  </si>
  <si>
    <t>61-22-41</t>
  </si>
  <si>
    <t>Wyka jara na nasiona suche</t>
  </si>
  <si>
    <t>61-22-50</t>
  </si>
  <si>
    <t>Seradela na nasiona suche</t>
  </si>
  <si>
    <t>61-22-90</t>
  </si>
  <si>
    <t>Pozostałe strączkowe pastewne na nasiona suche</t>
  </si>
  <si>
    <t>61-23</t>
  </si>
  <si>
    <t>Mieszanki strączkowych z innymi roślinami ogółem na nasiona suche</t>
  </si>
  <si>
    <t>61-23-10</t>
  </si>
  <si>
    <t>Mieszanki strączkowych z innymi roślinami jare na nasiona suche</t>
  </si>
  <si>
    <t>61-3</t>
  </si>
  <si>
    <t>Rośliny przemysłowe</t>
  </si>
  <si>
    <t>61-31-00</t>
  </si>
  <si>
    <t>Buraki cukrowe na korzeń</t>
  </si>
  <si>
    <t>61-32-00</t>
  </si>
  <si>
    <t>Cykoria przemysłowa na korzeń</t>
  </si>
  <si>
    <t>61-33</t>
  </si>
  <si>
    <t>Rośliny oleiste</t>
  </si>
  <si>
    <t>61-33-1</t>
  </si>
  <si>
    <t>Rzepak i rzepik ogółem oleisty</t>
  </si>
  <si>
    <t>61-33-11</t>
  </si>
  <si>
    <t>Rzepak i rzepik jary oleisty</t>
  </si>
  <si>
    <t>61-33-12</t>
  </si>
  <si>
    <t>Rzepak i rzepik ozimy oleisty</t>
  </si>
  <si>
    <t>61-33-20</t>
  </si>
  <si>
    <t>61-33-30</t>
  </si>
  <si>
    <t>Len i lnianka oleiste</t>
  </si>
  <si>
    <t>Soja oleista</t>
  </si>
  <si>
    <t>61-33-90</t>
  </si>
  <si>
    <t>Pozostałe rośliny oleiste</t>
  </si>
  <si>
    <t>61-34</t>
  </si>
  <si>
    <t>61-35</t>
  </si>
  <si>
    <t>Rośliny przemysłowe specjalne</t>
  </si>
  <si>
    <t>61-35-10</t>
  </si>
  <si>
    <t>Tytoń na liście</t>
  </si>
  <si>
    <t>61-35-20</t>
  </si>
  <si>
    <t>Chmiel na szyszki</t>
  </si>
  <si>
    <t>61-35-30</t>
  </si>
  <si>
    <t>Rośliny zielarskie (lecznicze, przyprawowe, aromatyczne)</t>
  </si>
  <si>
    <t>61-35-40</t>
  </si>
  <si>
    <t>61-4</t>
  </si>
  <si>
    <t>Ziemniaki</t>
  </si>
  <si>
    <t>Ziemniaki sadzeniaki (kwalifikowane)</t>
  </si>
  <si>
    <t>61-42-00</t>
  </si>
  <si>
    <t>Ziemniaki jadalne</t>
  </si>
  <si>
    <t>61-43-00</t>
  </si>
  <si>
    <t>Ziemniaki skrobiowe</t>
  </si>
  <si>
    <t>61-49-00</t>
  </si>
  <si>
    <t>Ziemniaki ogólnoużytkowe</t>
  </si>
  <si>
    <t>61-5</t>
  </si>
  <si>
    <t>Rośliny pastewne objętościowe na gruntach ornych</t>
  </si>
  <si>
    <t>61-51</t>
  </si>
  <si>
    <t>Okopowe pastewne na pasze</t>
  </si>
  <si>
    <t>61-51-10</t>
  </si>
  <si>
    <t>Buraki pastewne na pasze</t>
  </si>
  <si>
    <t>Brukiew pastewna na pasze</t>
  </si>
  <si>
    <t>61-51-30</t>
  </si>
  <si>
    <t>Marchew pastewna na pasze</t>
  </si>
  <si>
    <t>61-51-60</t>
  </si>
  <si>
    <t>Dynia pastewna na pasze</t>
  </si>
  <si>
    <t>61-52-00</t>
  </si>
  <si>
    <t>Kukurydza pastewna na zielonkę</t>
  </si>
  <si>
    <t>61-53-00</t>
  </si>
  <si>
    <t>Zboża i mieszanki zbóż z innymi roślinami na zielonkę</t>
  </si>
  <si>
    <t>61-54-00</t>
  </si>
  <si>
    <t>61-55-00</t>
  </si>
  <si>
    <t>Strączkowe na zielonkę</t>
  </si>
  <si>
    <t>61-56-00</t>
  </si>
  <si>
    <t>61-57-00</t>
  </si>
  <si>
    <t>61-59-00</t>
  </si>
  <si>
    <t>Pozostałe polowe uprawy pastewne na zielonkę</t>
  </si>
  <si>
    <t>61-6</t>
  </si>
  <si>
    <t>61-61-00</t>
  </si>
  <si>
    <t>61-62</t>
  </si>
  <si>
    <t>61-62-10</t>
  </si>
  <si>
    <t>61-62-20</t>
  </si>
  <si>
    <t>61-71-10</t>
  </si>
  <si>
    <t>Pomidory w uprawie polowej</t>
  </si>
  <si>
    <t>61-71-20</t>
  </si>
  <si>
    <t>Ogórki w uprawie polowej</t>
  </si>
  <si>
    <t>61-71-30</t>
  </si>
  <si>
    <t>Kalafiory i brokuły w uprawie polowej</t>
  </si>
  <si>
    <t>61-71-40</t>
  </si>
  <si>
    <t>Inne warzywa uprawiane dla owoców i kwiatów w uprawie polowej</t>
  </si>
  <si>
    <t>61-71-50</t>
  </si>
  <si>
    <t>Kapusta w uprawie polowej</t>
  </si>
  <si>
    <t>61-71-60</t>
  </si>
  <si>
    <t>Inne warzywa liściaste i łodygowe (bez kapusty) w uprawie polowej</t>
  </si>
  <si>
    <t>61-71-70</t>
  </si>
  <si>
    <t>Cebula w uprawie polowej</t>
  </si>
  <si>
    <t>61-71-80</t>
  </si>
  <si>
    <t>Inne warzywa korzeniowe i bulwiaste (bez cebuli) w uprawie polowej</t>
  </si>
  <si>
    <t>61-71-90</t>
  </si>
  <si>
    <t>Warzywa strączkowe do zbioru na zielono w uprawie polowej</t>
  </si>
  <si>
    <t>61-72-10</t>
  </si>
  <si>
    <t>Pomidory w uprawie pod osłonami wysokimi</t>
  </si>
  <si>
    <t>61-72-20</t>
  </si>
  <si>
    <t>Ogórki w uprawie pod osłonami wysokimi</t>
  </si>
  <si>
    <t>61-72-40</t>
  </si>
  <si>
    <t>Inne warzywa uprawiane dla owoców i kwiatów w uprawie pod osłonami wysokimi</t>
  </si>
  <si>
    <t>61-72-50</t>
  </si>
  <si>
    <t>Kapusta w uprawie pod osłonami wysokimi</t>
  </si>
  <si>
    <t>61-72-60</t>
  </si>
  <si>
    <t>Inne warzywa liściaste i łodygowe (bez kapusty) w uprawie pod osłonami wysokimi</t>
  </si>
  <si>
    <t>61-72-80</t>
  </si>
  <si>
    <t>Inne warzywa korzeniowe i bulwiaste (bez cebuli) w uprawie pod osłonami wysokimi</t>
  </si>
  <si>
    <t>61-72-90</t>
  </si>
  <si>
    <t>Warzywa strączkowe do zbioru na zielono w uprawie pod osłonami wysokimi</t>
  </si>
  <si>
    <t>61-8</t>
  </si>
  <si>
    <t>Kwiaty i inne rośliny ozdobne</t>
  </si>
  <si>
    <t>szt</t>
  </si>
  <si>
    <t>61-81</t>
  </si>
  <si>
    <t>Kwiaty i inne rośliny ozdobne w uprawie polowej</t>
  </si>
  <si>
    <t>61-81-10</t>
  </si>
  <si>
    <t>Kwiaty cięte w uprawie polowej</t>
  </si>
  <si>
    <t>61-81-20</t>
  </si>
  <si>
    <t>Kwiaty i inne rośliny ozdobne - całe rośliny w uprawie polowej</t>
  </si>
  <si>
    <t>61-82</t>
  </si>
  <si>
    <t>Kwiaty i inne rośliny ozdobne pod osłonami wysokimi</t>
  </si>
  <si>
    <t>61-82-10</t>
  </si>
  <si>
    <t>Kwiaty cięte w uprawie pod osłonami wysokimi</t>
  </si>
  <si>
    <t>61-82-20</t>
  </si>
  <si>
    <t>Kwiaty i inne rośliny ozdobne - całe rośliny w uprawie pod osłonami wysokimi</t>
  </si>
  <si>
    <t>61-91</t>
  </si>
  <si>
    <t>Owoce w uprawie polowej</t>
  </si>
  <si>
    <t>61-91-10</t>
  </si>
  <si>
    <t>Truskawki w uprawie polowej</t>
  </si>
  <si>
    <t>61-92</t>
  </si>
  <si>
    <t>Owoce w uprawie pod osłonami wysokimi</t>
  </si>
  <si>
    <t>61-92-10</t>
  </si>
  <si>
    <t>Truskawki w uprawie pod osłonami wysokimi</t>
  </si>
  <si>
    <t>61-93</t>
  </si>
  <si>
    <t>Owoce z sadów</t>
  </si>
  <si>
    <t>61-93-1</t>
  </si>
  <si>
    <t>Owoce miękiszowe - ziarnkowe</t>
  </si>
  <si>
    <t>61-93-11</t>
  </si>
  <si>
    <t>Jabłka</t>
  </si>
  <si>
    <t>61-93-12</t>
  </si>
  <si>
    <t>Gruszki</t>
  </si>
  <si>
    <t>61-93-2</t>
  </si>
  <si>
    <t>Owoce pestkowe</t>
  </si>
  <si>
    <t>61-93-21</t>
  </si>
  <si>
    <t>Śliwki</t>
  </si>
  <si>
    <t>61-93-22</t>
  </si>
  <si>
    <t>Wiśnie</t>
  </si>
  <si>
    <t>61-93-23</t>
  </si>
  <si>
    <t>Czereśnie</t>
  </si>
  <si>
    <t>61-93-24</t>
  </si>
  <si>
    <t>Brzoskwinie</t>
  </si>
  <si>
    <t>61-93-25</t>
  </si>
  <si>
    <t>Morele</t>
  </si>
  <si>
    <t>61-93-3</t>
  </si>
  <si>
    <t>Orzechy</t>
  </si>
  <si>
    <t>61-93-31</t>
  </si>
  <si>
    <t>Orzechy włoskie</t>
  </si>
  <si>
    <t>61-93-32</t>
  </si>
  <si>
    <t>Orzechy laskowe</t>
  </si>
  <si>
    <t>61-93-4</t>
  </si>
  <si>
    <t>Owoce jagodowe</t>
  </si>
  <si>
    <t>61-93-41</t>
  </si>
  <si>
    <t>Agrest</t>
  </si>
  <si>
    <t>61-93-42</t>
  </si>
  <si>
    <t>Aronia</t>
  </si>
  <si>
    <t>61-93-43</t>
  </si>
  <si>
    <t>Porzeczki czarne</t>
  </si>
  <si>
    <t>61-93-45</t>
  </si>
  <si>
    <t>Porzeczki czerwone</t>
  </si>
  <si>
    <t>61-93-46</t>
  </si>
  <si>
    <t>Maliny ogrodowe</t>
  </si>
  <si>
    <t>61-93-48</t>
  </si>
  <si>
    <t>Borówki</t>
  </si>
  <si>
    <t>61-93-49</t>
  </si>
  <si>
    <t>Pozostałe owoce jagodowe</t>
  </si>
  <si>
    <t>62-10-00</t>
  </si>
  <si>
    <t>Plantacje nasienne traw</t>
  </si>
  <si>
    <t>62-20-00</t>
  </si>
  <si>
    <t>Plantacje nasienne motylkowych drobnonasiennych</t>
  </si>
  <si>
    <t>62-4</t>
  </si>
  <si>
    <t>Uprawy nasienne i rozsadniki warzyw i kwiatów</t>
  </si>
  <si>
    <t>62-41</t>
  </si>
  <si>
    <t>Uprawy nasienne i rozsadniki warzyw i kwiatów w uprawie polowej</t>
  </si>
  <si>
    <t>62-41-10</t>
  </si>
  <si>
    <t>Uprawy nasienne i rozsadniki warzyw w uprawie polowej</t>
  </si>
  <si>
    <t>62-42</t>
  </si>
  <si>
    <t>Uprawy nasienne i rozsadniki warzyw i kwiatów pod osłonami wysokimi</t>
  </si>
  <si>
    <t>62-42-10</t>
  </si>
  <si>
    <t>Nasienniki i rozsadniki warzyw w uprawie pod osłonami wysokimi</t>
  </si>
  <si>
    <t>62-42-20</t>
  </si>
  <si>
    <t>62-5</t>
  </si>
  <si>
    <t>Inne uprawy nasienne</t>
  </si>
  <si>
    <t>62-51-00</t>
  </si>
  <si>
    <t>Inne uprawy nasienne i rozsadniki w uprawie polowej</t>
  </si>
  <si>
    <t>62-90-00</t>
  </si>
  <si>
    <t>Pozostałe plantacje nasienne</t>
  </si>
  <si>
    <t>Byki</t>
  </si>
  <si>
    <t>Byki do opasu, wolce 2-letnie i starsze</t>
  </si>
  <si>
    <t>kg</t>
  </si>
  <si>
    <t>Jalowki</t>
  </si>
  <si>
    <t>Jałówki do opasu 2-letnie i starsze</t>
  </si>
  <si>
    <t>Byczki</t>
  </si>
  <si>
    <t>Byczki od 1 do 2 lat</t>
  </si>
  <si>
    <t>Cieleta</t>
  </si>
  <si>
    <t>Cielęta do opasu poniżej 6 mies.</t>
  </si>
  <si>
    <t>Owce</t>
  </si>
  <si>
    <t>Owce 1 roczne i starsze</t>
  </si>
  <si>
    <t>Jagnieta</t>
  </si>
  <si>
    <t>Jagnięta</t>
  </si>
  <si>
    <t>Kozleta</t>
  </si>
  <si>
    <t>Koźlęta</t>
  </si>
  <si>
    <t>Tuczniki</t>
  </si>
  <si>
    <t>Tuczniki o wadze 50 kg i więcej</t>
  </si>
  <si>
    <t>Prosieta</t>
  </si>
  <si>
    <t>Prosięta od 1 maciory</t>
  </si>
  <si>
    <t>Brojlery</t>
  </si>
  <si>
    <t>Brojlery kurze 2 tyg. i starsze</t>
  </si>
  <si>
    <t>Gesi</t>
  </si>
  <si>
    <t>Gęsi młode</t>
  </si>
  <si>
    <t>Kaczki</t>
  </si>
  <si>
    <t>Kaczki młode</t>
  </si>
  <si>
    <t>Indyki</t>
  </si>
  <si>
    <t>Indyki młode</t>
  </si>
  <si>
    <t>MlekoKr</t>
  </si>
  <si>
    <t>Mleko krowie</t>
  </si>
  <si>
    <t>100 kg</t>
  </si>
  <si>
    <t>MlekoKo</t>
  </si>
  <si>
    <t>Mleko kozie</t>
  </si>
  <si>
    <t>JajaWKu</t>
  </si>
  <si>
    <t>Jaja wylęgowe kurze</t>
  </si>
  <si>
    <t>1000 szt</t>
  </si>
  <si>
    <t>JajaWPo</t>
  </si>
  <si>
    <t>Jaja wylęgowe pozostałe</t>
  </si>
  <si>
    <t>JajaKKu</t>
  </si>
  <si>
    <t>Jaja konsumpcyjne kurze</t>
  </si>
  <si>
    <t>Welna</t>
  </si>
  <si>
    <t>Wełna surowa i przetworzona owcza</t>
  </si>
  <si>
    <t>Miod</t>
  </si>
  <si>
    <t>Miód pszczeli</t>
  </si>
  <si>
    <t>PrPszcz</t>
  </si>
  <si>
    <t>Pozostałe produkty pszczelarskie</t>
  </si>
  <si>
    <t>Słonecznik oleisty</t>
  </si>
  <si>
    <t>Rośliny włókniste (uprawa lub słoma)</t>
  </si>
  <si>
    <t>Wiklina</t>
  </si>
  <si>
    <t>Nasienniki i rozsadniki kwiatów w uprawie pod osłonami wysokimi</t>
  </si>
  <si>
    <t>Załącznik nr 4b Szkody w uprawach trwałych</t>
  </si>
  <si>
    <t>…………………………………..……………..……….….</t>
  </si>
  <si>
    <t>Załącznik 4a Szkody w środkach trwałych innych niż uprawy trwałe</t>
  </si>
  <si>
    <t>Rodzaj zwierząt gospodarskich stada podstawowego - opis szkody</t>
  </si>
  <si>
    <t>Liczba zwierząt         w szt</t>
  </si>
  <si>
    <t>Wysokość szkód        w  zł</t>
  </si>
  <si>
    <t>Rodzaj budynków i budowli służących do produkcji rolnej - opis szkody</t>
  </si>
  <si>
    <t>Wysokość szkód  w zł</t>
  </si>
  <si>
    <t>Rodzaj maszyn i narzędzi służących do produkcji rolnej - opis szkody</t>
  </si>
  <si>
    <t>Załącznik nr 3 Szkody w hodowli ryb</t>
  </si>
  <si>
    <t>Średnia roczna produkcja ryb ze stawu                             /kg/</t>
  </si>
  <si>
    <t>Średnia cena ryb                    /zł/kg/</t>
  </si>
  <si>
    <t>Średnia roczna wartość produkcji ryb                                      /zł/</t>
  </si>
  <si>
    <t>Wartość produkcji                                     /zł/</t>
  </si>
  <si>
    <t xml:space="preserve"> Wielkość produkcji               /kg/</t>
  </si>
  <si>
    <t>Kwota obniżenia dochodu  w wyniku szkód w /zł/</t>
  </si>
  <si>
    <t xml:space="preserve">Średnia roczna produkcja zwierzęca </t>
  </si>
  <si>
    <t>Kwota obniżenia dochodu  w wyniku szkód w zł</t>
  </si>
  <si>
    <t>……………………………………………….……………………………………</t>
  </si>
  <si>
    <t>Powierzchnia uprawy w roku wystąpienia niekorzystnego zjawiska atmosferycznego</t>
  </si>
  <si>
    <t xml:space="preserve">Kwota obniżenia dochodu  w wyniku szkód </t>
  </si>
  <si>
    <t xml:space="preserve">Średni plon z 1 ha danej uprawy </t>
  </si>
  <si>
    <t>Średnia cena</t>
  </si>
  <si>
    <t>Średni dochód z 1 ha</t>
  </si>
  <si>
    <t xml:space="preserve">Średnia roczna wartość produkcji </t>
  </si>
  <si>
    <t>9=7x8</t>
  </si>
  <si>
    <t>11=7-10</t>
  </si>
  <si>
    <t xml:space="preserve">Nazwa innego województwa na terenie, którego producent rolny posiada grunty rolne, w których wystąpiły szkody spowodowane wystąpieniem niekorzystnego zjawiska atmosferycznego </t>
  </si>
  <si>
    <t>Dane protokołu</t>
  </si>
  <si>
    <t>z dnia</t>
  </si>
  <si>
    <t>numer</t>
  </si>
  <si>
    <t>……………………………………………………………………………………………….………</t>
  </si>
  <si>
    <t>zarządzeniem/pismem</t>
  </si>
  <si>
    <t>numer/znak</t>
  </si>
  <si>
    <t xml:space="preserve">(właściwe zaznacz - </t>
  </si>
  <si>
    <t>)</t>
  </si>
  <si>
    <r>
      <t>Średni plon i cena sprzedaży  ustalona w gospodarstwie na podstawie</t>
    </r>
    <r>
      <rPr>
        <b/>
        <sz val="10"/>
        <color theme="1"/>
        <rFont val="Arial"/>
        <family val="2"/>
        <charset val="238"/>
      </rPr>
      <t>:</t>
    </r>
  </si>
  <si>
    <t xml:space="preserve">wyniosła ogółem </t>
  </si>
  <si>
    <t>Czy producent rolny zawarł umowę obowiązkowego lub dobrowolnego ubezpieczenia</t>
  </si>
  <si>
    <t xml:space="preserve">Czy rolnik posiada grunty w innych gminach </t>
  </si>
  <si>
    <t>W protokole uwzględnione zostały szkody z innej gminy</t>
  </si>
  <si>
    <t xml:space="preserve">W protokole uwzględnione zostały szkody z innego województwa oszacowane przez komisję powołaną przez Wojewodę </t>
  </si>
  <si>
    <t>ksiąg rachunkowych</t>
  </si>
  <si>
    <t xml:space="preserve"> średniej rocznej produkcji w gospodarstwie rolnym. </t>
  </si>
  <si>
    <t>Koszty poniesione w związku z wystąpieniem szkód                          w zł</t>
  </si>
  <si>
    <t>10= 7x(100%-8)</t>
  </si>
  <si>
    <t>Wartość produkcji w roku wystąpienia szkód po wystąpieniu niekorzystnego zjawiska atmosferycznego</t>
  </si>
  <si>
    <t>……………………</t>
  </si>
  <si>
    <t>Suma średniorocznej wartości produkcji na terenie województwa (z kolumny nr 7)</t>
  </si>
  <si>
    <t>Suma wartości wysokosci szkód (z kolumny nr 9)</t>
  </si>
  <si>
    <t>Suma kwot obniżenia dochodów w wyniku szkód (z kolumny nr 11)</t>
  </si>
  <si>
    <t>Suma kosztów nieponiesionych w związku z wystąpieniem szkód łącznie (z kolumny nr 12)</t>
  </si>
  <si>
    <t>Suma kosztów poniesionych z powodu niezebrania plonów w wyniku szkód łącznie (z kolumny nr 13)</t>
  </si>
  <si>
    <t>(data i czytelny podpis rolnika)</t>
  </si>
  <si>
    <t xml:space="preserve">TAK  </t>
  </si>
  <si>
    <t xml:space="preserve">oszacowane przez Komisję powołaną przez Wojewodę </t>
  </si>
  <si>
    <t>Jalowki12</t>
  </si>
  <si>
    <t>Jałówki od 1 do 2 lat</t>
  </si>
  <si>
    <t>Cieleta612</t>
  </si>
  <si>
    <t>Cielęta od 6 mies. do 1 roku</t>
  </si>
  <si>
    <t>Warchlaki</t>
  </si>
  <si>
    <t>Warchlaki do opasu o wadze od 20 do 50 kg</t>
  </si>
  <si>
    <t>Produkcja zwierzęca w  roku wystąpienia szkod  (z uwzględnieniem spadku produkcji spowodowanej padnięciem zwierząt w wyniku wystąpienia niekorzystnego zjawiska atmosferycznego)</t>
  </si>
  <si>
    <t xml:space="preserve">Produkcja ryb w roku wystąpienia szkód   (z uwzględnieniem spadku produkcji spowodowanej padnięciem ryb w wyniku wystąpienia niekorzystnego zjawiska atmosferycznego) </t>
  </si>
  <si>
    <t>(gmina)</t>
  </si>
  <si>
    <t>………………………...………….…</t>
  </si>
  <si>
    <t>W wyniku wystąpienia</t>
  </si>
  <si>
    <t xml:space="preserve">% </t>
  </si>
  <si>
    <t>Straty plonu w roku wystąpienia szkody wyniosły</t>
  </si>
  <si>
    <t xml:space="preserve"> zł</t>
  </si>
  <si>
    <t>Wartość szkód (kwota obniżenia dochodu  w wyniku szkód)</t>
  </si>
  <si>
    <t>Łącznie</t>
  </si>
  <si>
    <t>Załącznik 1c Wyszczególnienie poziomu i wartości szkód w uprawie dla danego zjawiska atmosferycznego w przypadku łączenia szkód niższych niż 30%</t>
  </si>
  <si>
    <t>Uwagi</t>
  </si>
  <si>
    <t>6.</t>
  </si>
  <si>
    <t>7.</t>
  </si>
  <si>
    <t>8.</t>
  </si>
  <si>
    <t>9.</t>
  </si>
  <si>
    <t>10.</t>
  </si>
  <si>
    <t>Nazwa uprawy</t>
  </si>
  <si>
    <t>………………………………………………………………………….</t>
  </si>
  <si>
    <t>…………..………………………………………………………….</t>
  </si>
  <si>
    <t>……………………………………………..</t>
  </si>
  <si>
    <t>………………………..…………………</t>
  </si>
  <si>
    <t>………………………………...………</t>
  </si>
  <si>
    <t>……………………….……………………...…………….</t>
  </si>
  <si>
    <t>…………………….……….…………………………………….</t>
  </si>
  <si>
    <t>Imię i nazwisko/nazwa producenta rolnego</t>
  </si>
  <si>
    <t>Szkoda została zgłoszona przez producenta rolnego do Urzędu Gminy/Miasta</t>
  </si>
  <si>
    <t>Kwota obniżenia dochodu w wyniku szkód w produkcji roślinnej wynosi</t>
  </si>
  <si>
    <t>Kwota obniżenia dochodu w wyniku szkód w produkcji ryb wynosi</t>
  </si>
  <si>
    <t>wynosi:</t>
  </si>
  <si>
    <t>Uwagi:</t>
  </si>
  <si>
    <t>Powierzchnia upraw rolnych dotknięta zjawiskiem wynosi</t>
  </si>
  <si>
    <t>Adres i miejsce zamieszkania/adres i siedziba producenta rolnego/adres i miejsce położenia gospodarstwa rolnego lub prowadzenia działu specjalnego produkcji rolnej</t>
  </si>
  <si>
    <t xml:space="preserve">powierzchnia upraw rolnych dotknięta zjawiskiem wynosi  </t>
  </si>
  <si>
    <r>
      <t>Wysokość szkód w uprawach uwzględnianych w produkcji zwierzęcej</t>
    </r>
    <r>
      <rPr>
        <b/>
        <sz val="14"/>
        <rFont val="Arial"/>
        <family val="2"/>
        <charset val="238"/>
      </rPr>
      <t xml:space="preserve"> * </t>
    </r>
    <r>
      <rPr>
        <b/>
        <sz val="12"/>
        <rFont val="Arial"/>
        <family val="2"/>
        <charset val="238"/>
      </rPr>
      <t xml:space="preserve"> </t>
    </r>
    <r>
      <rPr>
        <b/>
        <sz val="8"/>
        <rFont val="Arial"/>
        <family val="2"/>
        <charset val="238"/>
      </rPr>
      <t xml:space="preserve"> </t>
    </r>
  </si>
  <si>
    <t>Suma powierzchni upraw w roku wystąpienia niekorzystnego zjawiska atmosferycznego (z kolumny nr 3)</t>
  </si>
  <si>
    <t>Suma powierzchni upraw rolnych dotknięta zjawiskiem wynosi (z kolumny nr 14)</t>
  </si>
  <si>
    <t>wartość produkcji zwierzęcej towarowej bez produkcji ryb</t>
  </si>
  <si>
    <t>Kwota obniżenia dochodu w wyniku szkód w produkcji zwierzęcej  towarowej bez produkcji ryb wynosi</t>
  </si>
  <si>
    <t xml:space="preserve">Średnia wartość produkcji ( roślinnej + zwierzęcej towarowej bez produkcji ryb  + ryb) z gospodarstwa rolnego </t>
  </si>
  <si>
    <r>
      <t xml:space="preserve"> </t>
    </r>
    <r>
      <rPr>
        <b/>
        <sz val="8"/>
        <rFont val="Arial"/>
        <family val="2"/>
        <charset val="238"/>
      </rPr>
      <t>(produkcji roślinnej + produkcji zwierzęcej towarowej bez produkcji ryb +produkcji ryb)</t>
    </r>
    <r>
      <rPr>
        <b/>
        <sz val="9"/>
        <rFont val="Arial"/>
        <family val="2"/>
        <charset val="238"/>
      </rPr>
      <t xml:space="preserve"> wyniosła ogółem</t>
    </r>
  </si>
  <si>
    <t>Protokół sporządzono w dwóch jednobrzmiących egzemplarzach, z których jeden otrzymuje wojewoda właściwy ze względu na miejsce wystąpienia szkód a drugi producent rolny, przy czym w przypadku szkód powyżej 30 proc. średniej rocznej produkcji rolnej lub 3350 zł w środkach trwałych producent rolny otrzymuje protokół potwierdzony przez wojewodę.</t>
  </si>
  <si>
    <r>
      <t>Załącznik 1b  Dane z protokołu oszacowania szkód spowodowanych wystąpieniem niekorzystnego zjawiska atmosferycznego w gospodarstwie rolnym lub dziale specjalnym produkcji rolnej położonym na terenie innego województwa,</t>
    </r>
    <r>
      <rPr>
        <i/>
        <sz val="9"/>
        <color theme="1"/>
        <rFont val="Arial"/>
        <family val="2"/>
        <charset val="238"/>
      </rPr>
      <t xml:space="preserve"> gminy </t>
    </r>
    <r>
      <rPr>
        <i/>
        <sz val="9"/>
        <rFont val="Arial"/>
        <family val="2"/>
        <charset val="238"/>
      </rPr>
      <t>(kserokopia potwierdzona za zgodność z oryginałem w załączeniu).</t>
    </r>
  </si>
  <si>
    <t xml:space="preserve">Powierzchnia gospodarstwa rolnego </t>
  </si>
  <si>
    <t>Numer identyfikacyjny producenta rolnego nadawany w trybie przepisów o krajowym systemie ewidencji producentów, ewidencji gospodarstw rolnych oraz ewidencji wniosków o przyznanie  płatności – jeżeli został nadany</t>
  </si>
  <si>
    <t>……………………..</t>
  </si>
  <si>
    <t>………………………………</t>
  </si>
  <si>
    <t>…………………………………………………………………………………………………………</t>
  </si>
  <si>
    <t>………………………………………
………………………...……………</t>
  </si>
  <si>
    <t>Gmina</t>
  </si>
  <si>
    <t>…………………………………..</t>
  </si>
  <si>
    <t>…………...…………..</t>
  </si>
  <si>
    <t>Komisja ds. oszacowania szkód w gospodarstwach rolnych lub działach specjalnych produkcji rolnej powołana przez Wojewodę</t>
  </si>
  <si>
    <t>……………………….</t>
  </si>
  <si>
    <t>(</t>
  </si>
  <si>
    <t>…….……</t>
  </si>
  <si>
    <t>ha, w tym:</t>
  </si>
  <si>
    <t>…………………………...………………
………………………...……….....…….</t>
  </si>
  <si>
    <t>……………..…………</t>
  </si>
  <si>
    <t>………………………………….</t>
  </si>
  <si>
    <t>………………………..</t>
  </si>
  <si>
    <t xml:space="preserve">(data) </t>
  </si>
  <si>
    <t>(podpis Wojewody)</t>
  </si>
  <si>
    <t>……………………………………………..…………………………………….</t>
  </si>
  <si>
    <t>……………………………………………….……..</t>
  </si>
  <si>
    <t>Styczeń</t>
  </si>
  <si>
    <t>Luty</t>
  </si>
  <si>
    <t>Marzec</t>
  </si>
  <si>
    <t>Kwiecień</t>
  </si>
  <si>
    <t>Maj</t>
  </si>
  <si>
    <t>Czerwiec</t>
  </si>
  <si>
    <t>Lipiec</t>
  </si>
  <si>
    <t>Sierpień</t>
  </si>
  <si>
    <t>Wrzesień</t>
  </si>
  <si>
    <t>Październik</t>
  </si>
  <si>
    <t>Listopad</t>
  </si>
  <si>
    <t>Grudzień</t>
  </si>
  <si>
    <t>Miesiąc</t>
  </si>
  <si>
    <t>Dzień</t>
  </si>
  <si>
    <t>Rok</t>
  </si>
  <si>
    <t>data wystąpienia szkód (należy wybrać datę z listy rozwijanej)</t>
  </si>
  <si>
    <t xml:space="preserve">właściwe zaznacz - </t>
  </si>
  <si>
    <t>□</t>
  </si>
  <si>
    <t>powierzchnia upraw w których wystąpiły szkody co najmniej 70 %</t>
  </si>
  <si>
    <t>1. Dane producenta rolnego:</t>
  </si>
  <si>
    <t>2. Dane dotyczące komisji ds. oszacowania szkód:</t>
  </si>
  <si>
    <t>3. Dane dotyczące oszacowania szkód:</t>
  </si>
  <si>
    <t>Komisja przeprowadziła w dniu</t>
  </si>
  <si>
    <t xml:space="preserve"> stwierdziła wystąpienie szkód powstałych w wyniku następującego zjawiska atmosferycznego:</t>
  </si>
  <si>
    <t xml:space="preserve">oszacowanie szkód na miejscu w ww. gospodarstwie rolnym/dziale specjalnym produkcji rolnej poszkodowanego oraz </t>
  </si>
  <si>
    <t>4. Powierzchnie w gospodarstwie rolnym:</t>
  </si>
  <si>
    <t>5. Szkody w środkach trwałych:</t>
  </si>
  <si>
    <t>6. Dane dotyczące ubezpieczenia:</t>
  </si>
  <si>
    <t xml:space="preserve">x </t>
  </si>
  <si>
    <r>
      <t xml:space="preserve">Jeżeli </t>
    </r>
    <r>
      <rPr>
        <b/>
        <sz val="10"/>
        <color theme="1"/>
        <rFont val="Arial"/>
        <family val="2"/>
        <charset val="238"/>
      </rPr>
      <t>tak</t>
    </r>
    <r>
      <rPr>
        <sz val="10"/>
        <color theme="1"/>
        <rFont val="Arial"/>
        <family val="2"/>
        <charset val="238"/>
      </rPr>
      <t xml:space="preserve"> to w jakim zakresie: </t>
    </r>
  </si>
  <si>
    <t>Nazwa upraw</t>
  </si>
  <si>
    <t>Nazwa zwierząt</t>
  </si>
  <si>
    <t>ryb</t>
  </si>
  <si>
    <t>…………………….</t>
  </si>
  <si>
    <t>7. Dane dotyczące gruntów rolnych w innych gminach:</t>
  </si>
  <si>
    <t>………………………………………………………………………………………………….…...…………………………………………</t>
  </si>
  <si>
    <t>………………………………………………………………..</t>
  </si>
  <si>
    <t>………………………………………………………….</t>
  </si>
  <si>
    <t>…………………………...………………</t>
  </si>
  <si>
    <t xml:space="preserve"> w przedmiotowym gospodarstwie rolnym.</t>
  </si>
  <si>
    <t>Liczba zwierząt ubezpieczonych</t>
  </si>
  <si>
    <t>Powierzchnia upraw ubezpieczonych</t>
  </si>
  <si>
    <t>…….…………………….</t>
  </si>
  <si>
    <t>…………...……………………….</t>
  </si>
  <si>
    <t>Liczba zwierząt szt</t>
  </si>
  <si>
    <t>JajaKPo</t>
  </si>
  <si>
    <t>Jaja konsumpcyjne pozostałe</t>
  </si>
  <si>
    <t>……………………………..…………</t>
  </si>
  <si>
    <t>Razem (poz. 1 - 88)</t>
  </si>
  <si>
    <t>Razem (poz. 40 - 88)</t>
  </si>
  <si>
    <r>
      <t>Nr działki ewidencyjnej</t>
    </r>
    <r>
      <rPr>
        <b/>
        <vertAlign val="superscript"/>
        <sz val="8"/>
        <rFont val="Arial"/>
        <family val="2"/>
        <charset val="238"/>
      </rPr>
      <t>1)</t>
    </r>
  </si>
  <si>
    <r>
      <t xml:space="preserve">Całkowita powierzchnia upraw rolnych w danym sezonie wegetacyjnym, z których w danym roku przewidziany jest zbiór plonu w gospodarstwie  rolnym 
</t>
    </r>
    <r>
      <rPr>
        <sz val="9"/>
        <color theme="1"/>
        <rFont val="Arial"/>
        <family val="2"/>
        <charset val="238"/>
      </rPr>
      <t xml:space="preserve">(zgodnie z wnioskiem o płatności w ramach wsparcia bezpośredniego, o ile został złożony, </t>
    </r>
    <r>
      <rPr>
        <u/>
        <sz val="9"/>
        <color theme="1"/>
        <rFont val="Arial"/>
        <family val="2"/>
        <charset val="238"/>
      </rPr>
      <t>bez uwzględnienia ugorów, odłogów, czy nieużytków</t>
    </r>
    <r>
      <rPr>
        <sz val="9"/>
        <color theme="1"/>
        <rFont val="Arial"/>
        <family val="2"/>
        <charset val="238"/>
      </rPr>
      <t xml:space="preserve">)  </t>
    </r>
  </si>
  <si>
    <t>Liczba zwierząt * szt</t>
  </si>
  <si>
    <t xml:space="preserve"> * Np. w przypadku "Prosiąt od 1 maciory" należy wpisać liczbę macior, natomiast dla pozycji "Miód pszczeli" należy wpisać liczbę rodziń pszczelich.</t>
  </si>
  <si>
    <t>z całego gospodarstwa</t>
  </si>
  <si>
    <t>z części gospodarstwa</t>
  </si>
  <si>
    <t>z oszacowania zakresu i wysokości szkód w gospodarstwie rolnym lub dziale specjalnym produkcji rolnej spowodowanych wystąpieniem niekorzystnego zjawiska atmosferycznego:</t>
  </si>
  <si>
    <t>powierzchnia upraw rolnych w dniu wystąpienia szkód z wyłączeniem wieloletnich użytków zielonych (UZ)</t>
  </si>
  <si>
    <t>suma pow 70%</t>
  </si>
  <si>
    <t>pow 70%</t>
  </si>
  <si>
    <t>pow UZ</t>
  </si>
  <si>
    <t>Powierzchnia upraw rolnych w dniu wystąpienia szkód z wyłączeniem wieloletnich użytków zielonych (UZ) (z pkt 4 protokołu)</t>
  </si>
  <si>
    <t>Powierzchnia upraw w których wystąpiły szkody co najmniej 70 % (z pkt 4 protokołu)</t>
  </si>
  <si>
    <t>61-7</t>
  </si>
  <si>
    <t>61-71</t>
  </si>
  <si>
    <t>61-71-1</t>
  </si>
  <si>
    <t>61-71-2</t>
  </si>
  <si>
    <t>61-71-3</t>
  </si>
  <si>
    <t>61-71-4</t>
  </si>
  <si>
    <t>61-72</t>
  </si>
  <si>
    <t>61-72-1</t>
  </si>
  <si>
    <t>61-72-2</t>
  </si>
  <si>
    <t>61-72-3</t>
  </si>
  <si>
    <t>61-72-4</t>
  </si>
  <si>
    <t>61-9</t>
  </si>
  <si>
    <t>61-93-47</t>
  </si>
  <si>
    <t>Warzywa</t>
  </si>
  <si>
    <t>Warzywa w uprawie polowej</t>
  </si>
  <si>
    <t>Warzywa uprawiane dla owoców i kwiatów w uprawie polowej</t>
  </si>
  <si>
    <t>Warzywa liściaste i łodygowe w uprawie polowej</t>
  </si>
  <si>
    <t>Warzywa korzeniowe i bulwiaste w uprawie polowej</t>
  </si>
  <si>
    <t>Warzywa pod osłonami wysokimi</t>
  </si>
  <si>
    <t>Warzywa uprawiane dla owoców i kwiatów w uprawie pod osłonami wysokimi</t>
  </si>
  <si>
    <t>Warzywa liściaste i łodygowe w uprawie pod osłonami wysokimi</t>
  </si>
  <si>
    <t>Warzywa korzeniowe i bulwiaste w uprawie pod osłonami wysokimi</t>
  </si>
  <si>
    <t>Owoce</t>
  </si>
  <si>
    <t>Jeżyny</t>
  </si>
  <si>
    <t>suszy w środku trwałym</t>
  </si>
  <si>
    <t>Trawy w uprawie polowej na zielonkę (UZ)</t>
  </si>
  <si>
    <t>Motylkowe drobnonasienne na zielonkę (UZ)</t>
  </si>
  <si>
    <t>Mieszanki motylkowych z trawami (UZ)</t>
  </si>
  <si>
    <t>Rośliny pastewne objętościowe z użytków zielonych (uprawa lub zielonka) (UZ)</t>
  </si>
  <si>
    <t>Rośliny pastewne objętościowe z łąk - zielonka (UZ)</t>
  </si>
  <si>
    <t>Rośliny pastewne objętościowe z pastwisk (UZ)</t>
  </si>
  <si>
    <t>Rośliny pastewne objętościowe z pastwisk pielęgnowanych (UZ)</t>
  </si>
  <si>
    <t>Rośliny pastewne objętościowe z pastwisk niepielęgnowanych (UZ)</t>
  </si>
  <si>
    <t>SYM2</t>
  </si>
  <si>
    <t>Pozostałe owoce z sadów</t>
  </si>
  <si>
    <t>Warzywa w ogrodach towarowych (w płodozmianie z warzywami)</t>
  </si>
  <si>
    <t>Konopie włókniste</t>
  </si>
  <si>
    <t>Winogrona</t>
  </si>
  <si>
    <t>61-73</t>
  </si>
  <si>
    <t>61-93-50</t>
  </si>
  <si>
    <t xml:space="preserve">Oświadczam, że wszystkie dane podane w protokole oraz w załącznikach do niego są prawdziwe i zgodne ze stanem faktycznym, a także, że znane mi są skutki składania fałszywych oświadczeń wynikające z art. 297 Kodeksu karnego  (Dz.U. z 2022 r. poz. 1138 z późn. zm.). </t>
  </si>
  <si>
    <r>
      <rPr>
        <sz val="14"/>
        <rFont val="Arial"/>
        <family val="2"/>
        <charset val="238"/>
      </rPr>
      <t>*</t>
    </r>
    <r>
      <rPr>
        <sz val="8"/>
        <rFont val="Arial"/>
        <family val="2"/>
        <charset val="238"/>
      </rPr>
      <t xml:space="preserve">Dane w kolumnie 9 "Wysokości szkód w uprawach uwzględnianych w produkcji zwierzęcej” oblicza się w zakresie upraw : rośliny pastewne objętościowe na gruntach ornych, okopowe pastewne na pasze, buraki pastewne na pasze, brukiew pastewna na pasze, marchew pastewna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jare na nasiona suche, mieszanki strączkowych z innymi roślinami ozime na nasiona suche. </t>
    </r>
    <r>
      <rPr>
        <u/>
        <sz val="8"/>
        <rFont val="Arial"/>
        <family val="2"/>
        <charset val="238"/>
      </rPr>
      <t>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r>
  </si>
  <si>
    <t>*Dane w kolumnie 9 "Wysokości szkód w uprawach uwzględnianych w produkcji zwierzęcej” oblicza się w zakresie upraw : rośliny pastewne objętościowe na gruntach ornych, okopowe pastewne na pasze, buraki pastewne na pasze, brukiew pastewna na pasze, marchew pastewna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jare na nasiona suche, mieszanki strączkowych z innymi roślinami ozime na nasiona suche. 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</si>
  <si>
    <t>Koszty nieponiesione na 1 ha uprawy (wartość z 2022 podwyższona o 10%)</t>
  </si>
  <si>
    <t>Szkółki drzew i krzewów owocowych</t>
  </si>
  <si>
    <t>Koszty nieponiesione na 1 ha uprawy (wartość z 2023 podwyższona o 10%)</t>
  </si>
  <si>
    <t>NAZWA2</t>
  </si>
  <si>
    <t>INFO</t>
  </si>
  <si>
    <t>61-23-20</t>
  </si>
  <si>
    <t>04210</t>
  </si>
  <si>
    <t>Mieszanki strączkowych z innymi roślinami ozime na nasiona suche</t>
  </si>
  <si>
    <t>Koszty nieponiesione w związku z wystąpieniem szkód w zł</t>
  </si>
  <si>
    <t>Wartość produkcji w zł</t>
  </si>
  <si>
    <t>Kozy</t>
  </si>
  <si>
    <t>Kozy 1 roczne i starsze</t>
  </si>
  <si>
    <t>Szkółki  drzew i krzewów owocowych</t>
  </si>
  <si>
    <t>Nazwa wszystkich upraw w gospodarstwie  rolnym</t>
  </si>
  <si>
    <t>ZIELONE</t>
  </si>
  <si>
    <t>Konie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</si>
</sst>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zł&quot;_-;\-* #,##0.00\ &quot;zł&quot;_-;_-* &quot;-&quot;??\ &quot;zł&quot;_-;_-@_-"/>
    <numFmt numFmtId="164" formatCode="_-* #,##0\ _z_ł_-;\-* #,##0\ _z_ł_-;_-* &quot;-&quot;\ _z_ł_-;_-@_-"/>
    <numFmt numFmtId="165" formatCode="_-* #,##0.00\ _z_ł_-;\-* #,##0.00\ _z_ł_-;_-* &quot;-&quot;??\ _z_ł_-;_-@_-"/>
    <numFmt numFmtId="166" formatCode="0.00;[Red]0.00"/>
    <numFmt numFmtId="167" formatCode="#,##0;[Red]#,##0"/>
    <numFmt numFmtId="168" formatCode="#,##0.00;[Red]#,##0.00"/>
    <numFmt numFmtId="169" formatCode="#,##0.0000"/>
    <numFmt numFmtId="170" formatCode="#,##0\ _z_ł;[Red]#,##0\ _z_ł"/>
    <numFmt numFmtId="171" formatCode="0_ ;\-0\ "/>
    <numFmt numFmtId="172" formatCode="#\ ##,000"/>
    <numFmt numFmtId="173" formatCode="0;[Red]0"/>
    <numFmt numFmtId="174" formatCode="#,##0_ ;\-#,##0\ "/>
    <numFmt numFmtId="175" formatCode="yyyy/mm/dd;@"/>
    <numFmt numFmtId="176" formatCode="d"/>
  </numFmts>
  <fonts count="87" x14ac:knownFonts="1">
    <font>
      <sz val="11"/>
      <color theme="1"/>
      <name val="Calibri"/>
      <family val="2"/>
      <charset val="238"/>
      <scheme val="minor"/>
    </font>
    <font>
      <i/>
      <sz val="10"/>
      <name val="Arial"/>
      <family val="2"/>
      <charset val="238"/>
    </font>
    <font>
      <b/>
      <sz val="11"/>
      <name val="Arial"/>
      <family val="2"/>
      <charset val="238"/>
    </font>
    <font>
      <sz val="9"/>
      <name val="Arial"/>
      <family val="2"/>
      <charset val="238"/>
    </font>
    <font>
      <sz val="8"/>
      <name val="Arial"/>
      <family val="2"/>
      <charset val="238"/>
    </font>
    <font>
      <b/>
      <sz val="10"/>
      <name val="Arial"/>
      <family val="2"/>
      <charset val="238"/>
    </font>
    <font>
      <b/>
      <sz val="9"/>
      <name val="Arial"/>
      <family val="2"/>
      <charset val="238"/>
    </font>
    <font>
      <b/>
      <sz val="8"/>
      <name val="Arial"/>
      <family val="2"/>
      <charset val="238"/>
    </font>
    <font>
      <sz val="10"/>
      <name val="Arial"/>
      <family val="2"/>
      <charset val="238"/>
    </font>
    <font>
      <sz val="10"/>
      <color theme="1"/>
      <name val="Times New Roman"/>
      <family val="1"/>
      <charset val="238"/>
    </font>
    <font>
      <sz val="10"/>
      <color theme="1"/>
      <name val="Arial"/>
      <family val="2"/>
      <charset val="238"/>
    </font>
    <font>
      <b/>
      <sz val="10"/>
      <color theme="1"/>
      <name val="Arial"/>
      <family val="2"/>
      <charset val="238"/>
    </font>
    <font>
      <sz val="11"/>
      <color theme="1"/>
      <name val="Arial"/>
      <family val="2"/>
      <charset val="238"/>
    </font>
    <font>
      <sz val="10"/>
      <color rgb="FF000000"/>
      <name val="Arial"/>
      <family val="2"/>
      <charset val="238"/>
    </font>
    <font>
      <sz val="8"/>
      <color theme="1"/>
      <name val="Arial"/>
      <family val="2"/>
      <charset val="238"/>
    </font>
    <font>
      <b/>
      <sz val="9"/>
      <color theme="1"/>
      <name val="Arial"/>
      <family val="2"/>
      <charset val="238"/>
    </font>
    <font>
      <sz val="9"/>
      <color theme="1"/>
      <name val="Arial"/>
      <family val="2"/>
      <charset val="238"/>
    </font>
    <font>
      <sz val="9"/>
      <color rgb="FF000000"/>
      <name val="Arial"/>
      <family val="2"/>
      <charset val="238"/>
    </font>
    <font>
      <b/>
      <sz val="9"/>
      <color rgb="FF000000"/>
      <name val="Arial"/>
      <family val="2"/>
      <charset val="238"/>
    </font>
    <font>
      <sz val="11"/>
      <color theme="1"/>
      <name val="Calibri"/>
      <family val="2"/>
      <charset val="238"/>
      <scheme val="minor"/>
    </font>
    <font>
      <i/>
      <sz val="10"/>
      <color theme="1"/>
      <name val="Arial"/>
      <family val="2"/>
      <charset val="238"/>
    </font>
    <font>
      <i/>
      <sz val="9"/>
      <name val="Arial"/>
      <family val="2"/>
      <charset val="238"/>
    </font>
    <font>
      <vertAlign val="superscript"/>
      <sz val="8"/>
      <name val="Arial"/>
      <family val="2"/>
      <charset val="238"/>
    </font>
    <font>
      <b/>
      <sz val="8.8000000000000007"/>
      <color theme="1"/>
      <name val="Arial"/>
      <family val="2"/>
      <charset val="238"/>
    </font>
    <font>
      <b/>
      <sz val="8.5"/>
      <color rgb="FF000000"/>
      <name val="Arial"/>
      <family val="2"/>
      <charset val="238"/>
    </font>
    <font>
      <sz val="8.5"/>
      <color theme="1"/>
      <name val="Arial"/>
      <family val="2"/>
      <charset val="238"/>
    </font>
    <font>
      <b/>
      <sz val="8"/>
      <color theme="1"/>
      <name val="Arial"/>
      <family val="2"/>
      <charset val="238"/>
    </font>
    <font>
      <sz val="7"/>
      <color theme="1"/>
      <name val="Arial"/>
      <family val="2"/>
      <charset val="238"/>
    </font>
    <font>
      <b/>
      <sz val="7"/>
      <name val="Arial"/>
      <family val="2"/>
      <charset val="238"/>
    </font>
    <font>
      <sz val="7"/>
      <name val="Arial"/>
      <family val="2"/>
      <charset val="238"/>
    </font>
    <font>
      <i/>
      <sz val="8"/>
      <name val="Arial"/>
      <family val="2"/>
      <charset val="238"/>
    </font>
    <font>
      <b/>
      <sz val="12"/>
      <name val="Arial"/>
      <family val="2"/>
      <charset val="238"/>
    </font>
    <font>
      <sz val="11"/>
      <name val="Arial Narrow"/>
      <family val="2"/>
      <charset val="238"/>
    </font>
    <font>
      <b/>
      <sz val="11"/>
      <name val="Arial Narrow"/>
      <family val="2"/>
      <charset val="238"/>
    </font>
    <font>
      <sz val="8"/>
      <name val="Calibri"/>
      <family val="2"/>
      <charset val="238"/>
    </font>
    <font>
      <b/>
      <sz val="8"/>
      <color theme="1"/>
      <name val="Calibri"/>
      <family val="2"/>
      <charset val="238"/>
      <scheme val="minor"/>
    </font>
    <font>
      <sz val="10"/>
      <color rgb="FFFF0000"/>
      <name val="Arial"/>
      <family val="2"/>
      <charset val="238"/>
    </font>
    <font>
      <sz val="11"/>
      <name val="Calibri"/>
      <family val="2"/>
      <charset val="238"/>
      <scheme val="minor"/>
    </font>
    <font>
      <b/>
      <sz val="14"/>
      <name val="Arial"/>
      <family val="2"/>
      <charset val="238"/>
    </font>
    <font>
      <i/>
      <sz val="9"/>
      <color theme="1"/>
      <name val="Arial"/>
      <family val="2"/>
      <charset val="238"/>
    </font>
    <font>
      <sz val="14"/>
      <name val="Arial"/>
      <family val="2"/>
      <charset val="238"/>
    </font>
    <font>
      <u/>
      <sz val="8"/>
      <name val="Arial"/>
      <family val="2"/>
      <charset val="238"/>
    </font>
    <font>
      <sz val="8"/>
      <name val="Wingdings"/>
      <charset val="2"/>
    </font>
    <font>
      <b/>
      <sz val="8.6"/>
      <color theme="1"/>
      <name val="Arial"/>
      <family val="2"/>
      <charset val="238"/>
    </font>
    <font>
      <u/>
      <sz val="9"/>
      <color theme="1"/>
      <name val="Arial"/>
      <family val="2"/>
      <charset val="238"/>
    </font>
    <font>
      <b/>
      <u/>
      <sz val="9"/>
      <color theme="1"/>
      <name val="Arial"/>
      <family val="2"/>
      <charset val="238"/>
    </font>
    <font>
      <i/>
      <sz val="7"/>
      <color theme="1"/>
      <name val="Arial"/>
      <family val="2"/>
      <charset val="238"/>
    </font>
    <font>
      <i/>
      <sz val="7"/>
      <name val="Arial"/>
      <family val="2"/>
      <charset val="238"/>
    </font>
    <font>
      <sz val="8"/>
      <color theme="1"/>
      <name val="Calibri"/>
      <family val="2"/>
      <charset val="238"/>
      <scheme val="minor"/>
    </font>
    <font>
      <sz val="11"/>
      <color theme="1" tint="0.1498764000366222"/>
      <name val="Calibri"/>
      <family val="2"/>
      <scheme val="minor"/>
    </font>
    <font>
      <sz val="11"/>
      <name val="Arial"/>
      <family val="2"/>
      <charset val="238"/>
    </font>
    <font>
      <sz val="8.5"/>
      <name val="Arial"/>
      <family val="2"/>
      <charset val="238"/>
    </font>
    <font>
      <sz val="8.5"/>
      <name val="Wingdings"/>
      <charset val="2"/>
    </font>
    <font>
      <sz val="9.5"/>
      <color theme="1"/>
      <name val="Arial"/>
      <family val="2"/>
      <charset val="238"/>
    </font>
    <font>
      <b/>
      <sz val="10"/>
      <color rgb="FF000000"/>
      <name val="Arial"/>
      <family val="2"/>
      <charset val="238"/>
    </font>
    <font>
      <sz val="9"/>
      <name val="Wingdings"/>
      <charset val="2"/>
    </font>
    <font>
      <b/>
      <sz val="11"/>
      <color theme="1"/>
      <name val="Arial"/>
      <family val="2"/>
      <charset val="238"/>
    </font>
    <font>
      <sz val="10"/>
      <color theme="0" tint="-0.499984740745262"/>
      <name val="Arial"/>
      <family val="2"/>
      <charset val="238"/>
    </font>
    <font>
      <sz val="9"/>
      <color theme="0" tint="-0.499984740745262"/>
      <name val="Arial"/>
      <family val="2"/>
      <charset val="238"/>
    </font>
    <font>
      <b/>
      <vertAlign val="superscript"/>
      <sz val="8"/>
      <name val="Arial"/>
      <family val="2"/>
      <charset val="238"/>
    </font>
    <font>
      <sz val="11"/>
      <name val="Arial Narrow"/>
      <family val="2"/>
      <charset val="238"/>
    </font>
    <font>
      <b/>
      <sz val="11"/>
      <name val="Arial Narrow"/>
      <family val="2"/>
      <charset val="238"/>
    </font>
    <font>
      <b/>
      <u/>
      <sz val="8.5"/>
      <name val="Arial"/>
      <family val="2"/>
      <charset val="238"/>
    </font>
    <font>
      <u/>
      <sz val="8.5"/>
      <color theme="1"/>
      <name val="Arial"/>
      <family val="2"/>
      <charset val="238"/>
    </font>
    <font>
      <b/>
      <u/>
      <sz val="8.5"/>
      <color theme="1"/>
      <name val="Arial"/>
      <family val="2"/>
      <charset val="238"/>
    </font>
    <font>
      <b/>
      <sz val="8.5"/>
      <color theme="1"/>
      <name val="Arial"/>
      <family val="2"/>
      <charset val="238"/>
    </font>
    <font>
      <b/>
      <sz val="9.5"/>
      <color theme="1"/>
      <name val="Arial"/>
      <family val="2"/>
      <charset val="238"/>
    </font>
    <font>
      <u/>
      <sz val="6"/>
      <color theme="1"/>
      <name val="Arial"/>
      <family val="2"/>
      <charset val="238"/>
    </font>
    <font>
      <b/>
      <u/>
      <sz val="6"/>
      <color theme="1"/>
      <name val="Arial"/>
      <family val="2"/>
      <charset val="238"/>
    </font>
    <font>
      <b/>
      <sz val="11"/>
      <color theme="1"/>
      <name val="Calibri"/>
      <family val="2"/>
      <charset val="238"/>
      <scheme val="minor"/>
    </font>
    <font>
      <sz val="11"/>
      <color indexed="8"/>
      <name val="Calibri"/>
      <family val="2"/>
      <charset val="238"/>
    </font>
    <font>
      <sz val="11"/>
      <color indexed="42"/>
      <name val="Calibri"/>
      <family val="2"/>
      <charset val="238"/>
    </font>
    <font>
      <sz val="11"/>
      <color indexed="20"/>
      <name val="Calibri"/>
      <family val="2"/>
      <charset val="238"/>
    </font>
    <font>
      <b/>
      <sz val="11"/>
      <color indexed="52"/>
      <name val="Calibri"/>
      <family val="2"/>
      <charset val="238"/>
    </font>
    <font>
      <b/>
      <sz val="11"/>
      <color indexed="42"/>
      <name val="Calibri"/>
      <family val="2"/>
      <charset val="238"/>
    </font>
    <font>
      <i/>
      <sz val="11"/>
      <color indexed="23"/>
      <name val="Calibri"/>
      <family val="2"/>
      <charset val="238"/>
    </font>
    <font>
      <sz val="11"/>
      <color indexed="17"/>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62"/>
      <name val="Cambria"/>
      <family val="2"/>
      <charset val="238"/>
    </font>
    <font>
      <b/>
      <sz val="11"/>
      <color indexed="8"/>
      <name val="Calibri"/>
      <family val="2"/>
      <charset val="238"/>
    </font>
    <font>
      <sz val="11"/>
      <color indexed="10"/>
      <name val="Calibri"/>
      <family val="2"/>
      <charset val="238"/>
    </font>
  </fonts>
  <fills count="26">
    <fill>
      <patternFill patternType="none"/>
    </fill>
    <fill>
      <patternFill patternType="gray125"/>
    </fill>
    <fill>
      <patternFill patternType="solid">
        <fgColor theme="2" tint="-9.9978637043366805E-2"/>
        <bgColor indexed="64"/>
      </patternFill>
    </fill>
    <fill>
      <patternFill patternType="solid">
        <fgColor theme="2" tint="-9.9948118533890809E-2"/>
        <bgColor indexed="64"/>
      </patternFill>
    </fill>
    <fill>
      <patternFill patternType="solid">
        <fgColor indexed="9"/>
        <bgColor indexed="31"/>
      </patternFill>
    </fill>
    <fill>
      <patternFill patternType="solid">
        <fgColor indexed="9"/>
        <bgColor indexed="64"/>
      </patternFill>
    </fill>
    <fill>
      <patternFill patternType="solid">
        <fgColor theme="2" tint="-9.9978637043366805E-2"/>
        <bgColor indexed="31"/>
      </patternFill>
    </fill>
    <fill>
      <patternFill patternType="solid">
        <fgColor theme="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s>
  <borders count="74">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56">
    <xf numFmtId="0" fontId="0" fillId="0" borderId="0"/>
    <xf numFmtId="0" fontId="8" fillId="0" borderId="0"/>
    <xf numFmtId="9" fontId="19" fillId="0" borderId="0" applyFont="0" applyFill="0" applyBorder="0" applyAlignment="0" applyProtection="0"/>
    <xf numFmtId="44" fontId="19" fillId="0" borderId="0" applyFont="0" applyFill="0" applyBorder="0" applyAlignment="0" applyProtection="0"/>
    <xf numFmtId="165" fontId="19" fillId="0" borderId="0" applyFont="0" applyFill="0" applyBorder="0" applyAlignment="0" applyProtection="0"/>
    <xf numFmtId="176" fontId="49" fillId="0" borderId="0" applyFont="0" applyFill="0" applyBorder="0" applyProtection="0">
      <alignment horizontal="right"/>
    </xf>
    <xf numFmtId="0" fontId="70" fillId="10" borderId="0" applyNumberFormat="0" applyBorder="0" applyAlignment="0" applyProtection="0"/>
    <xf numFmtId="0" fontId="70" fillId="11" borderId="0" applyNumberFormat="0" applyBorder="0" applyAlignment="0" applyProtection="0"/>
    <xf numFmtId="0" fontId="70" fillId="12" borderId="0" applyNumberFormat="0" applyBorder="0" applyAlignment="0" applyProtection="0"/>
    <xf numFmtId="0" fontId="70" fillId="10" borderId="0" applyNumberFormat="0" applyBorder="0" applyAlignment="0" applyProtection="0"/>
    <xf numFmtId="0" fontId="70" fillId="13" borderId="0" applyNumberFormat="0" applyBorder="0" applyAlignment="0" applyProtection="0"/>
    <xf numFmtId="0" fontId="70" fillId="11" borderId="0" applyNumberFormat="0" applyBorder="0" applyAlignment="0" applyProtection="0"/>
    <xf numFmtId="0" fontId="70" fillId="14" borderId="0" applyNumberFormat="0" applyBorder="0" applyAlignment="0" applyProtection="0"/>
    <xf numFmtId="0" fontId="70" fillId="15" borderId="0" applyNumberFormat="0" applyBorder="0" applyAlignment="0" applyProtection="0"/>
    <xf numFmtId="0" fontId="70" fillId="16" borderId="0" applyNumberFormat="0" applyBorder="0" applyAlignment="0" applyProtection="0"/>
    <xf numFmtId="0" fontId="70" fillId="14" borderId="0" applyNumberFormat="0" applyBorder="0" applyAlignment="0" applyProtection="0"/>
    <xf numFmtId="0" fontId="70" fillId="17" borderId="0" applyNumberFormat="0" applyBorder="0" applyAlignment="0" applyProtection="0"/>
    <xf numFmtId="0" fontId="70" fillId="11" borderId="0" applyNumberFormat="0" applyBorder="0" applyAlignment="0" applyProtection="0"/>
    <xf numFmtId="0" fontId="71" fillId="18" borderId="0" applyNumberFormat="0" applyBorder="0" applyAlignment="0" applyProtection="0"/>
    <xf numFmtId="0" fontId="71" fillId="15" borderId="0" applyNumberFormat="0" applyBorder="0" applyAlignment="0" applyProtection="0"/>
    <xf numFmtId="0" fontId="71" fillId="16" borderId="0" applyNumberFormat="0" applyBorder="0" applyAlignment="0" applyProtection="0"/>
    <xf numFmtId="0" fontId="71" fillId="14" borderId="0" applyNumberFormat="0" applyBorder="0" applyAlignment="0" applyProtection="0"/>
    <xf numFmtId="0" fontId="71" fillId="18" borderId="0" applyNumberFormat="0" applyBorder="0" applyAlignment="0" applyProtection="0"/>
    <xf numFmtId="0" fontId="71" fillId="11" borderId="0" applyNumberFormat="0" applyBorder="0" applyAlignment="0" applyProtection="0"/>
    <xf numFmtId="0" fontId="71" fillId="18" borderId="0" applyNumberFormat="0" applyBorder="0" applyAlignment="0" applyProtection="0"/>
    <xf numFmtId="0" fontId="71" fillId="19" borderId="0" applyNumberFormat="0" applyBorder="0" applyAlignment="0" applyProtection="0"/>
    <xf numFmtId="0" fontId="71" fillId="20" borderId="0" applyNumberFormat="0" applyBorder="0" applyAlignment="0" applyProtection="0"/>
    <xf numFmtId="0" fontId="71" fillId="21" borderId="0" applyNumberFormat="0" applyBorder="0" applyAlignment="0" applyProtection="0"/>
    <xf numFmtId="0" fontId="71" fillId="18" borderId="0" applyNumberFormat="0" applyBorder="0" applyAlignment="0" applyProtection="0"/>
    <xf numFmtId="0" fontId="71" fillId="22" borderId="0" applyNumberFormat="0" applyBorder="0" applyAlignment="0" applyProtection="0"/>
    <xf numFmtId="0" fontId="72" fillId="23" borderId="0" applyNumberFormat="0" applyBorder="0" applyAlignment="0" applyProtection="0"/>
    <xf numFmtId="0" fontId="73" fillId="10" borderId="65" applyNumberFormat="0" applyAlignment="0" applyProtection="0"/>
    <xf numFmtId="0" fontId="74" fillId="24" borderId="66" applyNumberFormat="0" applyAlignment="0" applyProtection="0"/>
    <xf numFmtId="0" fontId="75" fillId="0" borderId="0" applyNumberFormat="0" applyFill="0" applyBorder="0" applyAlignment="0" applyProtection="0"/>
    <xf numFmtId="0" fontId="76" fillId="25" borderId="0" applyNumberFormat="0" applyBorder="0" applyAlignment="0" applyProtection="0"/>
    <xf numFmtId="0" fontId="77" fillId="0" borderId="67" applyNumberFormat="0" applyFill="0" applyAlignment="0" applyProtection="0"/>
    <xf numFmtId="0" fontId="78" fillId="0" borderId="68" applyNumberFormat="0" applyFill="0" applyAlignment="0" applyProtection="0"/>
    <xf numFmtId="0" fontId="79" fillId="0" borderId="69" applyNumberFormat="0" applyFill="0" applyAlignment="0" applyProtection="0"/>
    <xf numFmtId="0" fontId="79" fillId="0" borderId="0" applyNumberFormat="0" applyFill="0" applyBorder="0" applyAlignment="0" applyProtection="0"/>
    <xf numFmtId="0" fontId="80" fillId="11" borderId="65" applyNumberFormat="0" applyAlignment="0" applyProtection="0"/>
    <xf numFmtId="0" fontId="81" fillId="0" borderId="70" applyNumberFormat="0" applyFill="0" applyAlignment="0" applyProtection="0"/>
    <xf numFmtId="0" fontId="82" fillId="16" borderId="0" applyNumberFormat="0" applyBorder="0" applyAlignment="0" applyProtection="0"/>
    <xf numFmtId="0" fontId="32" fillId="0" borderId="0" applyNumberFormat="0" applyFill="0" applyBorder="0" applyProtection="0">
      <alignment vertical="center"/>
    </xf>
    <xf numFmtId="0" fontId="8" fillId="0" borderId="0"/>
    <xf numFmtId="0" fontId="8" fillId="0" borderId="0"/>
    <xf numFmtId="0" fontId="8" fillId="0" borderId="0"/>
    <xf numFmtId="0" fontId="19" fillId="0" borderId="0"/>
    <xf numFmtId="0" fontId="8" fillId="0" borderId="0"/>
    <xf numFmtId="0" fontId="19" fillId="0" borderId="0"/>
    <xf numFmtId="0" fontId="70" fillId="12" borderId="71" applyNumberFormat="0" applyFont="0" applyAlignment="0" applyProtection="0"/>
    <xf numFmtId="0" fontId="83" fillId="10" borderId="72" applyNumberFormat="0" applyAlignment="0" applyProtection="0"/>
    <xf numFmtId="9" fontId="8" fillId="0" borderId="0" applyFont="0" applyFill="0" applyBorder="0" applyAlignment="0" applyProtection="0"/>
    <xf numFmtId="0" fontId="84" fillId="0" borderId="0" applyNumberFormat="0" applyFill="0" applyBorder="0" applyAlignment="0" applyProtection="0"/>
    <xf numFmtId="0" fontId="85" fillId="0" borderId="73" applyNumberFormat="0" applyFill="0" applyAlignment="0" applyProtection="0"/>
    <xf numFmtId="0" fontId="86" fillId="0" borderId="0" applyNumberFormat="0" applyFill="0" applyBorder="0" applyAlignment="0" applyProtection="0"/>
    <xf numFmtId="0" fontId="8" fillId="0" borderId="0"/>
  </cellStyleXfs>
  <cellXfs count="541">
    <xf numFmtId="0" fontId="0" fillId="0" borderId="0" xfId="0"/>
    <xf numFmtId="0" fontId="3" fillId="0" borderId="0" xfId="0" applyFont="1" applyAlignment="1">
      <alignment horizontal="center" vertical="center"/>
    </xf>
    <xf numFmtId="0" fontId="5" fillId="0" borderId="0" xfId="0" applyFont="1" applyAlignment="1">
      <alignment vertical="center" wrapText="1"/>
    </xf>
    <xf numFmtId="0" fontId="8" fillId="0" borderId="0" xfId="0" applyFont="1" applyAlignment="1">
      <alignment horizontal="left" vertical="center"/>
    </xf>
    <xf numFmtId="0" fontId="4" fillId="3" borderId="16" xfId="0" applyFont="1" applyFill="1" applyBorder="1" applyAlignment="1">
      <alignment horizontal="center" vertical="center" wrapText="1"/>
    </xf>
    <xf numFmtId="0" fontId="21" fillId="0" borderId="0" xfId="0" applyFont="1" applyAlignment="1">
      <alignment vertical="center" wrapText="1"/>
    </xf>
    <xf numFmtId="0" fontId="16" fillId="0" borderId="0" xfId="0" applyFont="1" applyAlignment="1">
      <alignment horizontal="center" vertical="center"/>
    </xf>
    <xf numFmtId="0" fontId="16" fillId="0" borderId="16" xfId="0" applyFont="1" applyBorder="1" applyAlignment="1" applyProtection="1">
      <alignment horizontal="left" vertical="center" wrapText="1"/>
      <protection locked="0"/>
    </xf>
    <xf numFmtId="0" fontId="7" fillId="3" borderId="13" xfId="0" applyFont="1" applyFill="1" applyBorder="1" applyAlignment="1">
      <alignment horizontal="center" vertical="center"/>
    </xf>
    <xf numFmtId="0" fontId="7"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14" fillId="2" borderId="18" xfId="0" applyFont="1" applyFill="1" applyBorder="1" applyAlignment="1">
      <alignment horizontal="center" vertical="center"/>
    </xf>
    <xf numFmtId="0" fontId="16" fillId="0" borderId="0" xfId="0" applyFont="1"/>
    <xf numFmtId="0" fontId="3" fillId="0" borderId="13" xfId="0" applyFont="1" applyBorder="1" applyAlignment="1">
      <alignment horizontal="center" vertical="center"/>
    </xf>
    <xf numFmtId="1" fontId="16" fillId="0" borderId="16" xfId="0" applyNumberFormat="1" applyFont="1" applyBorder="1" applyAlignment="1" applyProtection="1">
      <alignment horizontal="right" vertical="center" wrapText="1"/>
      <protection locked="0"/>
    </xf>
    <xf numFmtId="4" fontId="16" fillId="0" borderId="16" xfId="0" applyNumberFormat="1" applyFont="1" applyBorder="1" applyAlignment="1" applyProtection="1">
      <alignment horizontal="right" vertical="center" wrapText="1"/>
      <protection locked="0"/>
    </xf>
    <xf numFmtId="4" fontId="16" fillId="3" borderId="16" xfId="0" applyNumberFormat="1" applyFont="1" applyFill="1" applyBorder="1" applyAlignment="1">
      <alignment horizontal="right" vertical="center" wrapText="1"/>
    </xf>
    <xf numFmtId="4" fontId="15" fillId="3" borderId="24" xfId="0" applyNumberFormat="1" applyFont="1" applyFill="1" applyBorder="1" applyAlignment="1">
      <alignment horizontal="right" vertical="center" wrapText="1"/>
    </xf>
    <xf numFmtId="0" fontId="6" fillId="0" borderId="0" xfId="0" applyFont="1" applyAlignment="1">
      <alignment vertical="center" wrapText="1"/>
    </xf>
    <xf numFmtId="0" fontId="21" fillId="0" borderId="0" xfId="0" applyFont="1"/>
    <xf numFmtId="4" fontId="16" fillId="0" borderId="19" xfId="0" applyNumberFormat="1" applyFont="1" applyBorder="1" applyAlignment="1" applyProtection="1">
      <alignment horizontal="right"/>
      <protection locked="0"/>
    </xf>
    <xf numFmtId="164" fontId="8" fillId="0" borderId="0" xfId="3" applyNumberFormat="1" applyFont="1" applyBorder="1" applyAlignment="1" applyProtection="1">
      <alignment vertical="center" wrapText="1"/>
    </xf>
    <xf numFmtId="0" fontId="1" fillId="0" borderId="0" xfId="0" applyFont="1" applyAlignment="1">
      <alignment vertical="center" wrapText="1"/>
    </xf>
    <xf numFmtId="168" fontId="7" fillId="3" borderId="19" xfId="0" applyNumberFormat="1" applyFont="1" applyFill="1" applyBorder="1" applyAlignment="1">
      <alignment horizontal="right" vertical="center" wrapText="1"/>
    </xf>
    <xf numFmtId="0" fontId="4" fillId="0" borderId="16" xfId="0" applyFont="1" applyBorder="1" applyAlignment="1" applyProtection="1">
      <alignment horizontal="center" vertical="center"/>
      <protection locked="0"/>
    </xf>
    <xf numFmtId="4" fontId="14" fillId="3" borderId="16" xfId="0" applyNumberFormat="1" applyFont="1" applyFill="1" applyBorder="1" applyAlignment="1">
      <alignment vertical="center"/>
    </xf>
    <xf numFmtId="0" fontId="14" fillId="0" borderId="0" xfId="0" applyFont="1" applyAlignment="1">
      <alignment horizontal="center" vertical="center"/>
    </xf>
    <xf numFmtId="0" fontId="30" fillId="0" borderId="0" xfId="0" applyFont="1" applyAlignment="1">
      <alignment vertical="center" wrapText="1"/>
    </xf>
    <xf numFmtId="3" fontId="15" fillId="3" borderId="24" xfId="0" applyNumberFormat="1" applyFont="1" applyFill="1" applyBorder="1" applyAlignment="1">
      <alignment horizontal="center" vertical="center" wrapText="1"/>
    </xf>
    <xf numFmtId="4" fontId="15" fillId="3" borderId="21" xfId="0" applyNumberFormat="1" applyFont="1" applyFill="1" applyBorder="1" applyAlignment="1">
      <alignment horizontal="right" vertical="center" wrapText="1"/>
    </xf>
    <xf numFmtId="4" fontId="15" fillId="3" borderId="42" xfId="0" applyNumberFormat="1" applyFont="1" applyFill="1" applyBorder="1" applyAlignment="1">
      <alignment horizontal="right" vertical="center" wrapText="1"/>
    </xf>
    <xf numFmtId="0" fontId="12" fillId="0" borderId="0" xfId="0" applyFont="1"/>
    <xf numFmtId="0" fontId="12" fillId="0" borderId="16" xfId="0" applyFont="1" applyBorder="1"/>
    <xf numFmtId="172" fontId="32" fillId="0" borderId="0" xfId="1" applyNumberFormat="1" applyFont="1"/>
    <xf numFmtId="4" fontId="32" fillId="0" borderId="0" xfId="1" applyNumberFormat="1" applyFont="1"/>
    <xf numFmtId="4" fontId="33" fillId="0" borderId="0" xfId="1" applyNumberFormat="1" applyFont="1"/>
    <xf numFmtId="0" fontId="10" fillId="0" borderId="0" xfId="0" applyFont="1"/>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wrapText="1"/>
    </xf>
    <xf numFmtId="0" fontId="10" fillId="0" borderId="0" xfId="0" applyFont="1" applyAlignment="1">
      <alignment wrapText="1"/>
    </xf>
    <xf numFmtId="0" fontId="15" fillId="0" borderId="0" xfId="0" applyFont="1" applyAlignment="1">
      <alignment vertical="center" wrapText="1"/>
    </xf>
    <xf numFmtId="0" fontId="13" fillId="0" borderId="0" xfId="0" applyFont="1" applyAlignment="1">
      <alignment vertical="center"/>
    </xf>
    <xf numFmtId="0" fontId="18" fillId="0" borderId="0" xfId="0" applyFont="1" applyAlignment="1">
      <alignment vertical="center" wrapText="1"/>
    </xf>
    <xf numFmtId="0" fontId="13" fillId="0" borderId="0" xfId="0" applyFont="1" applyAlignment="1">
      <alignment horizontal="left" vertical="center" wrapText="1"/>
    </xf>
    <xf numFmtId="0" fontId="14" fillId="0" borderId="0" xfId="0" applyFont="1"/>
    <xf numFmtId="0" fontId="14" fillId="0" borderId="0" xfId="0" applyFont="1" applyAlignment="1">
      <alignment vertical="center" wrapText="1"/>
    </xf>
    <xf numFmtId="0" fontId="6" fillId="0" borderId="0" xfId="0" applyFont="1" applyAlignment="1">
      <alignment horizontal="center" vertical="center"/>
    </xf>
    <xf numFmtId="0" fontId="16" fillId="0" borderId="13" xfId="0" applyFont="1" applyBorder="1" applyAlignment="1">
      <alignment horizontal="center"/>
    </xf>
    <xf numFmtId="0" fontId="16" fillId="0" borderId="0" xfId="0" applyFont="1" applyAlignment="1">
      <alignment wrapText="1"/>
    </xf>
    <xf numFmtId="0" fontId="16" fillId="0" borderId="0" xfId="0" applyFont="1" applyAlignment="1">
      <alignment horizontal="center" wrapText="1"/>
    </xf>
    <xf numFmtId="0" fontId="2" fillId="0" borderId="0" xfId="0" applyFont="1" applyAlignment="1">
      <alignment vertical="center" wrapText="1"/>
    </xf>
    <xf numFmtId="0" fontId="0" fillId="0" borderId="0" xfId="0" applyAlignment="1">
      <alignment horizontal="center"/>
    </xf>
    <xf numFmtId="0" fontId="9" fillId="0" borderId="0" xfId="0" applyFont="1" applyAlignment="1">
      <alignment vertical="center"/>
    </xf>
    <xf numFmtId="4" fontId="16" fillId="0" borderId="0" xfId="0" applyNumberFormat="1" applyFont="1" applyAlignment="1">
      <alignment horizontal="right" vertical="center" wrapText="1"/>
    </xf>
    <xf numFmtId="170" fontId="4" fillId="4" borderId="16" xfId="0" applyNumberFormat="1" applyFont="1" applyFill="1" applyBorder="1" applyAlignment="1" applyProtection="1">
      <alignment horizontal="center" vertical="center"/>
      <protection locked="0"/>
    </xf>
    <xf numFmtId="0" fontId="8" fillId="0" borderId="0" xfId="0" applyFont="1" applyAlignment="1">
      <alignment vertical="center"/>
    </xf>
    <xf numFmtId="0" fontId="7" fillId="0" borderId="13" xfId="0" applyFont="1" applyBorder="1" applyAlignment="1">
      <alignment horizontal="center" vertical="center"/>
    </xf>
    <xf numFmtId="0" fontId="7" fillId="6" borderId="7"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39"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17" xfId="0" applyFont="1" applyFill="1" applyBorder="1" applyAlignment="1">
      <alignment horizontal="center" vertical="center"/>
    </xf>
    <xf numFmtId="0" fontId="4" fillId="0" borderId="13" xfId="0" applyFont="1" applyBorder="1" applyAlignment="1">
      <alignment horizontal="center" vertical="center"/>
    </xf>
    <xf numFmtId="166" fontId="7" fillId="3" borderId="19" xfId="0" applyNumberFormat="1" applyFont="1" applyFill="1" applyBorder="1" applyAlignment="1">
      <alignment horizontal="center" vertical="center" wrapText="1"/>
    </xf>
    <xf numFmtId="0" fontId="34" fillId="3" borderId="19" xfId="0" applyFont="1" applyFill="1" applyBorder="1" applyAlignment="1">
      <alignment horizontal="center" vertical="center" wrapText="1"/>
    </xf>
    <xf numFmtId="4" fontId="35" fillId="3" borderId="20" xfId="0" applyNumberFormat="1" applyFont="1" applyFill="1" applyBorder="1" applyAlignment="1">
      <alignment horizontal="right" vertical="center" wrapText="1"/>
    </xf>
    <xf numFmtId="0" fontId="21" fillId="0" borderId="0" xfId="0" applyFont="1" applyAlignment="1">
      <alignment horizontal="right" vertical="center" wrapText="1"/>
    </xf>
    <xf numFmtId="3" fontId="4" fillId="0" borderId="16" xfId="0" applyNumberFormat="1" applyFont="1" applyBorder="1" applyAlignment="1" applyProtection="1">
      <alignment horizontal="right" vertical="center" wrapText="1"/>
      <protection locked="0"/>
    </xf>
    <xf numFmtId="49" fontId="4" fillId="0" borderId="16" xfId="0" applyNumberFormat="1" applyFont="1" applyBorder="1" applyAlignment="1" applyProtection="1">
      <alignment horizontal="right" vertical="center" wrapText="1"/>
      <protection locked="0"/>
    </xf>
    <xf numFmtId="0" fontId="7" fillId="6" borderId="32"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18" xfId="0" applyFont="1" applyFill="1" applyBorder="1" applyAlignment="1">
      <alignment horizontal="center" vertical="center"/>
    </xf>
    <xf numFmtId="0" fontId="10" fillId="0" borderId="0" xfId="0" applyFont="1" applyAlignment="1">
      <alignment horizontal="right"/>
    </xf>
    <xf numFmtId="49" fontId="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vertical="center"/>
      <protection locked="0"/>
    </xf>
    <xf numFmtId="49" fontId="1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horizontal="center" vertical="center"/>
      <protection locked="0"/>
    </xf>
    <xf numFmtId="4" fontId="4" fillId="0" borderId="16"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right" vertical="center"/>
      <protection locked="0"/>
    </xf>
    <xf numFmtId="49" fontId="4" fillId="5" borderId="16" xfId="0" applyNumberFormat="1" applyFont="1" applyFill="1" applyBorder="1" applyAlignment="1" applyProtection="1">
      <alignment horizontal="center" vertical="center" wrapText="1"/>
      <protection locked="0"/>
    </xf>
    <xf numFmtId="4" fontId="4" fillId="0" borderId="16" xfId="0" applyNumberFormat="1"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9" fillId="6" borderId="13" xfId="0" applyFont="1" applyFill="1" applyBorder="1" applyAlignment="1">
      <alignment horizontal="center" vertical="center" wrapText="1"/>
    </xf>
    <xf numFmtId="171" fontId="4" fillId="0" borderId="13" xfId="3" applyNumberFormat="1" applyFont="1" applyBorder="1" applyAlignment="1" applyProtection="1">
      <alignment vertical="center" wrapText="1"/>
    </xf>
    <xf numFmtId="4" fontId="16" fillId="0" borderId="18" xfId="0" applyNumberFormat="1" applyFont="1" applyBorder="1" applyAlignment="1" applyProtection="1">
      <alignment horizontal="right" vertical="center" wrapText="1"/>
      <protection locked="0"/>
    </xf>
    <xf numFmtId="4" fontId="26" fillId="3" borderId="19" xfId="0" applyNumberFormat="1" applyFont="1" applyFill="1" applyBorder="1" applyAlignment="1">
      <alignment horizontal="right" vertical="center" wrapText="1"/>
    </xf>
    <xf numFmtId="4" fontId="26" fillId="3" borderId="20" xfId="0" applyNumberFormat="1" applyFont="1" applyFill="1" applyBorder="1" applyAlignment="1">
      <alignment horizontal="right" vertical="center" wrapText="1"/>
    </xf>
    <xf numFmtId="4" fontId="26" fillId="3" borderId="19" xfId="0" applyNumberFormat="1" applyFont="1" applyFill="1" applyBorder="1" applyAlignment="1">
      <alignment vertical="center"/>
    </xf>
    <xf numFmtId="167" fontId="4" fillId="0" borderId="16" xfId="0" applyNumberFormat="1" applyFont="1" applyBorder="1" applyAlignment="1" applyProtection="1">
      <alignment horizontal="right" vertical="center"/>
      <protection locked="0"/>
    </xf>
    <xf numFmtId="0" fontId="36" fillId="0" borderId="0" xfId="0" applyFont="1" applyAlignment="1">
      <alignment vertical="center"/>
    </xf>
    <xf numFmtId="0" fontId="37" fillId="0" borderId="0" xfId="0" applyFont="1"/>
    <xf numFmtId="0" fontId="3" fillId="0" borderId="0" xfId="0" applyFont="1"/>
    <xf numFmtId="0" fontId="6" fillId="6" borderId="13"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2" xfId="0" applyFont="1" applyFill="1" applyBorder="1" applyAlignment="1">
      <alignment horizontal="center" vertical="center" wrapText="1"/>
    </xf>
    <xf numFmtId="4" fontId="16" fillId="0" borderId="14" xfId="0" applyNumberFormat="1" applyFont="1" applyBorder="1" applyAlignment="1" applyProtection="1">
      <alignment horizontal="right" vertical="center"/>
      <protection locked="0"/>
    </xf>
    <xf numFmtId="0" fontId="3" fillId="0" borderId="0" xfId="0" applyFont="1" applyAlignment="1">
      <alignment horizontal="right"/>
    </xf>
    <xf numFmtId="0" fontId="16" fillId="0" borderId="0" xfId="0" applyFont="1" applyAlignment="1">
      <alignment horizontal="center"/>
    </xf>
    <xf numFmtId="0" fontId="39" fillId="0" borderId="0" xfId="0" applyFont="1"/>
    <xf numFmtId="0" fontId="21" fillId="0" borderId="0" xfId="0" applyFont="1" applyAlignment="1">
      <alignment horizontal="left"/>
    </xf>
    <xf numFmtId="0" fontId="16" fillId="0" borderId="14" xfId="0" applyFont="1" applyBorder="1" applyAlignment="1" applyProtection="1">
      <alignment horizontal="left" vertical="center" wrapText="1"/>
      <protection locked="0"/>
    </xf>
    <xf numFmtId="4" fontId="3" fillId="0" borderId="16" xfId="0" applyNumberFormat="1" applyFont="1" applyBorder="1" applyAlignment="1" applyProtection="1">
      <alignment horizontal="right" vertical="center" wrapText="1"/>
      <protection locked="0"/>
    </xf>
    <xf numFmtId="0" fontId="7" fillId="6" borderId="6"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29" fillId="0" borderId="0" xfId="0" applyFont="1" applyAlignment="1">
      <alignment vertical="center" wrapText="1"/>
    </xf>
    <xf numFmtId="4" fontId="7" fillId="0" borderId="0" xfId="0" applyNumberFormat="1" applyFont="1" applyAlignment="1">
      <alignment vertical="center"/>
    </xf>
    <xf numFmtId="0" fontId="27" fillId="0" borderId="0" xfId="0" applyFont="1" applyAlignment="1">
      <alignment horizontal="center"/>
    </xf>
    <xf numFmtId="0" fontId="28" fillId="0" borderId="0" xfId="0" applyFont="1" applyAlignment="1">
      <alignment horizontal="center" vertical="center" wrapText="1"/>
    </xf>
    <xf numFmtId="0" fontId="29" fillId="0" borderId="0" xfId="0" applyFont="1" applyAlignment="1">
      <alignment horizontal="center"/>
    </xf>
    <xf numFmtId="4" fontId="4" fillId="0" borderId="0" xfId="0" applyNumberFormat="1" applyFont="1"/>
    <xf numFmtId="0" fontId="6" fillId="6" borderId="30"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13" fillId="0" borderId="0" xfId="0" applyFont="1" applyAlignment="1">
      <alignment vertical="center" wrapText="1"/>
    </xf>
    <xf numFmtId="0" fontId="15" fillId="0" borderId="0" xfId="0" applyFont="1"/>
    <xf numFmtId="0" fontId="13" fillId="0" borderId="0" xfId="0" applyFont="1" applyAlignment="1">
      <alignment horizontal="center" vertical="center"/>
    </xf>
    <xf numFmtId="0" fontId="8" fillId="0" borderId="0" xfId="0" applyFont="1" applyAlignment="1">
      <alignment horizontal="right" wrapText="1"/>
    </xf>
    <xf numFmtId="3" fontId="16" fillId="3" borderId="44" xfId="0" applyNumberFormat="1" applyFont="1" applyFill="1" applyBorder="1" applyAlignment="1">
      <alignment horizontal="center" vertical="center" wrapText="1"/>
    </xf>
    <xf numFmtId="4" fontId="16" fillId="3" borderId="42" xfId="0" applyNumberFormat="1" applyFont="1" applyFill="1" applyBorder="1" applyAlignment="1">
      <alignment horizontal="right" vertical="center"/>
    </xf>
    <xf numFmtId="0" fontId="15" fillId="2" borderId="14" xfId="0" applyFont="1" applyFill="1" applyBorder="1" applyAlignment="1">
      <alignment horizontal="center" vertical="center" wrapText="1"/>
    </xf>
    <xf numFmtId="0" fontId="6" fillId="0" borderId="0" xfId="0" applyFont="1" applyAlignment="1">
      <alignment horizontal="left" vertical="center"/>
    </xf>
    <xf numFmtId="4" fontId="15" fillId="0" borderId="0" xfId="0" applyNumberFormat="1" applyFont="1" applyAlignment="1">
      <alignment horizontal="right" vertical="center" wrapText="1"/>
    </xf>
    <xf numFmtId="3" fontId="16" fillId="0" borderId="0" xfId="0" applyNumberFormat="1" applyFont="1" applyAlignment="1">
      <alignment horizontal="center" vertical="center" wrapText="1"/>
    </xf>
    <xf numFmtId="4" fontId="16" fillId="0" borderId="0" xfId="0" applyNumberFormat="1" applyFont="1" applyAlignment="1">
      <alignment horizontal="right" vertical="center"/>
    </xf>
    <xf numFmtId="3" fontId="16" fillId="3" borderId="21" xfId="0" applyNumberFormat="1" applyFont="1" applyFill="1" applyBorder="1" applyAlignment="1">
      <alignment horizontal="center" vertical="center" wrapText="1"/>
    </xf>
    <xf numFmtId="3" fontId="16" fillId="3" borderId="43" xfId="0" applyNumberFormat="1" applyFont="1" applyFill="1" applyBorder="1" applyAlignment="1">
      <alignment horizontal="center" vertical="center" wrapText="1"/>
    </xf>
    <xf numFmtId="4" fontId="15" fillId="3" borderId="45" xfId="0" applyNumberFormat="1" applyFont="1" applyFill="1" applyBorder="1" applyAlignment="1">
      <alignment horizontal="right" vertical="center" wrapText="1"/>
    </xf>
    <xf numFmtId="0" fontId="3" fillId="0" borderId="16" xfId="0" applyFont="1" applyBorder="1" applyAlignment="1" applyProtection="1">
      <alignment horizontal="right" vertical="center" wrapText="1"/>
      <protection locked="0"/>
    </xf>
    <xf numFmtId="0" fontId="48" fillId="0" borderId="0" xfId="0" applyFont="1"/>
    <xf numFmtId="49" fontId="4" fillId="0" borderId="16" xfId="0" applyNumberFormat="1" applyFont="1" applyBorder="1" applyAlignment="1" applyProtection="1">
      <alignment horizontal="center" vertical="center" wrapText="1"/>
      <protection locked="0"/>
    </xf>
    <xf numFmtId="4" fontId="4" fillId="0" borderId="16" xfId="0" applyNumberFormat="1" applyFont="1" applyBorder="1" applyAlignment="1" applyProtection="1">
      <alignment horizontal="right" vertical="center" wrapText="1"/>
      <protection locked="0"/>
    </xf>
    <xf numFmtId="4" fontId="4" fillId="0" borderId="38" xfId="0" applyNumberFormat="1" applyFont="1" applyBorder="1" applyAlignment="1" applyProtection="1">
      <alignment horizontal="right" vertical="center" wrapText="1"/>
      <protection locked="0"/>
    </xf>
    <xf numFmtId="0" fontId="7" fillId="6" borderId="38" xfId="0" applyFont="1" applyFill="1" applyBorder="1" applyAlignment="1">
      <alignment horizontal="center" vertical="center"/>
    </xf>
    <xf numFmtId="0" fontId="4" fillId="0" borderId="16" xfId="0" applyFont="1" applyBorder="1" applyAlignment="1">
      <alignment horizontal="center" vertical="center"/>
    </xf>
    <xf numFmtId="0" fontId="7" fillId="6" borderId="11"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6" fillId="6" borderId="18" xfId="0" applyFont="1" applyFill="1" applyBorder="1" applyAlignment="1">
      <alignment horizontal="center" vertical="center" wrapText="1"/>
    </xf>
    <xf numFmtId="49" fontId="7" fillId="0" borderId="15" xfId="0" applyNumberFormat="1" applyFont="1" applyBorder="1" applyAlignment="1" applyProtection="1">
      <alignment horizontal="center" vertical="center"/>
      <protection locked="0"/>
    </xf>
    <xf numFmtId="49" fontId="14" fillId="0" borderId="16" xfId="0" applyNumberFormat="1" applyFont="1" applyBorder="1" applyAlignment="1" applyProtection="1">
      <alignment horizontal="left" vertical="center" wrapText="1"/>
      <protection locked="0"/>
    </xf>
    <xf numFmtId="169" fontId="14" fillId="0" borderId="16" xfId="0" applyNumberFormat="1" applyFont="1" applyBorder="1" applyProtection="1">
      <protection locked="0"/>
    </xf>
    <xf numFmtId="173" fontId="14" fillId="0" borderId="16" xfId="0" applyNumberFormat="1" applyFont="1" applyBorder="1" applyAlignment="1" applyProtection="1">
      <alignment horizontal="center" vertical="center"/>
      <protection locked="0"/>
    </xf>
    <xf numFmtId="2" fontId="14" fillId="0" borderId="16" xfId="0" applyNumberFormat="1" applyFont="1" applyBorder="1" applyAlignment="1" applyProtection="1">
      <alignment horizontal="center" vertical="center" wrapText="1"/>
      <protection locked="0"/>
    </xf>
    <xf numFmtId="4" fontId="14" fillId="2" borderId="16" xfId="0" applyNumberFormat="1" applyFont="1" applyFill="1" applyBorder="1" applyAlignment="1">
      <alignment vertical="center"/>
    </xf>
    <xf numFmtId="2" fontId="14" fillId="0" borderId="16" xfId="0" applyNumberFormat="1" applyFont="1" applyBorder="1" applyAlignment="1" applyProtection="1">
      <alignment horizontal="center" vertical="center"/>
      <protection locked="0"/>
    </xf>
    <xf numFmtId="4" fontId="4" fillId="3" borderId="16" xfId="0" applyNumberFormat="1" applyFont="1" applyFill="1" applyBorder="1" applyAlignment="1">
      <alignment horizontal="right" vertical="center"/>
    </xf>
    <xf numFmtId="4" fontId="4" fillId="2" borderId="18" xfId="0" applyNumberFormat="1" applyFont="1" applyFill="1" applyBorder="1" applyAlignment="1">
      <alignment horizontal="right" vertical="center"/>
    </xf>
    <xf numFmtId="4" fontId="14" fillId="2" borderId="16" xfId="0" applyNumberFormat="1" applyFont="1" applyFill="1" applyBorder="1" applyAlignment="1">
      <alignment vertical="center" wrapText="1"/>
    </xf>
    <xf numFmtId="0" fontId="4" fillId="3" borderId="19" xfId="0" applyFont="1" applyFill="1" applyBorder="1" applyAlignment="1">
      <alignment horizontal="center" vertical="center" wrapText="1"/>
    </xf>
    <xf numFmtId="0" fontId="14" fillId="3" borderId="19" xfId="0" applyFont="1" applyFill="1" applyBorder="1" applyAlignment="1">
      <alignment horizontal="center" vertical="center" wrapText="1"/>
    </xf>
    <xf numFmtId="4" fontId="26" fillId="3" borderId="19" xfId="0" applyNumberFormat="1" applyFont="1" applyFill="1" applyBorder="1" applyAlignment="1">
      <alignment vertical="center" wrapText="1"/>
    </xf>
    <xf numFmtId="3" fontId="14" fillId="3" borderId="19" xfId="0" applyNumberFormat="1" applyFont="1" applyFill="1" applyBorder="1" applyAlignment="1">
      <alignment horizontal="center" vertical="center" wrapText="1"/>
    </xf>
    <xf numFmtId="0" fontId="14" fillId="3" borderId="19" xfId="0" applyFont="1" applyFill="1" applyBorder="1" applyAlignment="1">
      <alignment horizontal="center" vertical="center"/>
    </xf>
    <xf numFmtId="168" fontId="7" fillId="2" borderId="20" xfId="0" applyNumberFormat="1" applyFont="1" applyFill="1" applyBorder="1" applyAlignment="1">
      <alignment horizontal="right" vertical="center" wrapText="1"/>
    </xf>
    <xf numFmtId="4" fontId="14" fillId="3" borderId="19" xfId="0" applyNumberFormat="1" applyFont="1" applyFill="1" applyBorder="1" applyAlignment="1">
      <alignment vertical="center"/>
    </xf>
    <xf numFmtId="0" fontId="16" fillId="0" borderId="4" xfId="0" applyFont="1" applyBorder="1" applyAlignment="1">
      <alignment horizontal="center" vertical="center" wrapText="1"/>
    </xf>
    <xf numFmtId="0" fontId="7" fillId="6" borderId="18" xfId="0" applyFont="1" applyFill="1" applyBorder="1" applyAlignment="1">
      <alignment horizontal="center" vertical="center" wrapText="1"/>
    </xf>
    <xf numFmtId="4" fontId="16" fillId="2" borderId="18" xfId="0" applyNumberFormat="1" applyFont="1" applyFill="1" applyBorder="1"/>
    <xf numFmtId="0" fontId="16" fillId="0" borderId="41" xfId="0" applyFont="1" applyBorder="1" applyAlignment="1">
      <alignment horizontal="center"/>
    </xf>
    <xf numFmtId="0" fontId="16" fillId="0" borderId="19" xfId="0" applyFont="1" applyBorder="1" applyAlignment="1" applyProtection="1">
      <alignment horizontal="left" vertical="center" wrapText="1"/>
      <protection locked="0"/>
    </xf>
    <xf numFmtId="4" fontId="16" fillId="0" borderId="48" xfId="0" applyNumberFormat="1" applyFont="1" applyBorder="1" applyAlignment="1" applyProtection="1">
      <alignment horizontal="right" vertical="center"/>
      <protection locked="0"/>
    </xf>
    <xf numFmtId="4" fontId="16" fillId="2" borderId="20" xfId="0" applyNumberFormat="1" applyFont="1" applyFill="1" applyBorder="1"/>
    <xf numFmtId="0" fontId="8" fillId="0" borderId="0" xfId="0" applyFont="1"/>
    <xf numFmtId="0" fontId="8" fillId="0" borderId="0" xfId="0" applyFont="1" applyAlignment="1">
      <alignment horizontal="right"/>
    </xf>
    <xf numFmtId="0" fontId="7" fillId="6" borderId="52"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6" fillId="6" borderId="49" xfId="0" applyFont="1" applyFill="1" applyBorder="1" applyAlignment="1">
      <alignment horizontal="center" vertical="center" wrapText="1"/>
    </xf>
    <xf numFmtId="4" fontId="16" fillId="2" borderId="16" xfId="0" applyNumberFormat="1" applyFont="1" applyFill="1" applyBorder="1" applyAlignment="1">
      <alignment horizontal="right" vertical="center" wrapText="1"/>
    </xf>
    <xf numFmtId="4" fontId="16" fillId="0" borderId="19" xfId="0" applyNumberFormat="1" applyFont="1" applyBorder="1" applyAlignment="1" applyProtection="1">
      <alignment horizontal="right" vertical="center" wrapText="1"/>
      <protection locked="0"/>
    </xf>
    <xf numFmtId="0" fontId="3" fillId="0" borderId="41" xfId="0" applyFont="1" applyBorder="1" applyAlignment="1">
      <alignment horizontal="center" vertical="center"/>
    </xf>
    <xf numFmtId="1" fontId="16" fillId="0" borderId="19" xfId="0" applyNumberFormat="1" applyFont="1" applyBorder="1" applyAlignment="1" applyProtection="1">
      <alignment horizontal="right" vertical="center" wrapText="1"/>
      <protection locked="0"/>
    </xf>
    <xf numFmtId="0" fontId="3" fillId="0" borderId="19" xfId="0" applyFont="1" applyBorder="1" applyAlignment="1" applyProtection="1">
      <alignment horizontal="right" vertical="center" wrapText="1"/>
      <protection locked="0"/>
    </xf>
    <xf numFmtId="49" fontId="16" fillId="0" borderId="19" xfId="0" applyNumberFormat="1" applyFont="1" applyBorder="1" applyAlignment="1" applyProtection="1">
      <alignment horizontal="left" vertical="top"/>
      <protection locked="0"/>
    </xf>
    <xf numFmtId="0" fontId="4" fillId="0" borderId="0" xfId="0" applyFont="1" applyAlignment="1">
      <alignment horizontal="left" wrapText="1"/>
    </xf>
    <xf numFmtId="4" fontId="16" fillId="0" borderId="0" xfId="0" applyNumberFormat="1" applyFont="1" applyProtection="1">
      <protection locked="0"/>
    </xf>
    <xf numFmtId="0" fontId="16" fillId="0" borderId="0" xfId="0" applyFont="1" applyAlignment="1">
      <alignment vertical="center"/>
    </xf>
    <xf numFmtId="0" fontId="16" fillId="0" borderId="0" xfId="0" applyFont="1" applyAlignment="1">
      <alignment vertical="center" wrapText="1"/>
    </xf>
    <xf numFmtId="0" fontId="14" fillId="0" borderId="0" xfId="0" applyFont="1" applyAlignment="1">
      <alignment horizontal="left" vertical="center" wrapText="1"/>
    </xf>
    <xf numFmtId="0" fontId="11" fillId="0" borderId="0" xfId="0" applyFont="1" applyAlignment="1">
      <alignment horizontal="center" vertical="center"/>
    </xf>
    <xf numFmtId="4" fontId="16" fillId="3" borderId="16" xfId="0" applyNumberFormat="1" applyFont="1" applyFill="1" applyBorder="1" applyAlignment="1">
      <alignment horizontal="right" wrapText="1"/>
    </xf>
    <xf numFmtId="4" fontId="16" fillId="2" borderId="16" xfId="0" applyNumberFormat="1" applyFont="1" applyFill="1" applyBorder="1" applyAlignment="1">
      <alignment horizontal="right" wrapText="1"/>
    </xf>
    <xf numFmtId="0" fontId="14" fillId="0" borderId="0" xfId="0" applyFont="1" applyAlignment="1">
      <alignment horizontal="left"/>
    </xf>
    <xf numFmtId="0" fontId="3" fillId="0" borderId="0" xfId="0" applyFont="1" applyAlignment="1">
      <alignment horizontal="left" wrapText="1"/>
    </xf>
    <xf numFmtId="0" fontId="5" fillId="0" borderId="0" xfId="0" applyFont="1" applyAlignment="1">
      <alignment horizontal="center" vertical="center" wrapText="1"/>
    </xf>
    <xf numFmtId="0" fontId="29" fillId="6" borderId="18" xfId="0" applyFont="1" applyFill="1" applyBorder="1" applyAlignment="1">
      <alignment horizontal="center" vertical="center" wrapText="1"/>
    </xf>
    <xf numFmtId="0" fontId="29" fillId="6" borderId="16" xfId="0" applyFont="1" applyFill="1" applyBorder="1" applyAlignment="1">
      <alignment horizontal="center" vertical="center" wrapText="1"/>
    </xf>
    <xf numFmtId="0" fontId="8" fillId="0" borderId="0" xfId="0" applyFont="1" applyAlignment="1">
      <alignment horizontal="center"/>
    </xf>
    <xf numFmtId="0" fontId="16" fillId="0" borderId="0" xfId="0" applyFont="1" applyAlignment="1">
      <alignment horizontal="right"/>
    </xf>
    <xf numFmtId="0" fontId="21" fillId="0" borderId="0" xfId="0" applyFont="1" applyAlignment="1">
      <alignment horizontal="center"/>
    </xf>
    <xf numFmtId="0" fontId="7" fillId="6" borderId="33" xfId="0" applyFont="1" applyFill="1" applyBorder="1" applyAlignment="1">
      <alignment horizontal="center" vertical="center" wrapText="1"/>
    </xf>
    <xf numFmtId="0" fontId="6" fillId="3" borderId="43" xfId="0" applyFont="1" applyFill="1" applyBorder="1" applyAlignment="1">
      <alignment horizontal="left" vertical="center"/>
    </xf>
    <xf numFmtId="0" fontId="28" fillId="6" borderId="16" xfId="0" applyFont="1" applyFill="1" applyBorder="1" applyAlignment="1">
      <alignment horizontal="center" vertical="center" wrapText="1"/>
    </xf>
    <xf numFmtId="0" fontId="20" fillId="0" borderId="0" xfId="0" applyFont="1" applyAlignment="1">
      <alignment horizontal="center"/>
    </xf>
    <xf numFmtId="0" fontId="7" fillId="6" borderId="16" xfId="0" applyFont="1" applyFill="1" applyBorder="1" applyAlignment="1">
      <alignment horizontal="center" vertical="center"/>
    </xf>
    <xf numFmtId="4" fontId="16" fillId="0" borderId="0" xfId="0" applyNumberFormat="1" applyFont="1" applyAlignment="1">
      <alignment wrapText="1"/>
    </xf>
    <xf numFmtId="0" fontId="16" fillId="0" borderId="16" xfId="0" applyFont="1" applyBorder="1" applyAlignment="1">
      <alignment horizontal="center" vertical="center" wrapText="1"/>
    </xf>
    <xf numFmtId="3" fontId="16" fillId="0" borderId="16" xfId="0" applyNumberFormat="1" applyFont="1" applyBorder="1" applyAlignment="1" applyProtection="1">
      <alignment horizontal="right" vertical="center" wrapText="1"/>
      <protection locked="0"/>
    </xf>
    <xf numFmtId="10" fontId="16" fillId="0" borderId="16" xfId="0" applyNumberFormat="1" applyFont="1" applyBorder="1" applyAlignment="1" applyProtection="1">
      <alignment horizontal="center" vertical="center"/>
      <protection locked="0"/>
    </xf>
    <xf numFmtId="10" fontId="16" fillId="0" borderId="19" xfId="0" applyNumberFormat="1" applyFont="1" applyBorder="1" applyAlignment="1" applyProtection="1">
      <alignment horizontal="center" vertical="center"/>
      <protection locked="0"/>
    </xf>
    <xf numFmtId="10" fontId="16" fillId="2" borderId="16" xfId="0" applyNumberFormat="1" applyFont="1" applyFill="1" applyBorder="1"/>
    <xf numFmtId="10" fontId="16" fillId="2" borderId="19" xfId="0" applyNumberFormat="1" applyFont="1" applyFill="1" applyBorder="1"/>
    <xf numFmtId="0" fontId="6" fillId="6" borderId="22" xfId="0" applyFont="1" applyFill="1" applyBorder="1" applyAlignment="1">
      <alignment horizontal="center" vertical="center" wrapText="1"/>
    </xf>
    <xf numFmtId="0" fontId="7" fillId="6" borderId="55" xfId="0" applyFont="1" applyFill="1" applyBorder="1" applyAlignment="1">
      <alignment horizontal="center" vertical="center" wrapText="1"/>
    </xf>
    <xf numFmtId="0" fontId="3" fillId="0" borderId="39" xfId="0" applyFont="1" applyBorder="1" applyAlignment="1">
      <alignment horizontal="center" vertical="center"/>
    </xf>
    <xf numFmtId="0" fontId="14" fillId="0" borderId="0" xfId="0" applyFont="1" applyAlignment="1">
      <alignment horizontal="right"/>
    </xf>
    <xf numFmtId="0" fontId="4" fillId="0" borderId="0" xfId="0" applyFont="1"/>
    <xf numFmtId="0" fontId="42" fillId="0" borderId="0" xfId="0" applyFont="1" applyAlignment="1" applyProtection="1">
      <alignment horizontal="center"/>
      <protection locked="0"/>
    </xf>
    <xf numFmtId="0" fontId="0" fillId="0" borderId="0" xfId="0" applyAlignment="1">
      <alignment horizontal="center" vertical="center"/>
    </xf>
    <xf numFmtId="0" fontId="50" fillId="7" borderId="0" xfId="0" applyFont="1" applyFill="1" applyAlignment="1" applyProtection="1">
      <alignment horizontal="center" vertical="center" wrapText="1"/>
      <protection locked="0"/>
    </xf>
    <xf numFmtId="0" fontId="51" fillId="0" borderId="0" xfId="0" applyFont="1" applyAlignment="1">
      <alignment horizontal="right" vertical="center" wrapText="1"/>
    </xf>
    <xf numFmtId="0" fontId="25" fillId="0" borderId="0" xfId="0" applyFont="1" applyAlignment="1">
      <alignment horizontal="left" vertical="center"/>
    </xf>
    <xf numFmtId="0" fontId="52" fillId="0" borderId="0" xfId="0" applyFont="1" applyProtection="1">
      <protection locked="0"/>
    </xf>
    <xf numFmtId="0" fontId="51" fillId="0" borderId="0" xfId="0" applyFont="1" applyAlignment="1">
      <alignment horizontal="left" wrapText="1"/>
    </xf>
    <xf numFmtId="0" fontId="10" fillId="0" borderId="0" xfId="0" applyFont="1" applyAlignment="1" applyProtection="1">
      <alignment horizontal="center"/>
      <protection locked="0"/>
    </xf>
    <xf numFmtId="0" fontId="10" fillId="0" borderId="0" xfId="0" applyFont="1" applyAlignment="1" applyProtection="1">
      <alignment horizontal="center" vertical="center" wrapText="1"/>
      <protection locked="0"/>
    </xf>
    <xf numFmtId="0" fontId="10" fillId="0" borderId="45" xfId="0" applyFont="1" applyBorder="1" applyAlignment="1">
      <alignment horizontal="left" vertical="center"/>
    </xf>
    <xf numFmtId="0" fontId="55" fillId="0" borderId="0" xfId="0" applyFont="1" applyProtection="1">
      <protection locked="0"/>
    </xf>
    <xf numFmtId="0" fontId="10" fillId="0" borderId="0" xfId="0" applyFont="1" applyAlignment="1" applyProtection="1">
      <alignment horizontal="right"/>
      <protection locked="0"/>
    </xf>
    <xf numFmtId="0" fontId="10" fillId="0" borderId="59" xfId="0" applyFont="1" applyBorder="1" applyAlignment="1">
      <alignment horizontal="left"/>
    </xf>
    <xf numFmtId="0" fontId="52" fillId="0" borderId="0" xfId="0" applyFont="1" applyAlignment="1" applyProtection="1">
      <alignment horizontal="center"/>
      <protection locked="0"/>
    </xf>
    <xf numFmtId="0" fontId="51" fillId="0" borderId="0" xfId="0" applyFont="1" applyAlignment="1">
      <alignment horizontal="right" wrapText="1"/>
    </xf>
    <xf numFmtId="0" fontId="25" fillId="0" borderId="0" xfId="0" applyFont="1" applyAlignment="1">
      <alignment horizontal="left"/>
    </xf>
    <xf numFmtId="0" fontId="10" fillId="0" borderId="0" xfId="0" applyFont="1" applyAlignment="1">
      <alignment horizontal="right" vertical="center"/>
    </xf>
    <xf numFmtId="0" fontId="10" fillId="0" borderId="0" xfId="0" applyFont="1" applyAlignment="1">
      <alignment horizontal="center"/>
    </xf>
    <xf numFmtId="0" fontId="5" fillId="0" borderId="0" xfId="0" applyFont="1" applyAlignment="1">
      <alignment horizontal="left" vertical="center" wrapText="1"/>
    </xf>
    <xf numFmtId="0" fontId="10" fillId="0" borderId="0" xfId="0" applyFont="1" applyAlignment="1">
      <alignment horizontal="left"/>
    </xf>
    <xf numFmtId="0" fontId="10" fillId="0" borderId="58" xfId="0" applyFont="1" applyBorder="1" applyAlignment="1">
      <alignment horizontal="left"/>
    </xf>
    <xf numFmtId="0" fontId="15" fillId="0" borderId="0" xfId="0" applyFont="1" applyAlignment="1">
      <alignment horizontal="center"/>
    </xf>
    <xf numFmtId="0" fontId="10"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0" fillId="0" borderId="0" xfId="0" applyFont="1" applyAlignment="1" applyProtection="1">
      <alignment horizontal="center" vertical="center"/>
      <protection locked="0"/>
    </xf>
    <xf numFmtId="0" fontId="15" fillId="0" borderId="0" xfId="0" applyFont="1" applyAlignment="1">
      <alignment horizontal="left"/>
    </xf>
    <xf numFmtId="0" fontId="16" fillId="0" borderId="0" xfId="0" applyFont="1" applyAlignment="1">
      <alignment horizontal="left"/>
    </xf>
    <xf numFmtId="0" fontId="11" fillId="0" borderId="0" xfId="0" applyFont="1" applyAlignment="1">
      <alignment horizontal="left"/>
    </xf>
    <xf numFmtId="0" fontId="31" fillId="0" borderId="0" xfId="0" applyFont="1" applyAlignment="1">
      <alignment horizontal="center" wrapText="1"/>
    </xf>
    <xf numFmtId="0" fontId="13" fillId="0" borderId="0" xfId="0" applyFont="1" applyAlignment="1">
      <alignment horizontal="left" vertical="center"/>
    </xf>
    <xf numFmtId="4" fontId="44" fillId="0" borderId="0" xfId="0" applyNumberFormat="1" applyFont="1" applyAlignment="1">
      <alignment horizontal="right"/>
    </xf>
    <xf numFmtId="0" fontId="17" fillId="0" borderId="0" xfId="0" applyFont="1" applyAlignment="1">
      <alignment horizontal="left"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31" fillId="0" borderId="0" xfId="0" applyFont="1" applyAlignment="1">
      <alignment wrapText="1"/>
    </xf>
    <xf numFmtId="0" fontId="16" fillId="0" borderId="0" xfId="0" applyFont="1" applyAlignment="1">
      <alignment horizontal="center" vertical="center" wrapText="1"/>
    </xf>
    <xf numFmtId="0" fontId="10" fillId="0" borderId="0" xfId="0" applyFont="1" applyAlignment="1">
      <alignment vertical="top"/>
    </xf>
    <xf numFmtId="0" fontId="10" fillId="0" borderId="21" xfId="0" applyFont="1" applyBorder="1" applyAlignment="1" applyProtection="1">
      <alignment horizontal="right" vertical="center"/>
      <protection locked="0"/>
    </xf>
    <xf numFmtId="0" fontId="10" fillId="0" borderId="0" xfId="0" applyFont="1" applyProtection="1">
      <protection locked="0"/>
    </xf>
    <xf numFmtId="0" fontId="58" fillId="0" borderId="0" xfId="0" applyFont="1"/>
    <xf numFmtId="0" fontId="8" fillId="0" borderId="13" xfId="0" applyFont="1" applyBorder="1" applyAlignment="1">
      <alignment horizontal="center" vertical="center"/>
    </xf>
    <xf numFmtId="0" fontId="12" fillId="0" borderId="16" xfId="0" applyFont="1" applyBorder="1" applyAlignment="1">
      <alignment horizontal="center"/>
    </xf>
    <xf numFmtId="4" fontId="33" fillId="8" borderId="16" xfId="1" applyNumberFormat="1" applyFont="1" applyFill="1" applyBorder="1"/>
    <xf numFmtId="4" fontId="33" fillId="8" borderId="16" xfId="1" applyNumberFormat="1" applyFont="1" applyFill="1" applyBorder="1" applyAlignment="1">
      <alignment horizontal="center" vertical="center"/>
    </xf>
    <xf numFmtId="4" fontId="33" fillId="8" borderId="16" xfId="1" applyNumberFormat="1" applyFont="1" applyFill="1" applyBorder="1" applyAlignment="1">
      <alignment horizontal="center" vertical="center" wrapText="1"/>
    </xf>
    <xf numFmtId="0" fontId="0" fillId="8" borderId="0" xfId="0" applyFill="1"/>
    <xf numFmtId="172" fontId="32" fillId="8" borderId="16" xfId="1" applyNumberFormat="1" applyFont="1" applyFill="1" applyBorder="1"/>
    <xf numFmtId="172" fontId="32" fillId="8" borderId="16" xfId="1" applyNumberFormat="1" applyFont="1" applyFill="1" applyBorder="1" applyAlignment="1">
      <alignment horizontal="center" vertical="center"/>
    </xf>
    <xf numFmtId="172" fontId="0" fillId="8" borderId="0" xfId="0" applyNumberFormat="1" applyFill="1"/>
    <xf numFmtId="4" fontId="0" fillId="8" borderId="0" xfId="0" applyNumberFormat="1" applyFill="1"/>
    <xf numFmtId="172" fontId="32" fillId="8" borderId="16" xfId="1" applyNumberFormat="1" applyFont="1" applyFill="1" applyBorder="1" applyAlignment="1">
      <alignment horizontal="center"/>
    </xf>
    <xf numFmtId="4" fontId="32" fillId="8" borderId="0" xfId="1" applyNumberFormat="1" applyFont="1" applyFill="1"/>
    <xf numFmtId="4" fontId="32" fillId="8" borderId="0" xfId="1" applyNumberFormat="1" applyFont="1" applyFill="1" applyAlignment="1">
      <alignment horizontal="center" vertical="center"/>
    </xf>
    <xf numFmtId="0" fontId="50" fillId="0" borderId="13" xfId="0" applyFont="1" applyBorder="1" applyAlignment="1">
      <alignment horizontal="center" vertical="center"/>
    </xf>
    <xf numFmtId="0" fontId="12" fillId="0" borderId="16" xfId="0" applyFont="1" applyBorder="1" applyAlignment="1" applyProtection="1">
      <alignment horizontal="left" vertical="center" wrapText="1"/>
      <protection locked="0"/>
    </xf>
    <xf numFmtId="4" fontId="50" fillId="0" borderId="16" xfId="0" applyNumberFormat="1" applyFont="1" applyBorder="1" applyAlignment="1" applyProtection="1">
      <alignment horizontal="right" vertical="center" wrapText="1"/>
      <protection locked="0"/>
    </xf>
    <xf numFmtId="4" fontId="50" fillId="3" borderId="16" xfId="0" applyNumberFormat="1" applyFont="1" applyFill="1" applyBorder="1" applyAlignment="1">
      <alignment horizontal="right" vertical="center" wrapText="1"/>
    </xf>
    <xf numFmtId="4" fontId="12" fillId="3" borderId="16" xfId="0" applyNumberFormat="1" applyFont="1" applyFill="1" applyBorder="1" applyAlignment="1">
      <alignment horizontal="right" vertical="center"/>
    </xf>
    <xf numFmtId="10" fontId="12" fillId="0" borderId="16" xfId="0" applyNumberFormat="1" applyFont="1" applyBorder="1" applyAlignment="1" applyProtection="1">
      <alignment horizontal="center" vertical="center"/>
      <protection locked="0"/>
    </xf>
    <xf numFmtId="174" fontId="12" fillId="0" borderId="14" xfId="4" applyNumberFormat="1" applyFont="1" applyBorder="1" applyAlignment="1" applyProtection="1">
      <alignment horizontal="center" vertical="center"/>
    </xf>
    <xf numFmtId="4" fontId="12" fillId="0" borderId="14" xfId="0" applyNumberFormat="1" applyFont="1" applyBorder="1" applyAlignment="1" applyProtection="1">
      <alignment horizontal="right" vertical="center"/>
      <protection locked="0"/>
    </xf>
    <xf numFmtId="4" fontId="12" fillId="3" borderId="14" xfId="0" applyNumberFormat="1" applyFont="1" applyFill="1" applyBorder="1" applyAlignment="1">
      <alignment horizontal="right" vertical="center"/>
    </xf>
    <xf numFmtId="4" fontId="50" fillId="0" borderId="18" xfId="0" applyNumberFormat="1" applyFont="1" applyBorder="1" applyAlignment="1" applyProtection="1">
      <alignment horizontal="right" vertical="center"/>
      <protection locked="0"/>
    </xf>
    <xf numFmtId="4" fontId="12" fillId="2" borderId="51" xfId="0" applyNumberFormat="1" applyFont="1" applyFill="1" applyBorder="1"/>
    <xf numFmtId="4" fontId="12" fillId="2" borderId="49" xfId="0" applyNumberFormat="1" applyFont="1" applyFill="1" applyBorder="1"/>
    <xf numFmtId="0" fontId="50" fillId="0" borderId="31" xfId="0" applyFont="1" applyBorder="1" applyAlignment="1">
      <alignment horizontal="center" vertical="center"/>
    </xf>
    <xf numFmtId="0" fontId="12" fillId="0" borderId="13" xfId="0" applyFont="1" applyBorder="1" applyAlignment="1">
      <alignment horizontal="center"/>
    </xf>
    <xf numFmtId="0" fontId="12" fillId="0" borderId="31" xfId="0" applyFont="1" applyBorder="1" applyAlignment="1">
      <alignment horizontal="center"/>
    </xf>
    <xf numFmtId="0" fontId="12" fillId="0" borderId="34" xfId="0" applyFont="1" applyBorder="1" applyAlignment="1">
      <alignment horizontal="center"/>
    </xf>
    <xf numFmtId="4" fontId="12" fillId="3" borderId="23" xfId="0" applyNumberFormat="1" applyFont="1" applyFill="1" applyBorder="1" applyAlignment="1">
      <alignment horizontal="right" vertical="center"/>
    </xf>
    <xf numFmtId="4" fontId="50" fillId="0" borderId="20" xfId="0" applyNumberFormat="1" applyFont="1" applyBorder="1" applyAlignment="1" applyProtection="1">
      <alignment horizontal="right" vertical="center"/>
      <protection locked="0"/>
    </xf>
    <xf numFmtId="4" fontId="12" fillId="2" borderId="50" xfId="0" applyNumberFormat="1" applyFont="1" applyFill="1" applyBorder="1"/>
    <xf numFmtId="4" fontId="56" fillId="3" borderId="24" xfId="0" applyNumberFormat="1" applyFont="1" applyFill="1" applyBorder="1" applyAlignment="1">
      <alignment horizontal="right" vertical="center" wrapText="1"/>
    </xf>
    <xf numFmtId="3" fontId="12" fillId="3" borderId="24" xfId="0" applyNumberFormat="1" applyFont="1" applyFill="1" applyBorder="1" applyAlignment="1">
      <alignment horizontal="center" vertical="center" wrapText="1"/>
    </xf>
    <xf numFmtId="4" fontId="56" fillId="3" borderId="35" xfId="0" applyNumberFormat="1" applyFont="1" applyFill="1" applyBorder="1" applyAlignment="1">
      <alignment horizontal="right" vertical="center" wrapText="1"/>
    </xf>
    <xf numFmtId="4" fontId="12" fillId="2" borderId="42" xfId="0" applyNumberFormat="1" applyFont="1" applyFill="1" applyBorder="1"/>
    <xf numFmtId="0" fontId="6" fillId="3" borderId="36" xfId="0" applyFont="1" applyFill="1" applyBorder="1" applyAlignment="1">
      <alignment horizontal="center" vertical="center"/>
    </xf>
    <xf numFmtId="4" fontId="6" fillId="3" borderId="53" xfId="0" applyNumberFormat="1" applyFont="1" applyFill="1" applyBorder="1" applyAlignment="1">
      <alignment vertical="center"/>
    </xf>
    <xf numFmtId="0" fontId="3" fillId="6" borderId="33"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8" fillId="0" borderId="16" xfId="0" applyFont="1" applyBorder="1" applyAlignment="1" applyProtection="1">
      <alignment horizontal="left" vertical="center" wrapText="1"/>
      <protection locked="0"/>
    </xf>
    <xf numFmtId="14" fontId="8" fillId="0" borderId="16" xfId="0" applyNumberFormat="1" applyFont="1" applyBorder="1" applyAlignment="1" applyProtection="1">
      <alignment horizontal="right" vertical="center" wrapText="1"/>
      <protection locked="0"/>
    </xf>
    <xf numFmtId="49" fontId="8" fillId="0" borderId="14" xfId="0" applyNumberFormat="1" applyFont="1" applyBorder="1" applyAlignment="1" applyProtection="1">
      <alignment horizontal="right" vertical="center" wrapText="1"/>
      <protection locked="0"/>
    </xf>
    <xf numFmtId="4" fontId="8" fillId="0" borderId="16" xfId="0" applyNumberFormat="1" applyFont="1" applyBorder="1" applyProtection="1">
      <protection locked="0"/>
    </xf>
    <xf numFmtId="4" fontId="8" fillId="0" borderId="18" xfId="0" applyNumberFormat="1" applyFont="1" applyBorder="1" applyProtection="1">
      <protection locked="0"/>
    </xf>
    <xf numFmtId="0" fontId="8" fillId="0" borderId="31" xfId="0" applyFont="1" applyBorder="1" applyAlignment="1">
      <alignment horizontal="center" vertical="center"/>
    </xf>
    <xf numFmtId="0" fontId="8" fillId="0" borderId="23" xfId="0" applyFont="1" applyBorder="1" applyAlignment="1" applyProtection="1">
      <alignment horizontal="left" vertical="center" wrapText="1"/>
      <protection locked="0"/>
    </xf>
    <xf numFmtId="49" fontId="8" fillId="0" borderId="61" xfId="0" applyNumberFormat="1" applyFont="1" applyBorder="1" applyAlignment="1" applyProtection="1">
      <alignment horizontal="right" vertical="center" wrapText="1"/>
      <protection locked="0"/>
    </xf>
    <xf numFmtId="4" fontId="8" fillId="0" borderId="23" xfId="0" applyNumberFormat="1" applyFont="1" applyBorder="1" applyProtection="1">
      <protection locked="0"/>
    </xf>
    <xf numFmtId="4" fontId="8" fillId="0" borderId="64" xfId="0" applyNumberFormat="1" applyFont="1" applyBorder="1" applyProtection="1">
      <protection locked="0"/>
    </xf>
    <xf numFmtId="0" fontId="8" fillId="0" borderId="41" xfId="0" applyFont="1" applyBorder="1" applyAlignment="1">
      <alignment horizontal="center" vertical="center"/>
    </xf>
    <xf numFmtId="0" fontId="8" fillId="0" borderId="19" xfId="0" applyFont="1" applyBorder="1" applyAlignment="1" applyProtection="1">
      <alignment horizontal="left" vertical="center" wrapText="1"/>
      <protection locked="0"/>
    </xf>
    <xf numFmtId="49" fontId="8" fillId="0" borderId="48" xfId="0" applyNumberFormat="1" applyFont="1" applyBorder="1" applyAlignment="1" applyProtection="1">
      <alignment horizontal="right" vertical="center" wrapText="1"/>
      <protection locked="0"/>
    </xf>
    <xf numFmtId="4" fontId="8" fillId="0" borderId="19" xfId="0" applyNumberFormat="1" applyFont="1" applyBorder="1" applyProtection="1">
      <protection locked="0"/>
    </xf>
    <xf numFmtId="4" fontId="8" fillId="0" borderId="20" xfId="0" applyNumberFormat="1" applyFont="1" applyBorder="1" applyProtection="1">
      <protection locked="0"/>
    </xf>
    <xf numFmtId="0" fontId="7" fillId="6" borderId="2" xfId="0" applyFont="1" applyFill="1" applyBorder="1" applyAlignment="1">
      <alignment horizontal="center" vertical="center" wrapText="1"/>
    </xf>
    <xf numFmtId="4" fontId="56" fillId="3" borderId="44" xfId="0" applyNumberFormat="1" applyFont="1" applyFill="1" applyBorder="1" applyAlignment="1">
      <alignment horizontal="right" vertical="center" wrapText="1"/>
    </xf>
    <xf numFmtId="0" fontId="8" fillId="0" borderId="0" xfId="0" applyFont="1" applyAlignment="1">
      <alignment vertical="center" wrapText="1"/>
    </xf>
    <xf numFmtId="0" fontId="55" fillId="0" borderId="0" xfId="0" applyFont="1" applyAlignment="1" applyProtection="1">
      <alignment horizontal="center"/>
      <protection locked="0"/>
    </xf>
    <xf numFmtId="4" fontId="32" fillId="0" borderId="16" xfId="1" applyNumberFormat="1" applyFont="1" applyBorder="1"/>
    <xf numFmtId="0" fontId="18" fillId="0" borderId="0" xfId="0" applyFont="1" applyAlignment="1">
      <alignment horizontal="left" vertical="center" wrapText="1"/>
    </xf>
    <xf numFmtId="49" fontId="56" fillId="0" borderId="16" xfId="0" applyNumberFormat="1" applyFont="1" applyBorder="1" applyAlignment="1" applyProtection="1">
      <alignment horizontal="center" vertical="center" wrapText="1"/>
      <protection locked="0"/>
    </xf>
    <xf numFmtId="0" fontId="4" fillId="0" borderId="0" xfId="0" applyFont="1" applyAlignment="1">
      <alignment wrapText="1"/>
    </xf>
    <xf numFmtId="4" fontId="56" fillId="2" borderId="42" xfId="0" applyNumberFormat="1" applyFont="1" applyFill="1" applyBorder="1" applyAlignment="1">
      <alignment vertical="center"/>
    </xf>
    <xf numFmtId="49" fontId="56" fillId="0" borderId="16" xfId="0" applyNumberFormat="1" applyFont="1" applyBorder="1" applyAlignment="1" applyProtection="1">
      <alignment horizontal="center" vertical="center"/>
      <protection locked="0"/>
    </xf>
    <xf numFmtId="172" fontId="60" fillId="0" borderId="0" xfId="1" applyNumberFormat="1" applyFont="1"/>
    <xf numFmtId="2" fontId="3" fillId="3" borderId="16" xfId="0" applyNumberFormat="1" applyFont="1" applyFill="1" applyBorder="1" applyAlignment="1">
      <alignment horizontal="right" vertical="center" wrapText="1"/>
    </xf>
    <xf numFmtId="4" fontId="62" fillId="0" borderId="0" xfId="0" applyNumberFormat="1" applyFont="1"/>
    <xf numFmtId="0" fontId="6" fillId="0" borderId="60" xfId="0" applyFont="1" applyBorder="1" applyAlignment="1">
      <alignment horizontal="center" vertical="center"/>
    </xf>
    <xf numFmtId="0" fontId="16" fillId="0" borderId="9" xfId="0" applyFont="1" applyBorder="1" applyAlignment="1">
      <alignment horizontal="center" vertical="center" wrapText="1"/>
    </xf>
    <xf numFmtId="0" fontId="16" fillId="0" borderId="60" xfId="0" applyFont="1" applyBorder="1"/>
    <xf numFmtId="4" fontId="63" fillId="0" borderId="0" xfId="0" applyNumberFormat="1" applyFont="1"/>
    <xf numFmtId="0" fontId="25" fillId="0" borderId="0" xfId="0" applyFont="1"/>
    <xf numFmtId="0" fontId="24" fillId="0" borderId="0" xfId="0" applyFont="1" applyAlignment="1">
      <alignment vertical="center" wrapText="1"/>
    </xf>
    <xf numFmtId="4" fontId="45" fillId="0" borderId="0" xfId="0" applyNumberFormat="1" applyFont="1"/>
    <xf numFmtId="172" fontId="60" fillId="0" borderId="11" xfId="1" applyNumberFormat="1" applyFont="1" applyBorder="1" applyAlignment="1" applyProtection="1">
      <alignment wrapText="1"/>
      <protection locked="0"/>
    </xf>
    <xf numFmtId="0" fontId="43" fillId="0" borderId="0" xfId="0" applyFont="1"/>
    <xf numFmtId="172" fontId="32" fillId="0" borderId="16" xfId="1" applyNumberFormat="1" applyFont="1" applyBorder="1" applyAlignment="1">
      <alignment horizontal="center" vertical="center"/>
    </xf>
    <xf numFmtId="0" fontId="32" fillId="9" borderId="16" xfId="1" applyFont="1" applyFill="1" applyBorder="1"/>
    <xf numFmtId="172" fontId="32" fillId="0" borderId="16" xfId="1" applyNumberFormat="1" applyFont="1" applyBorder="1"/>
    <xf numFmtId="4" fontId="32" fillId="8" borderId="16" xfId="1" applyNumberFormat="1" applyFont="1" applyFill="1" applyBorder="1"/>
    <xf numFmtId="4" fontId="32" fillId="8" borderId="16" xfId="1" applyNumberFormat="1" applyFont="1" applyFill="1" applyBorder="1" applyAlignment="1">
      <alignment horizontal="center" vertical="center"/>
    </xf>
    <xf numFmtId="0" fontId="32" fillId="0" borderId="16" xfId="1" applyFont="1" applyBorder="1"/>
    <xf numFmtId="4" fontId="67" fillId="0" borderId="0" xfId="0" applyNumberFormat="1" applyFont="1"/>
    <xf numFmtId="4" fontId="68" fillId="0" borderId="0" xfId="0" applyNumberFormat="1" applyFont="1"/>
    <xf numFmtId="0" fontId="0" fillId="8" borderId="16" xfId="0" applyFill="1" applyBorder="1"/>
    <xf numFmtId="0" fontId="69" fillId="0" borderId="0" xfId="0" applyFont="1"/>
    <xf numFmtId="4" fontId="61" fillId="0" borderId="0" xfId="1" applyNumberFormat="1" applyFont="1"/>
    <xf numFmtId="0" fontId="10" fillId="0" borderId="0" xfId="0" applyFont="1" applyAlignment="1">
      <alignment horizontal="left"/>
    </xf>
    <xf numFmtId="0" fontId="13" fillId="0" borderId="0" xfId="0" applyFont="1" applyAlignment="1">
      <alignment horizontal="left" wrapText="1"/>
    </xf>
    <xf numFmtId="0" fontId="15" fillId="0" borderId="0" xfId="0" applyFont="1" applyAlignment="1">
      <alignment horizontal="left" wrapText="1"/>
    </xf>
    <xf numFmtId="0" fontId="10" fillId="0" borderId="0" xfId="0" applyFont="1" applyAlignment="1">
      <alignment horizontal="center" vertical="center"/>
    </xf>
    <xf numFmtId="0" fontId="10" fillId="0" borderId="0" xfId="0" applyFont="1" applyAlignment="1">
      <alignment horizontal="center"/>
    </xf>
    <xf numFmtId="0" fontId="15" fillId="0" borderId="0" xfId="0" applyFont="1" applyAlignment="1">
      <alignment horizontal="left" vertical="center" wrapText="1"/>
    </xf>
    <xf numFmtId="0" fontId="15" fillId="0" borderId="14" xfId="0" applyFont="1" applyBorder="1" applyAlignment="1" applyProtection="1">
      <alignment horizontal="center" vertical="center" wrapText="1"/>
      <protection locked="0"/>
    </xf>
    <xf numFmtId="0" fontId="15" fillId="0" borderId="39"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23" fillId="0" borderId="0" xfId="0" applyFont="1" applyAlignment="1">
      <alignment horizontal="left" vertical="center"/>
    </xf>
    <xf numFmtId="0" fontId="58" fillId="0" borderId="0" xfId="0" applyFont="1" applyAlignment="1">
      <alignment horizontal="center"/>
    </xf>
    <xf numFmtId="0" fontId="17" fillId="0" borderId="0" xfId="0" applyFont="1" applyAlignment="1">
      <alignment horizontal="left"/>
    </xf>
    <xf numFmtId="0" fontId="10" fillId="0" borderId="16" xfId="0" applyFont="1" applyBorder="1" applyAlignment="1">
      <alignment horizontal="center" vertical="center" wrapText="1"/>
    </xf>
    <xf numFmtId="0" fontId="14" fillId="0" borderId="58" xfId="0" applyFont="1" applyBorder="1" applyAlignment="1" applyProtection="1">
      <alignment horizontal="center" wrapText="1"/>
      <protection locked="0"/>
    </xf>
    <xf numFmtId="0" fontId="10" fillId="0" borderId="16" xfId="0" applyFont="1" applyBorder="1" applyAlignment="1" applyProtection="1">
      <alignment horizontal="center"/>
      <protection locked="0"/>
    </xf>
    <xf numFmtId="0" fontId="10" fillId="0" borderId="61" xfId="0" applyFont="1" applyBorder="1" applyAlignment="1" applyProtection="1">
      <alignment horizontal="center" vertical="top" wrapText="1"/>
      <protection locked="0"/>
    </xf>
    <xf numFmtId="0" fontId="10" fillId="0" borderId="62" xfId="0" applyFont="1" applyBorder="1" applyAlignment="1" applyProtection="1">
      <alignment horizontal="center" vertical="top" wrapText="1"/>
      <protection locked="0"/>
    </xf>
    <xf numFmtId="0" fontId="10" fillId="0" borderId="63" xfId="0" applyFont="1" applyBorder="1" applyAlignment="1" applyProtection="1">
      <alignment horizontal="center" vertical="top" wrapText="1"/>
      <protection locked="0"/>
    </xf>
    <xf numFmtId="0" fontId="10" fillId="0" borderId="46" xfId="0"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0" fontId="10" fillId="0" borderId="47" xfId="0" applyFont="1" applyBorder="1" applyAlignment="1" applyProtection="1">
      <alignment horizontal="center" vertical="top" wrapText="1"/>
      <protection locked="0"/>
    </xf>
    <xf numFmtId="0" fontId="10" fillId="0" borderId="9" xfId="0" applyFont="1" applyBorder="1" applyAlignment="1" applyProtection="1">
      <alignment horizontal="center" vertical="top" wrapText="1"/>
      <protection locked="0"/>
    </xf>
    <xf numFmtId="0" fontId="10" fillId="0" borderId="22" xfId="0" applyFont="1" applyBorder="1" applyAlignment="1" applyProtection="1">
      <alignment horizontal="center" vertical="top" wrapText="1"/>
      <protection locked="0"/>
    </xf>
    <xf numFmtId="0" fontId="10" fillId="0" borderId="10" xfId="0" applyFont="1" applyBorder="1" applyAlignment="1" applyProtection="1">
      <alignment horizontal="center" vertical="top" wrapText="1"/>
      <protection locked="0"/>
    </xf>
    <xf numFmtId="0" fontId="16" fillId="0" borderId="0" xfId="0" applyFont="1" applyAlignment="1">
      <alignment horizontal="left" vertical="center" wrapText="1"/>
    </xf>
    <xf numFmtId="0" fontId="16" fillId="0" borderId="47" xfId="0" applyFont="1" applyBorder="1" applyAlignment="1">
      <alignment horizontal="left" vertical="center" wrapText="1"/>
    </xf>
    <xf numFmtId="0" fontId="10" fillId="0" borderId="43" xfId="0" applyFont="1" applyBorder="1" applyAlignment="1">
      <alignment horizontal="center" vertical="center"/>
    </xf>
    <xf numFmtId="0" fontId="10" fillId="0" borderId="45" xfId="0" applyFont="1" applyBorder="1" applyAlignment="1">
      <alignment horizontal="center" vertical="center"/>
    </xf>
    <xf numFmtId="0" fontId="15" fillId="0" borderId="56" xfId="0" applyFont="1" applyBorder="1" applyAlignment="1">
      <alignment horizontal="center" vertical="center" wrapText="1"/>
    </xf>
    <xf numFmtId="0" fontId="15" fillId="0" borderId="0" xfId="0" applyFont="1" applyAlignment="1">
      <alignment horizontal="center" vertical="center" wrapText="1"/>
    </xf>
    <xf numFmtId="10" fontId="26" fillId="0" borderId="21" xfId="2" applyNumberFormat="1" applyFont="1" applyFill="1" applyBorder="1" applyAlignment="1" applyProtection="1">
      <alignment horizontal="center" vertical="center" wrapText="1"/>
    </xf>
    <xf numFmtId="10" fontId="26" fillId="0" borderId="45" xfId="2" applyNumberFormat="1" applyFont="1" applyFill="1" applyBorder="1" applyAlignment="1" applyProtection="1">
      <alignment horizontal="center" vertical="center" wrapText="1"/>
    </xf>
    <xf numFmtId="0" fontId="15" fillId="0" borderId="0" xfId="0" applyFont="1" applyAlignment="1">
      <alignment horizontal="center"/>
    </xf>
    <xf numFmtId="0" fontId="15" fillId="0" borderId="0" xfId="0" applyFont="1" applyAlignment="1">
      <alignment horizontal="center" wrapText="1"/>
    </xf>
    <xf numFmtId="10" fontId="64" fillId="0" borderId="0" xfId="2" applyNumberFormat="1" applyFont="1" applyFill="1" applyAlignment="1" applyProtection="1">
      <alignment horizontal="center" wrapText="1"/>
    </xf>
    <xf numFmtId="0" fontId="18" fillId="0" borderId="0" xfId="0" applyFont="1" applyAlignment="1">
      <alignment horizontal="center" vertical="center" wrapText="1"/>
    </xf>
    <xf numFmtId="0" fontId="13" fillId="0" borderId="0" xfId="0" applyFont="1" applyAlignment="1">
      <alignment horizontal="left"/>
    </xf>
    <xf numFmtId="0" fontId="15" fillId="0" borderId="0" xfId="0" applyFont="1" applyAlignment="1">
      <alignment horizontal="left"/>
    </xf>
    <xf numFmtId="0" fontId="16" fillId="0" borderId="0" xfId="0" applyFont="1" applyAlignment="1">
      <alignment horizontal="center"/>
    </xf>
    <xf numFmtId="0" fontId="53" fillId="0" borderId="16" xfId="0" applyFont="1" applyBorder="1" applyAlignment="1">
      <alignment horizontal="center" vertical="center" wrapText="1"/>
    </xf>
    <xf numFmtId="0" fontId="10" fillId="0" borderId="16" xfId="0" applyFont="1" applyBorder="1" applyAlignment="1" applyProtection="1">
      <alignment horizontal="center" vertical="center"/>
      <protection locked="0"/>
    </xf>
    <xf numFmtId="0" fontId="16" fillId="0" borderId="0" xfId="0" applyFont="1" applyAlignment="1">
      <alignment horizontal="left" vertical="center"/>
    </xf>
    <xf numFmtId="0" fontId="14" fillId="0" borderId="0" xfId="0" applyFont="1" applyAlignment="1">
      <alignment horizontal="center"/>
    </xf>
    <xf numFmtId="0" fontId="14" fillId="0" borderId="0" xfId="0" applyFont="1" applyAlignment="1">
      <alignment horizontal="center" vertical="center" wrapText="1"/>
    </xf>
    <xf numFmtId="0" fontId="10" fillId="0" borderId="0" xfId="0" applyFont="1" applyAlignment="1">
      <alignment horizontal="left" vertical="center" wrapText="1"/>
    </xf>
    <xf numFmtId="0" fontId="14" fillId="0" borderId="0" xfId="0" applyFont="1" applyAlignment="1">
      <alignment horizontal="left"/>
    </xf>
    <xf numFmtId="0" fontId="10" fillId="0" borderId="58" xfId="0" applyFont="1" applyBorder="1" applyAlignment="1">
      <alignment horizontal="left"/>
    </xf>
    <xf numFmtId="0" fontId="47" fillId="0" borderId="0" xfId="0" applyFont="1" applyAlignment="1">
      <alignment horizontal="center" vertical="top" wrapText="1"/>
    </xf>
    <xf numFmtId="0" fontId="31" fillId="0" borderId="0" xfId="0" applyFont="1" applyAlignment="1">
      <alignment horizontal="center" wrapText="1"/>
    </xf>
    <xf numFmtId="0" fontId="31" fillId="0" borderId="0" xfId="0" applyFont="1" applyAlignment="1" applyProtection="1">
      <alignment horizontal="center" wrapText="1"/>
      <protection locked="0"/>
    </xf>
    <xf numFmtId="0" fontId="3" fillId="0" borderId="0" xfId="0" applyFont="1" applyAlignment="1" applyProtection="1">
      <alignment horizontal="center" wrapText="1"/>
      <protection locked="0"/>
    </xf>
    <xf numFmtId="0" fontId="10" fillId="0" borderId="0" xfId="0" applyFont="1" applyAlignment="1">
      <alignment horizontal="left" vertical="center"/>
    </xf>
    <xf numFmtId="0" fontId="10" fillId="0" borderId="0" xfId="0" applyFont="1" applyAlignment="1" applyProtection="1">
      <alignment horizontal="left" vertical="center" wrapText="1"/>
      <protection locked="0"/>
    </xf>
    <xf numFmtId="0" fontId="5" fillId="0" borderId="0" xfId="0" applyFont="1" applyAlignment="1">
      <alignment horizontal="left" wrapText="1"/>
    </xf>
    <xf numFmtId="0" fontId="3" fillId="0" borderId="0" xfId="0" applyFont="1" applyAlignment="1">
      <alignment horizontal="center" wrapText="1"/>
    </xf>
    <xf numFmtId="0" fontId="5" fillId="0" borderId="0" xfId="0" applyFont="1" applyAlignment="1">
      <alignment horizontal="left" vertical="center" wrapText="1"/>
    </xf>
    <xf numFmtId="0" fontId="16" fillId="0" borderId="0" xfId="0" applyFont="1" applyAlignment="1">
      <alignment horizontal="right"/>
    </xf>
    <xf numFmtId="2" fontId="10" fillId="0" borderId="0" xfId="0" applyNumberFormat="1" applyFont="1" applyAlignment="1" applyProtection="1">
      <alignment horizontal="center" vertical="center" wrapText="1"/>
      <protection locked="0"/>
    </xf>
    <xf numFmtId="0" fontId="13" fillId="0" borderId="0" xfId="0" applyFont="1" applyAlignment="1">
      <alignment horizontal="left" vertical="center"/>
    </xf>
    <xf numFmtId="0" fontId="25" fillId="0" borderId="0" xfId="0" applyFont="1" applyAlignment="1">
      <alignment horizontal="center" vertical="center" wrapText="1"/>
    </xf>
    <xf numFmtId="0" fontId="10" fillId="0" borderId="0" xfId="0" applyFont="1" applyAlignment="1" applyProtection="1">
      <alignment horizontal="left"/>
      <protection locked="0"/>
    </xf>
    <xf numFmtId="0" fontId="11" fillId="0" borderId="0" xfId="0" applyFont="1" applyAlignment="1">
      <alignment horizontal="left"/>
    </xf>
    <xf numFmtId="0" fontId="10" fillId="0" borderId="0" xfId="0" applyFont="1" applyAlignment="1">
      <alignment horizontal="left" wrapText="1"/>
    </xf>
    <xf numFmtId="0" fontId="4" fillId="0" borderId="0" xfId="0" applyFont="1" applyAlignment="1">
      <alignment horizontal="center"/>
    </xf>
    <xf numFmtId="0" fontId="51" fillId="0" borderId="0" xfId="0" applyFont="1" applyAlignment="1">
      <alignment horizontal="center"/>
    </xf>
    <xf numFmtId="0" fontId="3" fillId="0" borderId="0" xfId="0" applyFont="1" applyAlignment="1">
      <alignment horizontal="left" vertical="center" wrapText="1"/>
    </xf>
    <xf numFmtId="0" fontId="25" fillId="0" borderId="0" xfId="0" applyFont="1" applyAlignment="1">
      <alignment horizontal="center" vertical="center"/>
    </xf>
    <xf numFmtId="0" fontId="10" fillId="0" borderId="43" xfId="0" applyFont="1" applyBorder="1" applyAlignment="1" applyProtection="1">
      <alignment horizontal="center" vertical="center"/>
      <protection locked="0"/>
    </xf>
    <xf numFmtId="0" fontId="16" fillId="0" borderId="0" xfId="0" applyFont="1" applyAlignment="1">
      <alignment horizontal="center" vertical="center"/>
    </xf>
    <xf numFmtId="0" fontId="16"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6" fillId="0" borderId="0" xfId="0" applyFont="1" applyAlignment="1" applyProtection="1">
      <alignment horizontal="center"/>
      <protection locked="0"/>
    </xf>
    <xf numFmtId="175" fontId="16" fillId="0" borderId="0" xfId="0" applyNumberFormat="1" applyFont="1" applyAlignment="1" applyProtection="1">
      <alignment horizontal="center"/>
      <protection locked="0"/>
    </xf>
    <xf numFmtId="0" fontId="66" fillId="0" borderId="0" xfId="0" applyFont="1" applyAlignment="1">
      <alignment horizontal="left"/>
    </xf>
    <xf numFmtId="0" fontId="10" fillId="0" borderId="0" xfId="0" applyFont="1" applyAlignment="1" applyProtection="1">
      <alignment horizontal="center"/>
      <protection locked="0"/>
    </xf>
    <xf numFmtId="0" fontId="23"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65" fillId="0" borderId="0" xfId="0" applyFont="1" applyAlignment="1">
      <alignment horizontal="left" wrapText="1"/>
    </xf>
    <xf numFmtId="0" fontId="3" fillId="0" borderId="0" xfId="0" applyFont="1" applyAlignment="1">
      <alignment horizontal="right"/>
    </xf>
    <xf numFmtId="0" fontId="24" fillId="0" borderId="56" xfId="0" applyFont="1" applyBorder="1" applyAlignment="1">
      <alignment horizontal="center" vertical="center" wrapText="1"/>
    </xf>
    <xf numFmtId="0" fontId="24" fillId="0" borderId="57" xfId="0" applyFont="1" applyBorder="1" applyAlignment="1">
      <alignment horizontal="center" vertical="center" wrapText="1"/>
    </xf>
    <xf numFmtId="0" fontId="6" fillId="0" borderId="0" xfId="0" applyFont="1" applyAlignment="1">
      <alignment horizontal="center" vertical="center" wrapText="1"/>
    </xf>
    <xf numFmtId="4" fontId="26" fillId="0" borderId="21" xfId="0" applyNumberFormat="1" applyFont="1" applyBorder="1" applyAlignment="1">
      <alignment horizontal="right" vertical="center"/>
    </xf>
    <xf numFmtId="4" fontId="26" fillId="0" borderId="45" xfId="0" applyNumberFormat="1" applyFont="1" applyBorder="1" applyAlignment="1">
      <alignment horizontal="right" vertical="center"/>
    </xf>
    <xf numFmtId="0" fontId="16" fillId="0" borderId="0" xfId="0" applyFont="1" applyAlignment="1">
      <alignment horizontal="left"/>
    </xf>
    <xf numFmtId="0" fontId="46" fillId="0" borderId="0" xfId="0" applyFont="1" applyAlignment="1">
      <alignment horizontal="left"/>
    </xf>
    <xf numFmtId="0" fontId="10" fillId="0" borderId="0" xfId="0" applyFont="1" applyAlignment="1" applyProtection="1">
      <alignment horizontal="left" wrapText="1"/>
      <protection locked="0"/>
    </xf>
    <xf numFmtId="0" fontId="17" fillId="0" borderId="0" xfId="0" applyFont="1" applyAlignment="1">
      <alignment horizontal="left" wrapText="1"/>
    </xf>
    <xf numFmtId="4" fontId="64" fillId="0" borderId="0" xfId="0" applyNumberFormat="1" applyFont="1" applyAlignment="1">
      <alignment horizontal="center"/>
    </xf>
    <xf numFmtId="0" fontId="16" fillId="0" borderId="0" xfId="0" applyFont="1" applyAlignment="1">
      <alignment horizontal="left" wrapText="1"/>
    </xf>
    <xf numFmtId="0" fontId="54" fillId="0" borderId="0" xfId="0" applyFont="1" applyAlignment="1">
      <alignment horizontal="left" vertical="center" wrapText="1"/>
    </xf>
    <xf numFmtId="4" fontId="63" fillId="0" borderId="0" xfId="0" applyNumberFormat="1" applyFont="1" applyAlignment="1">
      <alignment horizontal="right"/>
    </xf>
    <xf numFmtId="4" fontId="45" fillId="0" borderId="0" xfId="0" applyNumberFormat="1" applyFont="1" applyAlignment="1">
      <alignment horizontal="center" vertical="center" wrapText="1"/>
    </xf>
    <xf numFmtId="0" fontId="57" fillId="0" borderId="0" xfId="0" applyFont="1" applyAlignment="1">
      <alignment horizontal="center"/>
    </xf>
    <xf numFmtId="0" fontId="25" fillId="0" borderId="60" xfId="0" applyFont="1" applyBorder="1" applyAlignment="1">
      <alignment horizontal="center"/>
    </xf>
    <xf numFmtId="0" fontId="56" fillId="0" borderId="0" xfId="0" applyFont="1" applyAlignment="1">
      <alignment horizontal="left" vertical="center"/>
    </xf>
    <xf numFmtId="0" fontId="10" fillId="0" borderId="0" xfId="0" applyFont="1" applyAlignment="1">
      <alignment horizontal="right" vertical="center"/>
    </xf>
    <xf numFmtId="0" fontId="10" fillId="0" borderId="57" xfId="0" applyFont="1" applyBorder="1" applyAlignment="1">
      <alignment horizontal="right" vertical="center"/>
    </xf>
    <xf numFmtId="0" fontId="11" fillId="0" borderId="0" xfId="0" applyFont="1" applyAlignment="1">
      <alignment horizontal="center"/>
    </xf>
    <xf numFmtId="0" fontId="4" fillId="0" borderId="0" xfId="0" applyFont="1" applyAlignment="1">
      <alignment horizontal="right"/>
    </xf>
    <xf numFmtId="0" fontId="10" fillId="0" borderId="0" xfId="0" applyFont="1" applyAlignment="1">
      <alignment horizontal="center" vertical="center" wrapText="1"/>
    </xf>
    <xf numFmtId="0" fontId="14" fillId="0" borderId="0" xfId="0" applyFont="1" applyAlignment="1">
      <alignment horizontal="center" wrapText="1"/>
    </xf>
    <xf numFmtId="0" fontId="53" fillId="0" borderId="0" xfId="0" applyFont="1" applyAlignment="1">
      <alignment horizontal="center"/>
    </xf>
    <xf numFmtId="49" fontId="10" fillId="0" borderId="0" xfId="0" applyNumberFormat="1" applyFont="1" applyAlignment="1" applyProtection="1">
      <alignment horizontal="center" wrapText="1"/>
      <protection locked="0"/>
    </xf>
    <xf numFmtId="0" fontId="10" fillId="0" borderId="0" xfId="0" applyFont="1" applyAlignment="1" applyProtection="1">
      <alignment horizontal="center" wrapText="1"/>
      <protection locked="0"/>
    </xf>
    <xf numFmtId="0" fontId="3" fillId="0" borderId="0" xfId="0" applyFont="1" applyAlignment="1">
      <alignment horizontal="center"/>
    </xf>
    <xf numFmtId="0" fontId="3" fillId="6" borderId="29"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33"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3" fillId="0" borderId="0" xfId="0" applyFont="1" applyAlignment="1">
      <alignment horizontal="left"/>
    </xf>
    <xf numFmtId="0" fontId="6" fillId="3" borderId="36" xfId="0" applyFont="1" applyFill="1" applyBorder="1" applyAlignment="1">
      <alignment horizontal="left" vertical="center"/>
    </xf>
    <xf numFmtId="0" fontId="6" fillId="3" borderId="54" xfId="0" applyFont="1" applyFill="1" applyBorder="1" applyAlignment="1">
      <alignment horizontal="left" vertical="center"/>
    </xf>
    <xf numFmtId="0" fontId="8" fillId="0" borderId="0" xfId="0" applyFont="1" applyAlignment="1">
      <alignment horizontal="center"/>
    </xf>
    <xf numFmtId="0" fontId="21" fillId="0" borderId="0" xfId="0" applyFont="1" applyAlignment="1">
      <alignment horizontal="left" vertical="center" wrapText="1"/>
    </xf>
    <xf numFmtId="0" fontId="2" fillId="2" borderId="21" xfId="0" applyFont="1" applyFill="1" applyBorder="1" applyAlignment="1">
      <alignment horizontal="left" vertical="center"/>
    </xf>
    <xf numFmtId="0" fontId="2" fillId="2" borderId="25" xfId="0" applyFont="1" applyFill="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xf>
    <xf numFmtId="0" fontId="4" fillId="0" borderId="0" xfId="0" applyFont="1" applyAlignment="1">
      <alignment horizontal="center" wrapText="1"/>
    </xf>
    <xf numFmtId="0" fontId="21" fillId="0" borderId="0" xfId="0" applyFont="1" applyAlignment="1">
      <alignment horizontal="left" wrapText="1"/>
    </xf>
    <xf numFmtId="0" fontId="6" fillId="6" borderId="1"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0" borderId="0" xfId="0" applyFont="1" applyAlignment="1">
      <alignment horizontal="left" wrapText="1"/>
    </xf>
    <xf numFmtId="0" fontId="8" fillId="0" borderId="0" xfId="0" applyFont="1" applyAlignment="1">
      <alignment horizontal="left"/>
    </xf>
    <xf numFmtId="0" fontId="16" fillId="2" borderId="33" xfId="0" applyFont="1" applyFill="1" applyBorder="1" applyAlignment="1">
      <alignment horizontal="center" vertical="center"/>
    </xf>
    <xf numFmtId="0" fontId="16" fillId="2" borderId="29" xfId="0" applyFont="1" applyFill="1" applyBorder="1" applyAlignment="1">
      <alignment horizontal="center" vertical="center"/>
    </xf>
    <xf numFmtId="0" fontId="6" fillId="3" borderId="21" xfId="0" applyFont="1" applyFill="1" applyBorder="1" applyAlignment="1">
      <alignment horizontal="left" vertical="center"/>
    </xf>
    <xf numFmtId="0" fontId="6" fillId="3" borderId="45" xfId="0" applyFont="1" applyFill="1" applyBorder="1" applyAlignment="1">
      <alignment horizontal="left" vertical="center"/>
    </xf>
    <xf numFmtId="0" fontId="6" fillId="6" borderId="33"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1" fillId="0" borderId="0" xfId="0" applyFont="1" applyAlignment="1">
      <alignment horizontal="right"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3" fillId="0" borderId="0" xfId="0" applyFont="1" applyAlignment="1">
      <alignment horizontal="right" vertical="center" wrapText="1"/>
    </xf>
    <xf numFmtId="0" fontId="7" fillId="6" borderId="6"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16" fillId="0" borderId="55" xfId="0" applyFont="1" applyBorder="1" applyAlignment="1">
      <alignment horizontal="left"/>
    </xf>
    <xf numFmtId="0" fontId="6" fillId="3" borderId="43" xfId="0" applyFont="1" applyFill="1" applyBorder="1" applyAlignment="1">
      <alignment horizontal="left" vertical="center"/>
    </xf>
    <xf numFmtId="0" fontId="7" fillId="6" borderId="1"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30" fillId="0" borderId="0" xfId="0" applyFont="1" applyAlignment="1">
      <alignment horizontal="right" vertical="center" wrapText="1"/>
    </xf>
    <xf numFmtId="0" fontId="28" fillId="6" borderId="33"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26" fillId="3" borderId="41" xfId="0" applyFont="1" applyFill="1" applyBorder="1" applyAlignment="1">
      <alignment horizontal="left" vertical="center" wrapText="1"/>
    </xf>
    <xf numFmtId="0" fontId="26" fillId="3" borderId="19" xfId="0" applyFont="1" applyFill="1" applyBorder="1" applyAlignment="1">
      <alignment horizontal="left" vertical="center" wrapText="1"/>
    </xf>
    <xf numFmtId="0" fontId="28" fillId="6" borderId="32"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8" fillId="6" borderId="18" xfId="0" applyFont="1" applyFill="1" applyBorder="1" applyAlignment="1">
      <alignment horizontal="center" vertical="center" wrapText="1"/>
    </xf>
    <xf numFmtId="0" fontId="4" fillId="0" borderId="16" xfId="0" applyFont="1" applyBorder="1" applyAlignment="1" applyProtection="1">
      <alignment horizontal="center" vertical="center" wrapText="1"/>
      <protection locked="0"/>
    </xf>
    <xf numFmtId="0" fontId="12" fillId="0" borderId="0" xfId="0" applyFont="1" applyAlignment="1">
      <alignment horizontal="center"/>
    </xf>
    <xf numFmtId="0" fontId="26" fillId="3" borderId="16" xfId="0" applyFont="1" applyFill="1" applyBorder="1" applyAlignment="1">
      <alignment horizontal="center" vertical="center" wrapText="1"/>
    </xf>
    <xf numFmtId="0" fontId="1" fillId="0" borderId="0" xfId="0" applyFont="1" applyAlignment="1">
      <alignment horizontal="left" vertical="center" wrapText="1"/>
    </xf>
    <xf numFmtId="0" fontId="20" fillId="0" borderId="0" xfId="0" applyFont="1" applyAlignment="1">
      <alignment horizontal="center"/>
    </xf>
    <xf numFmtId="0" fontId="26" fillId="3" borderId="36" xfId="0" applyFont="1" applyFill="1" applyBorder="1" applyAlignment="1">
      <alignment horizontal="left" vertical="center" wrapText="1"/>
    </xf>
    <xf numFmtId="0" fontId="26" fillId="3" borderId="37" xfId="0" applyFont="1" applyFill="1" applyBorder="1" applyAlignment="1">
      <alignment horizontal="left" vertical="center" wrapText="1"/>
    </xf>
    <xf numFmtId="0" fontId="7" fillId="6" borderId="16" xfId="0" applyFont="1" applyFill="1" applyBorder="1" applyAlignment="1">
      <alignment horizontal="center" vertical="center"/>
    </xf>
    <xf numFmtId="0" fontId="7" fillId="6" borderId="46" xfId="0" applyFont="1" applyFill="1" applyBorder="1" applyAlignment="1">
      <alignment horizontal="center" vertical="center"/>
    </xf>
    <xf numFmtId="0" fontId="7" fillId="6" borderId="0" xfId="0" applyFont="1" applyFill="1" applyAlignment="1">
      <alignment horizontal="center" vertical="center"/>
    </xf>
    <xf numFmtId="0" fontId="7" fillId="6" borderId="47" xfId="0" applyFont="1" applyFill="1" applyBorder="1" applyAlignment="1">
      <alignment horizontal="center" vertical="center"/>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 fillId="0" borderId="0" xfId="0" applyFont="1" applyAlignment="1">
      <alignment horizontal="right" vertical="center" wrapText="1"/>
    </xf>
    <xf numFmtId="0" fontId="7" fillId="6" borderId="14" xfId="0" applyFont="1" applyFill="1" applyBorder="1" applyAlignment="1">
      <alignment horizontal="center" vertical="center"/>
    </xf>
    <xf numFmtId="0" fontId="7" fillId="6" borderId="15" xfId="0" applyFont="1" applyFill="1" applyBorder="1" applyAlignment="1">
      <alignment horizontal="center" vertical="center"/>
    </xf>
    <xf numFmtId="0" fontId="26" fillId="2" borderId="26" xfId="0" applyFont="1" applyFill="1" applyBorder="1" applyAlignment="1">
      <alignment horizontal="left" vertical="center" wrapText="1"/>
    </xf>
    <xf numFmtId="0" fontId="26" fillId="2" borderId="40" xfId="0" applyFont="1" applyFill="1" applyBorder="1" applyAlignment="1">
      <alignment horizontal="left" vertical="center" wrapText="1"/>
    </xf>
    <xf numFmtId="0" fontId="26" fillId="2" borderId="27" xfId="0" applyFont="1" applyFill="1" applyBorder="1" applyAlignment="1">
      <alignment horizontal="left" vertical="center" wrapText="1"/>
    </xf>
    <xf numFmtId="0" fontId="12" fillId="0" borderId="16" xfId="0" applyFont="1" applyBorder="1" applyAlignment="1">
      <alignment horizontal="center"/>
    </xf>
  </cellXfs>
  <cellStyles count="56">
    <cellStyle name="20% - Accent1" xfId="6" xr:uid="{00000000-0005-0000-0000-000000000000}"/>
    <cellStyle name="20% - Accent2" xfId="7" xr:uid="{00000000-0005-0000-0000-000001000000}"/>
    <cellStyle name="20% - Accent3" xfId="8" xr:uid="{00000000-0005-0000-0000-000002000000}"/>
    <cellStyle name="20% - Accent4" xfId="9" xr:uid="{00000000-0005-0000-0000-000003000000}"/>
    <cellStyle name="20% - Accent5" xfId="10" xr:uid="{00000000-0005-0000-0000-000004000000}"/>
    <cellStyle name="20% - Accent6" xfId="11" xr:uid="{00000000-0005-0000-0000-000005000000}"/>
    <cellStyle name="40% - Accent1" xfId="12" xr:uid="{00000000-0005-0000-0000-000006000000}"/>
    <cellStyle name="40% - Accent2" xfId="13" xr:uid="{00000000-0005-0000-0000-000007000000}"/>
    <cellStyle name="40% - Accent3" xfId="14" xr:uid="{00000000-0005-0000-0000-000008000000}"/>
    <cellStyle name="40% - Accent4" xfId="15" xr:uid="{00000000-0005-0000-0000-000009000000}"/>
    <cellStyle name="40% - Accent5" xfId="16" xr:uid="{00000000-0005-0000-0000-00000A000000}"/>
    <cellStyle name="40% - Accent6" xfId="17" xr:uid="{00000000-0005-0000-0000-00000B000000}"/>
    <cellStyle name="60% - Accent1" xfId="18" xr:uid="{00000000-0005-0000-0000-00000C000000}"/>
    <cellStyle name="60% - Accent2" xfId="19" xr:uid="{00000000-0005-0000-0000-00000D000000}"/>
    <cellStyle name="60% - Accent3" xfId="20" xr:uid="{00000000-0005-0000-0000-00000E000000}"/>
    <cellStyle name="60% - Accent4" xfId="21" xr:uid="{00000000-0005-0000-0000-00000F000000}"/>
    <cellStyle name="60% - Accent5" xfId="22" xr:uid="{00000000-0005-0000-0000-000010000000}"/>
    <cellStyle name="60% - Accent6" xfId="23" xr:uid="{00000000-0005-0000-0000-000011000000}"/>
    <cellStyle name="Accent1" xfId="24" xr:uid="{00000000-0005-0000-0000-000012000000}"/>
    <cellStyle name="Accent2" xfId="25" xr:uid="{00000000-0005-0000-0000-000013000000}"/>
    <cellStyle name="Accent3" xfId="26" xr:uid="{00000000-0005-0000-0000-000014000000}"/>
    <cellStyle name="Accent4" xfId="27" xr:uid="{00000000-0005-0000-0000-000015000000}"/>
    <cellStyle name="Accent5" xfId="28" xr:uid="{00000000-0005-0000-0000-000016000000}"/>
    <cellStyle name="Accent6" xfId="29" xr:uid="{00000000-0005-0000-0000-000017000000}"/>
    <cellStyle name="Bad" xfId="30" xr:uid="{00000000-0005-0000-0000-000018000000}"/>
    <cellStyle name="Calculation" xfId="31" xr:uid="{00000000-0005-0000-0000-000019000000}"/>
    <cellStyle name="Check Cell" xfId="32" xr:uid="{00000000-0005-0000-0000-00001A000000}"/>
    <cellStyle name="Day" xfId="5" xr:uid="{00000000-0005-0000-0000-00001B000000}"/>
    <cellStyle name="Dziesiętny" xfId="4" builtinId="3"/>
    <cellStyle name="Explanatory Text" xfId="33" xr:uid="{00000000-0005-0000-0000-00001D000000}"/>
    <cellStyle name="Good" xfId="34" xr:uid="{00000000-0005-0000-0000-00001E000000}"/>
    <cellStyle name="Heading 1" xfId="35" xr:uid="{00000000-0005-0000-0000-00001F000000}"/>
    <cellStyle name="Heading 2" xfId="36" xr:uid="{00000000-0005-0000-0000-000020000000}"/>
    <cellStyle name="Heading 3" xfId="37" xr:uid="{00000000-0005-0000-0000-000021000000}"/>
    <cellStyle name="Heading 4" xfId="38" xr:uid="{00000000-0005-0000-0000-000022000000}"/>
    <cellStyle name="Input" xfId="39" xr:uid="{00000000-0005-0000-0000-000023000000}"/>
    <cellStyle name="Linked Cell" xfId="40" xr:uid="{00000000-0005-0000-0000-000024000000}"/>
    <cellStyle name="Neutral" xfId="41" xr:uid="{00000000-0005-0000-0000-000025000000}"/>
    <cellStyle name="Normalny" xfId="0" builtinId="0"/>
    <cellStyle name="Normalny 2" xfId="1" xr:uid="{00000000-0005-0000-0000-000027000000}"/>
    <cellStyle name="Normalny 2 2" xfId="42" xr:uid="{00000000-0005-0000-0000-000028000000}"/>
    <cellStyle name="Normalny 3" xfId="43" xr:uid="{00000000-0005-0000-0000-000029000000}"/>
    <cellStyle name="Normalny 4" xfId="44" xr:uid="{00000000-0005-0000-0000-00002A000000}"/>
    <cellStyle name="Normalny 4 2" xfId="45" xr:uid="{00000000-0005-0000-0000-00002B000000}"/>
    <cellStyle name="Normalny 5" xfId="46" xr:uid="{00000000-0005-0000-0000-00002C000000}"/>
    <cellStyle name="Normalny 6" xfId="47" xr:uid="{00000000-0005-0000-0000-00002D000000}"/>
    <cellStyle name="Normalny 6 2" xfId="55" xr:uid="{00000000-0005-0000-0000-00002E000000}"/>
    <cellStyle name="Normalny 7" xfId="48" xr:uid="{00000000-0005-0000-0000-00002F000000}"/>
    <cellStyle name="Note" xfId="49" xr:uid="{00000000-0005-0000-0000-000030000000}"/>
    <cellStyle name="Output" xfId="50" xr:uid="{00000000-0005-0000-0000-000031000000}"/>
    <cellStyle name="Procentowy" xfId="2" builtinId="5"/>
    <cellStyle name="Procentowy 2" xfId="51" xr:uid="{00000000-0005-0000-0000-000033000000}"/>
    <cellStyle name="Title" xfId="52" xr:uid="{00000000-0005-0000-0000-000034000000}"/>
    <cellStyle name="Total" xfId="53" xr:uid="{00000000-0005-0000-0000-000035000000}"/>
    <cellStyle name="Walutowy" xfId="3" builtinId="4"/>
    <cellStyle name="Warning Text" xfId="54" xr:uid="{00000000-0005-0000-0000-000037000000}"/>
  </cellStyles>
  <dxfs count="2">
    <dxf>
      <fill>
        <patternFill>
          <bgColor rgb="FFFF0000"/>
        </patternFill>
      </fill>
    </dxf>
    <dxf>
      <fill>
        <patternFill>
          <bgColor rgb="FFFF0000"/>
        </patternFill>
      </fill>
    </dxf>
  </dxfs>
  <tableStyles count="0" defaultTableStyle="TableStyleMedium2" defaultPivotStyle="PivotStyleLight16"/>
  <colors>
    <mruColors>
      <color rgb="FFFEB9B4"/>
      <color rgb="FFFD9194"/>
      <color rgb="FFFED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50"/>
  <sheetViews>
    <sheetView tabSelected="1" view="pageLayout" zoomScale="130" zoomScaleNormal="100" zoomScaleSheetLayoutView="120" zoomScalePageLayoutView="130" workbookViewId="0">
      <selection sqref="A1:G1"/>
    </sheetView>
  </sheetViews>
  <sheetFormatPr defaultColWidth="9.140625" defaultRowHeight="12.75" x14ac:dyDescent="0.2"/>
  <cols>
    <col min="1" max="1" width="3.7109375" style="36" customWidth="1"/>
    <col min="2" max="2" width="5.140625" style="36" customWidth="1"/>
    <col min="3" max="3" width="4.28515625" style="36" customWidth="1"/>
    <col min="4" max="4" width="4.85546875" style="36" customWidth="1"/>
    <col min="5" max="6" width="3" style="36" customWidth="1"/>
    <col min="7" max="7" width="4.85546875" style="36" customWidth="1"/>
    <col min="8" max="8" width="4.42578125" style="36" customWidth="1"/>
    <col min="9" max="9" width="7.7109375" style="36" customWidth="1"/>
    <col min="10" max="10" width="6.7109375" style="36" customWidth="1"/>
    <col min="11" max="11" width="5.28515625" style="36" customWidth="1"/>
    <col min="12" max="12" width="7.7109375" style="36" customWidth="1"/>
    <col min="13" max="13" width="8.85546875" style="36" customWidth="1"/>
    <col min="14" max="14" width="10.5703125" style="36" customWidth="1"/>
    <col min="15" max="15" width="8.140625" style="36" customWidth="1"/>
    <col min="16" max="23" width="4.85546875" style="36" customWidth="1"/>
    <col min="24" max="24" width="5.140625" style="36" customWidth="1"/>
    <col min="25" max="16384" width="9.140625" style="36"/>
  </cols>
  <sheetData>
    <row r="1" spans="1:24" ht="28.5" customHeight="1" x14ac:dyDescent="0.25">
      <c r="A1" s="405" t="s">
        <v>522</v>
      </c>
      <c r="B1" s="405"/>
      <c r="C1" s="405"/>
      <c r="D1" s="405"/>
      <c r="E1" s="405"/>
      <c r="F1" s="405"/>
      <c r="G1" s="405"/>
      <c r="I1" s="260"/>
      <c r="J1" s="260"/>
      <c r="K1" s="403" t="s">
        <v>104</v>
      </c>
      <c r="L1" s="403"/>
      <c r="M1" s="403"/>
      <c r="N1" s="404" t="s">
        <v>564</v>
      </c>
      <c r="O1" s="404"/>
      <c r="P1" s="404"/>
      <c r="Q1" s="2"/>
      <c r="R1" s="2"/>
      <c r="S1" s="409" t="s">
        <v>51</v>
      </c>
      <c r="T1" s="409"/>
      <c r="U1" s="409"/>
      <c r="V1" s="226" t="s">
        <v>126</v>
      </c>
    </row>
    <row r="2" spans="1:24" ht="11.25" customHeight="1" x14ac:dyDescent="0.25">
      <c r="A2" s="402" t="s">
        <v>521</v>
      </c>
      <c r="B2" s="402"/>
      <c r="C2" s="402"/>
      <c r="D2" s="402"/>
      <c r="E2" s="402"/>
      <c r="F2" s="402"/>
      <c r="G2" s="402"/>
      <c r="H2" s="254"/>
      <c r="I2" s="133"/>
      <c r="J2" s="133"/>
      <c r="K2" s="133"/>
      <c r="L2" s="2"/>
      <c r="M2" s="2"/>
      <c r="N2" s="2"/>
      <c r="O2" s="2"/>
      <c r="P2" s="2"/>
      <c r="Q2" s="2"/>
      <c r="R2" s="2"/>
    </row>
    <row r="3" spans="1:24" ht="30.75" customHeight="1" x14ac:dyDescent="0.2">
      <c r="A3" s="410" t="s">
        <v>640</v>
      </c>
      <c r="B3" s="410"/>
      <c r="C3" s="410"/>
      <c r="D3" s="410"/>
      <c r="E3" s="410"/>
      <c r="F3" s="410"/>
      <c r="G3" s="410"/>
      <c r="H3" s="410"/>
      <c r="I3" s="410"/>
      <c r="J3" s="410"/>
      <c r="K3" s="410"/>
      <c r="L3" s="410"/>
      <c r="M3" s="410"/>
      <c r="N3" s="410"/>
      <c r="O3" s="410"/>
      <c r="P3" s="410"/>
      <c r="Q3" s="410"/>
      <c r="R3" s="410"/>
      <c r="S3" s="410"/>
      <c r="T3" s="410"/>
      <c r="U3" s="410"/>
      <c r="V3" s="410"/>
      <c r="W3" s="410"/>
    </row>
    <row r="4" spans="1:24" ht="12.75" customHeight="1" x14ac:dyDescent="0.2">
      <c r="A4" s="324"/>
      <c r="B4" s="74"/>
      <c r="C4" s="411" t="s">
        <v>491</v>
      </c>
      <c r="D4" s="411"/>
      <c r="E4" s="411"/>
      <c r="F4" s="411"/>
      <c r="G4" s="411"/>
      <c r="H4" s="411"/>
      <c r="I4" s="325" t="s">
        <v>22</v>
      </c>
      <c r="J4" s="12" t="s">
        <v>492</v>
      </c>
      <c r="K4" s="324"/>
      <c r="L4" s="324"/>
      <c r="M4" s="74"/>
      <c r="N4" s="355"/>
      <c r="O4" s="355"/>
      <c r="P4" s="355"/>
      <c r="S4" s="324"/>
      <c r="T4" s="324"/>
      <c r="U4" s="324"/>
      <c r="V4" s="324"/>
      <c r="W4" s="324"/>
    </row>
    <row r="5" spans="1:24" ht="18" customHeight="1" x14ac:dyDescent="0.2">
      <c r="A5" s="201"/>
      <c r="B5" s="235" t="s">
        <v>100</v>
      </c>
      <c r="C5" s="355" t="s">
        <v>638</v>
      </c>
      <c r="D5" s="355"/>
      <c r="E5" s="355"/>
      <c r="F5" s="355"/>
      <c r="G5" s="355"/>
      <c r="H5" s="355"/>
      <c r="I5" s="201"/>
      <c r="J5" s="201"/>
      <c r="K5" s="201"/>
      <c r="L5" s="201"/>
      <c r="M5" s="235" t="s">
        <v>100</v>
      </c>
      <c r="N5" s="355" t="s">
        <v>639</v>
      </c>
      <c r="O5" s="355"/>
      <c r="P5" s="355"/>
      <c r="Q5" s="201"/>
      <c r="R5" s="201"/>
    </row>
    <row r="6" spans="1:24" ht="18" customHeight="1" x14ac:dyDescent="0.2">
      <c r="A6" s="408" t="s">
        <v>603</v>
      </c>
      <c r="B6" s="408"/>
      <c r="C6" s="408"/>
      <c r="D6" s="408"/>
      <c r="E6" s="408"/>
      <c r="F6" s="408"/>
      <c r="G6" s="408"/>
      <c r="H6" s="408"/>
      <c r="I6" s="408"/>
      <c r="J6" s="408"/>
      <c r="K6" s="408"/>
      <c r="L6" s="408"/>
      <c r="M6" s="408"/>
      <c r="N6" s="408"/>
      <c r="O6" s="408"/>
      <c r="P6" s="408"/>
      <c r="Q6" s="408"/>
      <c r="R6" s="408"/>
      <c r="S6" s="408"/>
      <c r="T6" s="408"/>
      <c r="U6" s="408"/>
      <c r="V6" s="408"/>
      <c r="W6" s="408"/>
    </row>
    <row r="7" spans="1:24" ht="6" hidden="1" customHeight="1" x14ac:dyDescent="0.2">
      <c r="A7" s="201"/>
      <c r="B7" s="201"/>
      <c r="C7" s="201"/>
      <c r="D7" s="201"/>
      <c r="E7" s="201"/>
      <c r="F7" s="201"/>
      <c r="G7" s="201"/>
      <c r="H7" s="201"/>
      <c r="I7" s="201"/>
      <c r="J7" s="201"/>
      <c r="K7" s="201"/>
      <c r="L7" s="201"/>
      <c r="M7" s="201"/>
      <c r="N7" s="201"/>
      <c r="O7" s="201"/>
      <c r="P7" s="201"/>
      <c r="Q7" s="201"/>
      <c r="R7" s="201"/>
    </row>
    <row r="8" spans="1:24" ht="47.25" customHeight="1" x14ac:dyDescent="0.2">
      <c r="A8" s="399" t="s">
        <v>544</v>
      </c>
      <c r="B8" s="399"/>
      <c r="C8" s="399"/>
      <c r="D8" s="399"/>
      <c r="E8" s="399"/>
      <c r="F8" s="399"/>
      <c r="G8" s="407" t="s">
        <v>567</v>
      </c>
      <c r="H8" s="407"/>
      <c r="I8" s="407"/>
      <c r="J8" s="407"/>
      <c r="K8" s="407"/>
      <c r="L8" s="379" t="s">
        <v>551</v>
      </c>
      <c r="M8" s="379"/>
      <c r="N8" s="379"/>
      <c r="O8" s="379"/>
      <c r="P8" s="379"/>
      <c r="Q8" s="379"/>
      <c r="R8" s="412" t="s">
        <v>576</v>
      </c>
      <c r="S8" s="412"/>
      <c r="T8" s="412"/>
      <c r="U8" s="412"/>
      <c r="V8" s="412"/>
      <c r="W8" s="412"/>
      <c r="X8" s="412"/>
    </row>
    <row r="9" spans="1:24" ht="30" customHeight="1" x14ac:dyDescent="0.2">
      <c r="A9" s="358" t="s">
        <v>568</v>
      </c>
      <c r="B9" s="358"/>
      <c r="C9" s="358"/>
      <c r="D9" s="358"/>
      <c r="E9" s="358"/>
      <c r="F9" s="358"/>
      <c r="G9" s="407" t="s">
        <v>582</v>
      </c>
      <c r="H9" s="407"/>
      <c r="I9" s="407"/>
      <c r="J9" s="407"/>
      <c r="K9" s="407"/>
      <c r="L9" s="37"/>
      <c r="M9" s="37"/>
      <c r="N9" s="37"/>
      <c r="O9" s="37"/>
      <c r="P9" s="37"/>
      <c r="Q9" s="242"/>
      <c r="R9" s="242"/>
    </row>
    <row r="10" spans="1:24" ht="8.25" customHeight="1" x14ac:dyDescent="0.2">
      <c r="A10" s="406"/>
      <c r="B10" s="406"/>
      <c r="C10" s="406"/>
      <c r="D10" s="406"/>
      <c r="E10" s="37"/>
      <c r="F10" s="358"/>
      <c r="G10" s="358"/>
      <c r="H10" s="358"/>
      <c r="I10" s="246"/>
      <c r="J10" s="358"/>
      <c r="K10" s="358"/>
      <c r="L10" s="37"/>
      <c r="M10" s="37"/>
      <c r="N10" s="37"/>
      <c r="O10" s="37"/>
      <c r="P10" s="37"/>
      <c r="Q10" s="3"/>
      <c r="R10" s="243"/>
    </row>
    <row r="11" spans="1:24" ht="21.75" customHeight="1" x14ac:dyDescent="0.2">
      <c r="A11" s="379" t="s">
        <v>563</v>
      </c>
      <c r="B11" s="379"/>
      <c r="C11" s="379"/>
      <c r="D11" s="379"/>
      <c r="E11" s="379"/>
      <c r="F11" s="379"/>
      <c r="G11" s="379"/>
      <c r="H11" s="379"/>
      <c r="I11" s="379"/>
      <c r="J11" s="379"/>
      <c r="K11" s="379"/>
      <c r="L11" s="379"/>
      <c r="M11" s="379"/>
      <c r="N11" s="379"/>
      <c r="O11" s="380"/>
      <c r="P11" s="328"/>
      <c r="Q11" s="328"/>
      <c r="R11" s="328"/>
      <c r="S11" s="328"/>
      <c r="T11" s="328"/>
      <c r="U11" s="328"/>
      <c r="V11" s="331"/>
      <c r="W11" s="331"/>
      <c r="X11" s="331"/>
    </row>
    <row r="12" spans="1:24" ht="9" customHeight="1" x14ac:dyDescent="0.2">
      <c r="A12" s="359"/>
      <c r="B12" s="359"/>
      <c r="C12" s="359"/>
      <c r="D12" s="359"/>
      <c r="E12" s="359"/>
      <c r="F12" s="359"/>
      <c r="G12" s="359"/>
      <c r="H12" s="243"/>
      <c r="I12" s="243"/>
      <c r="J12" s="243"/>
      <c r="K12" s="243"/>
      <c r="L12" s="39"/>
      <c r="M12" s="39"/>
      <c r="N12" s="39"/>
      <c r="O12" s="39"/>
      <c r="P12" s="39"/>
      <c r="Q12" s="39"/>
      <c r="R12" s="39"/>
    </row>
    <row r="13" spans="1:24" ht="21" customHeight="1" x14ac:dyDescent="0.2">
      <c r="A13" s="396" t="s">
        <v>545</v>
      </c>
      <c r="B13" s="396"/>
      <c r="C13" s="396"/>
      <c r="D13" s="396"/>
      <c r="E13" s="396"/>
      <c r="F13" s="396"/>
      <c r="G13" s="396"/>
      <c r="H13" s="396"/>
      <c r="I13" s="396"/>
      <c r="J13" s="396"/>
      <c r="K13" s="396"/>
      <c r="L13" s="396"/>
      <c r="M13" s="425" t="s">
        <v>569</v>
      </c>
      <c r="N13" s="425"/>
      <c r="O13" s="425"/>
      <c r="P13" s="425"/>
      <c r="Q13" s="423" t="s">
        <v>129</v>
      </c>
      <c r="R13" s="423"/>
      <c r="S13" s="424" t="s">
        <v>570</v>
      </c>
      <c r="T13" s="424"/>
      <c r="U13" s="424"/>
      <c r="V13" s="424"/>
    </row>
    <row r="14" spans="1:24" ht="9.75" customHeight="1" x14ac:dyDescent="0.2">
      <c r="A14" s="249"/>
      <c r="B14" s="249"/>
      <c r="C14" s="249"/>
      <c r="D14" s="249"/>
      <c r="E14" s="249"/>
      <c r="F14" s="249"/>
      <c r="G14" s="249"/>
      <c r="H14" s="249"/>
      <c r="I14" s="249"/>
      <c r="J14" s="249"/>
      <c r="K14" s="249"/>
      <c r="L14" s="249"/>
      <c r="M14" s="246"/>
      <c r="N14" s="246"/>
      <c r="O14" s="246"/>
      <c r="P14" s="246"/>
      <c r="Q14" s="6"/>
      <c r="R14" s="6"/>
      <c r="S14" s="261"/>
      <c r="T14" s="261"/>
      <c r="U14" s="261"/>
      <c r="V14" s="261"/>
    </row>
    <row r="15" spans="1:24" ht="15.75" customHeight="1" x14ac:dyDescent="0.2">
      <c r="A15" s="410" t="s">
        <v>604</v>
      </c>
      <c r="B15" s="410"/>
      <c r="C15" s="410"/>
      <c r="D15" s="410"/>
      <c r="E15" s="410"/>
      <c r="F15" s="410"/>
      <c r="G15" s="410"/>
      <c r="H15" s="410"/>
      <c r="I15" s="410"/>
      <c r="J15" s="410"/>
      <c r="K15" s="410"/>
      <c r="L15" s="410"/>
      <c r="M15" s="410"/>
      <c r="N15" s="410"/>
      <c r="O15" s="410"/>
      <c r="P15" s="410"/>
      <c r="Q15" s="410"/>
      <c r="R15" s="410"/>
      <c r="S15" s="410"/>
      <c r="T15" s="410"/>
      <c r="U15" s="410"/>
      <c r="V15" s="410"/>
      <c r="W15" s="410"/>
    </row>
    <row r="16" spans="1:24" ht="25.5" customHeight="1" x14ac:dyDescent="0.2">
      <c r="A16" s="433" t="s">
        <v>571</v>
      </c>
      <c r="B16" s="433"/>
      <c r="C16" s="433"/>
      <c r="D16" s="433"/>
      <c r="E16" s="433"/>
      <c r="F16" s="433"/>
      <c r="G16" s="433"/>
      <c r="H16" s="433"/>
      <c r="I16" s="433"/>
      <c r="J16" s="433"/>
      <c r="K16" s="433"/>
      <c r="L16" s="426" t="s">
        <v>583</v>
      </c>
      <c r="M16" s="426"/>
      <c r="N16" s="426"/>
      <c r="O16" s="426"/>
      <c r="P16" s="426"/>
      <c r="R16" s="428" t="s">
        <v>489</v>
      </c>
      <c r="S16" s="428"/>
      <c r="T16" s="428"/>
      <c r="U16" s="428"/>
    </row>
    <row r="17" spans="1:23" ht="9" customHeight="1" x14ac:dyDescent="0.2">
      <c r="A17" s="392"/>
      <c r="B17" s="392"/>
      <c r="C17" s="392"/>
      <c r="D17" s="392"/>
    </row>
    <row r="18" spans="1:23" ht="22.5" customHeight="1" x14ac:dyDescent="0.2">
      <c r="A18" s="392" t="s">
        <v>490</v>
      </c>
      <c r="B18" s="392"/>
      <c r="C18" s="392"/>
      <c r="D18" s="426" t="s">
        <v>572</v>
      </c>
      <c r="E18" s="426"/>
      <c r="F18" s="426"/>
      <c r="G18" s="426"/>
      <c r="I18" s="251" t="s">
        <v>54</v>
      </c>
      <c r="J18" s="427" t="s">
        <v>631</v>
      </c>
      <c r="K18" s="427"/>
      <c r="L18" s="427"/>
      <c r="M18" s="427"/>
      <c r="O18" s="359" t="s">
        <v>55</v>
      </c>
      <c r="P18" s="359"/>
    </row>
    <row r="19" spans="1:23" ht="6.75" customHeight="1" x14ac:dyDescent="0.2">
      <c r="B19" s="387"/>
      <c r="C19" s="387"/>
      <c r="D19" s="245"/>
      <c r="E19" s="245"/>
      <c r="F19" s="245"/>
      <c r="G19" s="245"/>
      <c r="H19" s="131"/>
      <c r="I19" s="131"/>
      <c r="J19" s="131"/>
    </row>
    <row r="20" spans="1:23" ht="18" customHeight="1" x14ac:dyDescent="0.2">
      <c r="B20" s="36" t="s">
        <v>35</v>
      </c>
      <c r="I20" s="36" t="s">
        <v>56</v>
      </c>
      <c r="N20" s="36" t="s">
        <v>35</v>
      </c>
      <c r="R20" s="36" t="s">
        <v>56</v>
      </c>
    </row>
    <row r="21" spans="1:23" ht="20.25" customHeight="1" x14ac:dyDescent="0.2">
      <c r="A21" s="74" t="s">
        <v>76</v>
      </c>
      <c r="B21" s="429" t="s">
        <v>578</v>
      </c>
      <c r="C21" s="429"/>
      <c r="D21" s="429"/>
      <c r="E21" s="429"/>
      <c r="F21" s="429"/>
      <c r="G21" s="429"/>
      <c r="I21" s="415" t="s">
        <v>626</v>
      </c>
      <c r="J21" s="415"/>
      <c r="K21" s="415"/>
      <c r="M21" s="74" t="s">
        <v>531</v>
      </c>
      <c r="N21" s="429" t="s">
        <v>627</v>
      </c>
      <c r="O21" s="429"/>
      <c r="P21" s="429"/>
      <c r="R21" s="429" t="s">
        <v>565</v>
      </c>
      <c r="S21" s="429"/>
      <c r="T21" s="429"/>
      <c r="U21" s="429"/>
    </row>
    <row r="22" spans="1:23" ht="20.25" customHeight="1" x14ac:dyDescent="0.2">
      <c r="A22" s="74" t="s">
        <v>75</v>
      </c>
      <c r="B22" s="429" t="s">
        <v>578</v>
      </c>
      <c r="C22" s="429"/>
      <c r="D22" s="429"/>
      <c r="E22" s="429"/>
      <c r="F22" s="429"/>
      <c r="G22" s="429"/>
      <c r="I22" s="415" t="s">
        <v>626</v>
      </c>
      <c r="J22" s="415"/>
      <c r="K22" s="415"/>
      <c r="M22" s="74" t="s">
        <v>532</v>
      </c>
      <c r="N22" s="429" t="s">
        <v>627</v>
      </c>
      <c r="O22" s="429"/>
      <c r="P22" s="429"/>
      <c r="R22" s="429" t="s">
        <v>565</v>
      </c>
      <c r="S22" s="429"/>
      <c r="T22" s="429"/>
      <c r="U22" s="429"/>
    </row>
    <row r="23" spans="1:23" ht="20.25" customHeight="1" x14ac:dyDescent="0.2">
      <c r="A23" s="74" t="s">
        <v>74</v>
      </c>
      <c r="B23" s="429" t="s">
        <v>578</v>
      </c>
      <c r="C23" s="429"/>
      <c r="D23" s="429"/>
      <c r="E23" s="429"/>
      <c r="F23" s="429"/>
      <c r="G23" s="429"/>
      <c r="I23" s="415" t="s">
        <v>626</v>
      </c>
      <c r="J23" s="415"/>
      <c r="K23" s="415"/>
      <c r="M23" s="74" t="s">
        <v>533</v>
      </c>
      <c r="N23" s="429" t="s">
        <v>627</v>
      </c>
      <c r="O23" s="429"/>
      <c r="P23" s="429"/>
      <c r="R23" s="429" t="s">
        <v>565</v>
      </c>
      <c r="S23" s="429"/>
      <c r="T23" s="429"/>
      <c r="U23" s="429"/>
    </row>
    <row r="24" spans="1:23" ht="20.25" customHeight="1" x14ac:dyDescent="0.2">
      <c r="A24" s="74" t="s">
        <v>73</v>
      </c>
      <c r="B24" s="429" t="s">
        <v>578</v>
      </c>
      <c r="C24" s="429"/>
      <c r="D24" s="429"/>
      <c r="E24" s="429"/>
      <c r="F24" s="429"/>
      <c r="G24" s="429"/>
      <c r="I24" s="415" t="s">
        <v>626</v>
      </c>
      <c r="J24" s="415"/>
      <c r="K24" s="415"/>
      <c r="M24" s="74" t="s">
        <v>534</v>
      </c>
      <c r="N24" s="429" t="s">
        <v>627</v>
      </c>
      <c r="O24" s="429"/>
      <c r="P24" s="429"/>
      <c r="R24" s="429" t="s">
        <v>565</v>
      </c>
      <c r="S24" s="429"/>
      <c r="T24" s="429"/>
      <c r="U24" s="429"/>
    </row>
    <row r="25" spans="1:23" ht="20.25" customHeight="1" x14ac:dyDescent="0.2">
      <c r="A25" s="74" t="s">
        <v>69</v>
      </c>
      <c r="B25" s="429" t="s">
        <v>578</v>
      </c>
      <c r="C25" s="429"/>
      <c r="D25" s="429"/>
      <c r="E25" s="429"/>
      <c r="F25" s="429"/>
      <c r="G25" s="429"/>
      <c r="I25" s="415" t="s">
        <v>626</v>
      </c>
      <c r="J25" s="415"/>
      <c r="K25" s="415"/>
      <c r="M25" s="74" t="s">
        <v>535</v>
      </c>
      <c r="N25" s="429" t="s">
        <v>627</v>
      </c>
      <c r="O25" s="429"/>
      <c r="P25" s="429"/>
      <c r="R25" s="429" t="s">
        <v>565</v>
      </c>
      <c r="S25" s="429"/>
      <c r="T25" s="429"/>
      <c r="U25" s="429"/>
    </row>
    <row r="26" spans="1:23" ht="21" customHeight="1" x14ac:dyDescent="0.2"/>
    <row r="27" spans="1:23" ht="16.899999999999999" customHeight="1" x14ac:dyDescent="0.2">
      <c r="A27" s="410" t="s">
        <v>605</v>
      </c>
      <c r="B27" s="410"/>
      <c r="C27" s="410"/>
      <c r="D27" s="410"/>
      <c r="E27" s="410"/>
      <c r="F27" s="410"/>
      <c r="G27" s="410"/>
      <c r="H27" s="410"/>
      <c r="I27" s="410"/>
      <c r="J27" s="410"/>
      <c r="K27" s="410"/>
      <c r="L27" s="410"/>
      <c r="M27" s="410"/>
      <c r="N27" s="410"/>
      <c r="O27" s="410"/>
      <c r="P27" s="410"/>
      <c r="Q27" s="410"/>
      <c r="R27" s="410"/>
      <c r="S27" s="410"/>
      <c r="T27" s="410"/>
      <c r="U27" s="410"/>
      <c r="V27" s="410"/>
      <c r="W27" s="410"/>
    </row>
    <row r="28" spans="1:23" s="12" customFormat="1" ht="20.25" customHeight="1" x14ac:dyDescent="0.2">
      <c r="A28" s="393" t="s">
        <v>606</v>
      </c>
      <c r="B28" s="393"/>
      <c r="C28" s="393"/>
      <c r="D28" s="393"/>
      <c r="E28" s="393"/>
      <c r="F28" s="393"/>
      <c r="G28" s="426" t="s">
        <v>572</v>
      </c>
      <c r="H28" s="426"/>
      <c r="I28" s="426"/>
      <c r="J28" s="12" t="s">
        <v>608</v>
      </c>
    </row>
    <row r="29" spans="1:23" s="12" customFormat="1" ht="28.5" customHeight="1" thickBot="1" x14ac:dyDescent="0.25">
      <c r="A29" s="420" t="s">
        <v>607</v>
      </c>
      <c r="B29" s="420"/>
      <c r="C29" s="420"/>
      <c r="D29" s="420"/>
      <c r="E29" s="420"/>
      <c r="F29" s="420"/>
      <c r="G29" s="420"/>
      <c r="H29" s="420"/>
      <c r="I29" s="420"/>
      <c r="J29" s="420"/>
      <c r="K29" s="420"/>
      <c r="L29" s="420"/>
      <c r="M29" s="420"/>
      <c r="N29" s="420"/>
      <c r="O29" s="227" t="s">
        <v>597</v>
      </c>
      <c r="P29" s="421" t="s">
        <v>596</v>
      </c>
      <c r="Q29" s="421"/>
      <c r="R29" s="228" t="s">
        <v>598</v>
      </c>
    </row>
    <row r="30" spans="1:23" s="12" customFormat="1" ht="18" customHeight="1" thickBot="1" x14ac:dyDescent="0.25">
      <c r="A30" s="200"/>
      <c r="B30" s="419" t="s">
        <v>491</v>
      </c>
      <c r="C30" s="419"/>
      <c r="D30" s="419"/>
      <c r="E30" s="229" t="s">
        <v>22</v>
      </c>
      <c r="F30" s="230" t="s">
        <v>492</v>
      </c>
      <c r="G30" s="230"/>
      <c r="H30" s="230"/>
      <c r="I30" s="414" t="s">
        <v>599</v>
      </c>
      <c r="J30" s="414"/>
      <c r="K30" s="414"/>
      <c r="L30" s="414"/>
      <c r="M30" s="414"/>
      <c r="N30" s="414"/>
      <c r="O30" s="263">
        <v>1</v>
      </c>
      <c r="P30" s="422" t="s">
        <v>584</v>
      </c>
      <c r="Q30" s="422"/>
      <c r="R30" s="381">
        <v>2025</v>
      </c>
      <c r="S30" s="382"/>
    </row>
    <row r="31" spans="1:23" s="12" customFormat="1" ht="9" customHeight="1" x14ac:dyDescent="0.2">
      <c r="B31" s="393"/>
      <c r="C31" s="393"/>
      <c r="D31" s="393"/>
      <c r="E31" s="393"/>
      <c r="F31" s="393"/>
    </row>
    <row r="32" spans="1:23" ht="14.45" customHeight="1" x14ac:dyDescent="0.2">
      <c r="A32" s="231" t="s">
        <v>100</v>
      </c>
      <c r="B32" s="355" t="s">
        <v>671</v>
      </c>
      <c r="C32" s="355"/>
      <c r="D32" s="355"/>
      <c r="E32" s="355"/>
      <c r="F32" s="355"/>
      <c r="H32" s="241"/>
      <c r="I32" s="231" t="s">
        <v>100</v>
      </c>
      <c r="J32" s="355" t="s">
        <v>95</v>
      </c>
      <c r="K32" s="355"/>
      <c r="L32" s="355"/>
      <c r="M32" s="355"/>
      <c r="N32" s="355"/>
    </row>
    <row r="33" spans="1:24" ht="15.75" customHeight="1" x14ac:dyDescent="0.2">
      <c r="A33" s="231" t="s">
        <v>100</v>
      </c>
      <c r="B33" s="355" t="s">
        <v>91</v>
      </c>
      <c r="C33" s="355"/>
      <c r="D33" s="355"/>
      <c r="E33" s="355"/>
      <c r="F33" s="355"/>
      <c r="H33" s="241"/>
      <c r="I33" s="231" t="s">
        <v>100</v>
      </c>
      <c r="J33" s="355" t="s">
        <v>96</v>
      </c>
      <c r="K33" s="355"/>
      <c r="L33" s="355"/>
      <c r="M33" s="355"/>
      <c r="N33" s="355"/>
    </row>
    <row r="34" spans="1:24" ht="15.75" customHeight="1" x14ac:dyDescent="0.2">
      <c r="A34" s="231" t="s">
        <v>100</v>
      </c>
      <c r="B34" s="355" t="s">
        <v>92</v>
      </c>
      <c r="C34" s="355"/>
      <c r="D34" s="355"/>
      <c r="E34" s="355"/>
      <c r="F34" s="355"/>
      <c r="H34" s="241"/>
      <c r="I34" s="231" t="s">
        <v>100</v>
      </c>
      <c r="J34" s="355" t="s">
        <v>97</v>
      </c>
      <c r="K34" s="355"/>
      <c r="L34" s="355"/>
      <c r="M34" s="355"/>
      <c r="N34" s="355"/>
    </row>
    <row r="35" spans="1:24" ht="15.75" customHeight="1" x14ac:dyDescent="0.2">
      <c r="A35" s="231" t="s">
        <v>100</v>
      </c>
      <c r="B35" s="355" t="s">
        <v>93</v>
      </c>
      <c r="C35" s="355"/>
      <c r="D35" s="355"/>
      <c r="E35" s="355"/>
      <c r="F35" s="355"/>
      <c r="G35" s="355"/>
      <c r="H35" s="355"/>
      <c r="I35" s="231" t="s">
        <v>100</v>
      </c>
      <c r="J35" s="355" t="s">
        <v>98</v>
      </c>
      <c r="K35" s="355"/>
      <c r="L35" s="355"/>
      <c r="M35" s="355"/>
      <c r="N35" s="355"/>
    </row>
    <row r="36" spans="1:24" ht="15.75" customHeight="1" x14ac:dyDescent="0.2">
      <c r="A36" s="231" t="s">
        <v>100</v>
      </c>
      <c r="B36" s="355" t="s">
        <v>94</v>
      </c>
      <c r="C36" s="355"/>
      <c r="D36" s="355"/>
      <c r="E36" s="355"/>
      <c r="F36" s="355"/>
      <c r="H36" s="241"/>
      <c r="I36" s="231" t="s">
        <v>100</v>
      </c>
      <c r="J36" s="355" t="s">
        <v>99</v>
      </c>
      <c r="K36" s="355"/>
      <c r="L36" s="355"/>
      <c r="M36" s="355"/>
      <c r="N36" s="355"/>
    </row>
    <row r="37" spans="1:24" s="12" customFormat="1" ht="3.6" customHeight="1" x14ac:dyDescent="0.2">
      <c r="H37" s="100"/>
      <c r="J37" s="100"/>
      <c r="K37" s="100"/>
    </row>
    <row r="38" spans="1:24" ht="20.25" customHeight="1" x14ac:dyDescent="0.2">
      <c r="A38" s="416" t="s">
        <v>493</v>
      </c>
      <c r="B38" s="416"/>
      <c r="C38" s="416"/>
      <c r="D38" s="416"/>
      <c r="E38" s="416"/>
      <c r="F38" s="416"/>
      <c r="G38" s="416"/>
      <c r="H38" s="416"/>
      <c r="I38" s="416"/>
      <c r="J38" s="416"/>
      <c r="K38" s="416"/>
      <c r="L38" s="416"/>
      <c r="M38" s="416"/>
    </row>
    <row r="39" spans="1:24" ht="15.75" customHeight="1" x14ac:dyDescent="0.2">
      <c r="A39" s="222" t="s">
        <v>573</v>
      </c>
      <c r="B39" s="418" t="s">
        <v>600</v>
      </c>
      <c r="C39" s="418"/>
      <c r="D39" s="418"/>
      <c r="E39" s="229" t="s">
        <v>22</v>
      </c>
      <c r="F39" s="191" t="s">
        <v>492</v>
      </c>
      <c r="G39" s="253"/>
      <c r="H39" s="253"/>
      <c r="I39" s="253"/>
      <c r="J39" s="253"/>
      <c r="K39" s="253"/>
      <c r="L39" s="243"/>
      <c r="M39" s="243"/>
    </row>
    <row r="40" spans="1:24" ht="27" customHeight="1" x14ac:dyDescent="0.2">
      <c r="A40" s="250" t="s">
        <v>601</v>
      </c>
      <c r="B40" s="358" t="s">
        <v>499</v>
      </c>
      <c r="C40" s="358"/>
      <c r="D40" s="358"/>
      <c r="E40" s="358"/>
      <c r="G40" s="232" t="s">
        <v>601</v>
      </c>
      <c r="H40" s="417" t="s">
        <v>138</v>
      </c>
      <c r="I40" s="417"/>
      <c r="J40" s="417"/>
      <c r="K40" s="417"/>
      <c r="L40" s="417"/>
      <c r="M40" s="417"/>
      <c r="N40" s="417"/>
      <c r="O40" s="417"/>
      <c r="P40" s="417"/>
      <c r="Q40" s="417"/>
      <c r="S40" s="250" t="s">
        <v>601</v>
      </c>
      <c r="T40" s="358" t="s">
        <v>131</v>
      </c>
      <c r="U40" s="358"/>
      <c r="V40" s="358"/>
    </row>
    <row r="41" spans="1:24" ht="13.9" customHeight="1" x14ac:dyDescent="0.2">
      <c r="H41" s="442" t="s">
        <v>566</v>
      </c>
      <c r="I41" s="442"/>
      <c r="J41" s="442"/>
      <c r="K41" s="442"/>
      <c r="L41" s="442"/>
      <c r="M41" s="442"/>
      <c r="N41" s="442"/>
      <c r="O41" s="442"/>
      <c r="P41" s="442"/>
      <c r="Q41" s="442"/>
      <c r="R41" s="442"/>
    </row>
    <row r="42" spans="1:24" ht="9.75" customHeight="1" x14ac:dyDescent="0.2">
      <c r="B42" s="243"/>
      <c r="C42" s="243"/>
      <c r="D42" s="243"/>
      <c r="E42" s="243"/>
      <c r="F42" s="243"/>
      <c r="G42" s="243"/>
      <c r="H42" s="243"/>
      <c r="I42" s="243"/>
      <c r="J42" s="243"/>
      <c r="K42" s="243"/>
      <c r="L42" s="243"/>
      <c r="M42" s="243"/>
    </row>
    <row r="43" spans="1:24" ht="12.75" customHeight="1" x14ac:dyDescent="0.2">
      <c r="A43" s="357" t="s">
        <v>546</v>
      </c>
      <c r="B43" s="357"/>
      <c r="C43" s="357"/>
      <c r="D43" s="357"/>
      <c r="E43" s="357"/>
      <c r="F43" s="357"/>
      <c r="G43" s="357"/>
      <c r="H43" s="357"/>
      <c r="I43" s="357"/>
      <c r="J43" s="357"/>
      <c r="K43" s="357"/>
      <c r="L43" s="357"/>
      <c r="M43" s="357"/>
      <c r="N43" s="334">
        <f>'Prod. roślinna'!M47-N45+N46+'Prod. roślinna'!I64</f>
        <v>0</v>
      </c>
      <c r="O43" s="387" t="s">
        <v>42</v>
      </c>
      <c r="P43" s="387"/>
      <c r="Q43" s="41"/>
      <c r="R43" s="389">
        <f>IFERROR((N43/N60),0)</f>
        <v>0</v>
      </c>
      <c r="S43" s="389"/>
      <c r="T43" s="388" t="s">
        <v>52</v>
      </c>
      <c r="U43" s="388"/>
      <c r="V43" s="388"/>
      <c r="W43" s="388"/>
      <c r="X43" s="388"/>
    </row>
    <row r="44" spans="1:24" ht="8.25" customHeight="1" x14ac:dyDescent="0.2">
      <c r="L44" s="42"/>
      <c r="M44" s="42"/>
      <c r="N44" s="74"/>
      <c r="O44" s="74"/>
      <c r="R44" s="339"/>
      <c r="S44" s="339"/>
    </row>
    <row r="45" spans="1:24" ht="15.75" customHeight="1" x14ac:dyDescent="0.2">
      <c r="A45" s="413" t="s">
        <v>46</v>
      </c>
      <c r="B45" s="413"/>
      <c r="C45" s="413"/>
      <c r="D45" s="413"/>
      <c r="E45" s="413"/>
      <c r="F45" s="413"/>
      <c r="G45" s="413"/>
      <c r="H45" s="413"/>
      <c r="I45" s="413"/>
      <c r="J45" s="413"/>
      <c r="K45" s="413"/>
      <c r="L45" s="413"/>
      <c r="M45" s="413"/>
      <c r="N45" s="338">
        <f>'Prod. roślinna'!N47+'Prod. roślinna'!K64</f>
        <v>0</v>
      </c>
      <c r="O45" s="391" t="s">
        <v>43</v>
      </c>
      <c r="P45" s="391"/>
      <c r="R45" s="339"/>
      <c r="S45" s="339"/>
    </row>
    <row r="46" spans="1:24" ht="15.75" customHeight="1" x14ac:dyDescent="0.2">
      <c r="A46" s="42" t="s">
        <v>47</v>
      </c>
      <c r="B46" s="42"/>
      <c r="C46" s="42"/>
      <c r="D46" s="42"/>
      <c r="E46" s="42"/>
      <c r="F46" s="42"/>
      <c r="G46" s="42"/>
      <c r="H46" s="42"/>
      <c r="I46" s="42"/>
      <c r="L46" s="255"/>
      <c r="M46" s="42"/>
      <c r="N46" s="338">
        <f>'Prod. roślinna'!R47+'Prod. roślinna'!L64</f>
        <v>0</v>
      </c>
      <c r="O46" s="391" t="s">
        <v>14</v>
      </c>
      <c r="P46" s="391"/>
      <c r="R46" s="339"/>
      <c r="S46" s="339"/>
    </row>
    <row r="47" spans="1:24" ht="8.25" customHeight="1" x14ac:dyDescent="0.2">
      <c r="A47" s="132"/>
      <c r="B47" s="132"/>
      <c r="C47" s="132"/>
      <c r="D47" s="132"/>
      <c r="E47" s="132"/>
      <c r="F47" s="132"/>
      <c r="G47" s="132"/>
      <c r="H47" s="132"/>
      <c r="I47" s="132"/>
      <c r="J47" s="132"/>
      <c r="K47" s="132"/>
      <c r="N47" s="339"/>
      <c r="O47" s="243"/>
      <c r="P47" s="243"/>
      <c r="R47" s="339"/>
      <c r="S47" s="339"/>
    </row>
    <row r="48" spans="1:24" ht="24.75" customHeight="1" x14ac:dyDescent="0.2">
      <c r="A48" s="430" t="s">
        <v>557</v>
      </c>
      <c r="B48" s="430"/>
      <c r="C48" s="430"/>
      <c r="D48" s="430"/>
      <c r="E48" s="430"/>
      <c r="F48" s="430"/>
      <c r="G48" s="430"/>
      <c r="H48" s="430"/>
      <c r="I48" s="430"/>
      <c r="J48" s="430"/>
      <c r="K48" s="430"/>
      <c r="L48" s="430"/>
      <c r="M48" s="430"/>
      <c r="N48" s="350">
        <f>'Prod. roślinna'!K47+'Prod. roślinna'!H64+'Prod. zwierzęca towar.'!K31-N50+N51</f>
        <v>0</v>
      </c>
      <c r="O48" s="392" t="s">
        <v>42</v>
      </c>
      <c r="P48" s="392"/>
      <c r="R48" s="389">
        <f>IFERROR((N48/N61),0)</f>
        <v>0</v>
      </c>
      <c r="S48" s="389"/>
      <c r="T48" s="388" t="s">
        <v>52</v>
      </c>
      <c r="U48" s="388"/>
      <c r="V48" s="388"/>
      <c r="W48" s="388"/>
      <c r="X48" s="388"/>
    </row>
    <row r="49" spans="1:24" ht="8.25" customHeight="1" x14ac:dyDescent="0.2">
      <c r="M49" s="42"/>
      <c r="N49" s="339"/>
      <c r="O49" s="243"/>
      <c r="P49" s="243"/>
      <c r="R49" s="339"/>
      <c r="S49" s="339"/>
    </row>
    <row r="50" spans="1:24" ht="15.75" customHeight="1" x14ac:dyDescent="0.2">
      <c r="A50" s="431" t="s">
        <v>44</v>
      </c>
      <c r="B50" s="431"/>
      <c r="C50" s="431"/>
      <c r="D50" s="431"/>
      <c r="E50" s="431"/>
      <c r="F50" s="431"/>
      <c r="G50" s="431"/>
      <c r="H50" s="431"/>
      <c r="I50" s="431"/>
      <c r="J50" s="431"/>
      <c r="K50" s="431"/>
      <c r="L50" s="431"/>
      <c r="M50" s="431"/>
      <c r="N50" s="338">
        <f>'Prod. zwierzęca towar.'!L31</f>
        <v>0</v>
      </c>
      <c r="O50" s="355" t="s">
        <v>43</v>
      </c>
      <c r="P50" s="355"/>
      <c r="R50" s="339"/>
      <c r="S50" s="339"/>
    </row>
    <row r="51" spans="1:24" ht="15.75" customHeight="1" x14ac:dyDescent="0.2">
      <c r="A51" s="432" t="s">
        <v>45</v>
      </c>
      <c r="B51" s="432"/>
      <c r="C51" s="432"/>
      <c r="D51" s="432"/>
      <c r="E51" s="432"/>
      <c r="F51" s="432"/>
      <c r="G51" s="432"/>
      <c r="H51" s="432"/>
      <c r="I51" s="432"/>
      <c r="J51" s="432"/>
      <c r="K51" s="432"/>
      <c r="L51" s="432"/>
      <c r="M51" s="432"/>
      <c r="N51" s="338">
        <f>'Prod. zwierzęca towar.'!M31</f>
        <v>0</v>
      </c>
      <c r="O51" s="356" t="s">
        <v>14</v>
      </c>
      <c r="P51" s="356"/>
      <c r="R51" s="339"/>
      <c r="S51" s="339"/>
    </row>
    <row r="52" spans="1:24" ht="7.5" customHeight="1" x14ac:dyDescent="0.2">
      <c r="A52" s="257"/>
      <c r="B52" s="257"/>
      <c r="C52" s="257"/>
      <c r="D52" s="257"/>
      <c r="E52" s="257"/>
      <c r="F52" s="257"/>
      <c r="G52" s="257"/>
      <c r="H52" s="257"/>
      <c r="I52" s="257"/>
      <c r="J52" s="257"/>
      <c r="K52" s="130"/>
      <c r="L52" s="43"/>
      <c r="M52" s="43"/>
      <c r="N52" s="340"/>
      <c r="O52" s="243"/>
      <c r="P52" s="243"/>
      <c r="R52" s="339"/>
      <c r="S52" s="339"/>
    </row>
    <row r="53" spans="1:24" ht="18.600000000000001" customHeight="1" x14ac:dyDescent="0.2">
      <c r="A53" s="364" t="s">
        <v>547</v>
      </c>
      <c r="B53" s="364"/>
      <c r="C53" s="364"/>
      <c r="D53" s="364"/>
      <c r="E53" s="364"/>
      <c r="F53" s="364"/>
      <c r="G53" s="364"/>
      <c r="H53" s="364"/>
      <c r="I53" s="364"/>
      <c r="J53" s="364"/>
      <c r="K53" s="364"/>
      <c r="L53" s="364"/>
      <c r="M53" s="364"/>
      <c r="N53" s="338">
        <f xml:space="preserve"> 'Prod. ryb'!K20-N55+N56</f>
        <v>0</v>
      </c>
      <c r="O53" s="392" t="s">
        <v>42</v>
      </c>
      <c r="P53" s="392"/>
      <c r="R53" s="389">
        <f>IFERROR((N53/N62),0)</f>
        <v>0</v>
      </c>
      <c r="S53" s="389"/>
      <c r="T53" s="387" t="s">
        <v>52</v>
      </c>
      <c r="U53" s="387"/>
      <c r="V53" s="387"/>
      <c r="W53" s="387"/>
      <c r="X53" s="387"/>
    </row>
    <row r="54" spans="1:24" ht="10.5" customHeight="1" x14ac:dyDescent="0.2">
      <c r="L54" s="43"/>
      <c r="M54" s="43"/>
      <c r="N54" s="340"/>
      <c r="O54" s="243"/>
      <c r="P54" s="243"/>
    </row>
    <row r="55" spans="1:24" ht="15.75" customHeight="1" x14ac:dyDescent="0.2">
      <c r="A55" s="366" t="s">
        <v>44</v>
      </c>
      <c r="B55" s="366"/>
      <c r="C55" s="366"/>
      <c r="D55" s="366"/>
      <c r="E55" s="366"/>
      <c r="F55" s="366"/>
      <c r="G55" s="366"/>
      <c r="H55" s="366"/>
      <c r="I55" s="366"/>
      <c r="J55" s="366"/>
      <c r="K55" s="366"/>
      <c r="L55" s="366"/>
      <c r="M55" s="43"/>
      <c r="N55" s="338">
        <f>'Prod. ryb'!M20</f>
        <v>0</v>
      </c>
      <c r="O55" s="355" t="s">
        <v>43</v>
      </c>
      <c r="P55" s="355"/>
    </row>
    <row r="56" spans="1:24" ht="15.75" customHeight="1" x14ac:dyDescent="0.2">
      <c r="A56" s="443" t="s">
        <v>45</v>
      </c>
      <c r="B56" s="443"/>
      <c r="C56" s="443"/>
      <c r="D56" s="443"/>
      <c r="E56" s="443"/>
      <c r="F56" s="443"/>
      <c r="G56" s="443"/>
      <c r="H56" s="443"/>
      <c r="I56" s="443"/>
      <c r="J56" s="443"/>
      <c r="K56" s="443"/>
      <c r="L56" s="443"/>
      <c r="M56" s="443"/>
      <c r="N56" s="338">
        <f>'Prod. ryb'!N20</f>
        <v>0</v>
      </c>
      <c r="O56" s="356" t="s">
        <v>14</v>
      </c>
      <c r="P56" s="356"/>
    </row>
    <row r="57" spans="1:24" ht="9.75" customHeight="1" x14ac:dyDescent="0.2">
      <c r="A57" s="257"/>
      <c r="B57" s="257"/>
      <c r="C57" s="257"/>
      <c r="D57" s="257"/>
      <c r="E57" s="257"/>
      <c r="F57" s="257"/>
      <c r="G57" s="257"/>
      <c r="H57" s="257"/>
      <c r="I57" s="257"/>
      <c r="J57" s="257"/>
      <c r="K57" s="130"/>
      <c r="L57" s="43"/>
      <c r="M57" s="43"/>
      <c r="N57" s="340"/>
      <c r="O57" s="243"/>
      <c r="P57" s="243"/>
    </row>
    <row r="58" spans="1:24" ht="24.75" customHeight="1" x14ac:dyDescent="0.2">
      <c r="A58" s="390" t="s">
        <v>558</v>
      </c>
      <c r="B58" s="390"/>
      <c r="C58" s="390"/>
      <c r="D58" s="390"/>
      <c r="E58" s="390"/>
      <c r="F58" s="390"/>
      <c r="G58" s="390"/>
      <c r="H58" s="390"/>
      <c r="I58" s="390"/>
      <c r="J58" s="390"/>
      <c r="K58" s="390"/>
      <c r="L58" s="390"/>
      <c r="M58" s="390"/>
      <c r="N58" s="340"/>
      <c r="O58" s="327"/>
      <c r="P58" s="243"/>
    </row>
    <row r="59" spans="1:24" ht="17.25" customHeight="1" x14ac:dyDescent="0.2">
      <c r="A59" s="360" t="s">
        <v>494</v>
      </c>
      <c r="B59" s="360"/>
      <c r="C59" s="360"/>
      <c r="D59" s="360"/>
      <c r="E59" s="360"/>
      <c r="F59" s="360"/>
      <c r="G59" s="360"/>
      <c r="H59" s="360"/>
      <c r="I59" s="360"/>
      <c r="J59" s="360"/>
      <c r="K59" s="360"/>
      <c r="L59" s="360"/>
      <c r="M59" s="360"/>
      <c r="N59" s="351">
        <f>N60+N61+N62</f>
        <v>0</v>
      </c>
      <c r="O59" s="357" t="s">
        <v>60</v>
      </c>
      <c r="P59" s="357"/>
    </row>
    <row r="60" spans="1:24" ht="17.25" customHeight="1" x14ac:dyDescent="0.2">
      <c r="A60" s="406" t="s">
        <v>41</v>
      </c>
      <c r="B60" s="406"/>
      <c r="C60" s="406"/>
      <c r="D60" s="406"/>
      <c r="E60" s="406"/>
      <c r="F60" s="406"/>
      <c r="G60" s="406"/>
      <c r="H60" s="406"/>
      <c r="I60" s="406"/>
      <c r="J60" s="406"/>
      <c r="K60" s="406"/>
      <c r="L60" s="406"/>
      <c r="M60" s="406"/>
      <c r="N60" s="338">
        <f>'Prod. roślinna'!H47+'Prod. roślinna'!G64</f>
        <v>0</v>
      </c>
      <c r="O60" s="355" t="s">
        <v>14</v>
      </c>
      <c r="P60" s="355"/>
    </row>
    <row r="61" spans="1:24" ht="17.25" customHeight="1" x14ac:dyDescent="0.2">
      <c r="A61" s="406" t="s">
        <v>556</v>
      </c>
      <c r="B61" s="406"/>
      <c r="C61" s="406"/>
      <c r="D61" s="406"/>
      <c r="E61" s="406"/>
      <c r="F61" s="406"/>
      <c r="G61" s="406"/>
      <c r="H61" s="406"/>
      <c r="I61" s="406"/>
      <c r="J61" s="406"/>
      <c r="K61" s="406"/>
      <c r="L61" s="406"/>
      <c r="M61" s="406"/>
      <c r="N61" s="350">
        <f>'Prod. zwierzęca towar.'!H31</f>
        <v>0</v>
      </c>
      <c r="O61" s="355" t="s">
        <v>14</v>
      </c>
      <c r="P61" s="355"/>
      <c r="U61" s="365" t="s">
        <v>104</v>
      </c>
      <c r="V61" s="449"/>
      <c r="W61" s="449"/>
    </row>
    <row r="62" spans="1:24" ht="17.25" customHeight="1" x14ac:dyDescent="0.2">
      <c r="A62" s="406" t="s">
        <v>90</v>
      </c>
      <c r="B62" s="406"/>
      <c r="C62" s="406"/>
      <c r="D62" s="406"/>
      <c r="E62" s="406"/>
      <c r="F62" s="406"/>
      <c r="G62" s="406"/>
      <c r="H62" s="406"/>
      <c r="I62" s="406"/>
      <c r="J62" s="406"/>
      <c r="K62" s="406"/>
      <c r="L62" s="406"/>
      <c r="M62" s="406"/>
      <c r="N62" s="338">
        <f>'Prod. ryb'!H20</f>
        <v>0</v>
      </c>
      <c r="O62" s="355" t="s">
        <v>14</v>
      </c>
      <c r="P62" s="355"/>
      <c r="U62" s="449" t="str">
        <f>N1</f>
        <v>……………………..</v>
      </c>
      <c r="V62" s="449"/>
      <c r="W62" s="449"/>
    </row>
    <row r="63" spans="1:24" ht="18" customHeight="1" x14ac:dyDescent="0.2">
      <c r="A63" s="44"/>
      <c r="B63" s="44"/>
      <c r="C63" s="44"/>
      <c r="D63" s="44"/>
      <c r="E63" s="44"/>
      <c r="F63" s="44"/>
      <c r="G63" s="44"/>
      <c r="H63" s="44"/>
      <c r="I63" s="44"/>
      <c r="J63" s="44"/>
      <c r="K63" s="44"/>
      <c r="L63" s="43"/>
      <c r="M63" s="43"/>
      <c r="N63" s="43"/>
      <c r="U63" s="449"/>
      <c r="V63" s="449"/>
      <c r="W63" s="449"/>
    </row>
    <row r="64" spans="1:24" ht="21" customHeight="1" x14ac:dyDescent="0.2">
      <c r="A64" s="446" t="s">
        <v>48</v>
      </c>
      <c r="B64" s="446"/>
      <c r="C64" s="446"/>
      <c r="D64" s="446"/>
      <c r="E64" s="446"/>
      <c r="F64" s="446"/>
      <c r="G64" s="446"/>
      <c r="H64" s="446"/>
      <c r="I64" s="446"/>
      <c r="J64" s="446"/>
      <c r="K64" s="446"/>
      <c r="L64" s="446"/>
      <c r="M64" s="446"/>
      <c r="N64" s="446"/>
      <c r="O64" s="446"/>
      <c r="P64" s="446"/>
    </row>
    <row r="65" spans="1:24" ht="11.25" customHeight="1" thickBot="1" x14ac:dyDescent="0.25"/>
    <row r="66" spans="1:24" ht="28.5" customHeight="1" thickBot="1" x14ac:dyDescent="0.25">
      <c r="A66" s="437" t="s">
        <v>559</v>
      </c>
      <c r="B66" s="437"/>
      <c r="C66" s="437"/>
      <c r="D66" s="437"/>
      <c r="E66" s="437"/>
      <c r="F66" s="437"/>
      <c r="G66" s="437"/>
      <c r="H66" s="437"/>
      <c r="I66" s="437"/>
      <c r="J66" s="437"/>
      <c r="K66" s="437"/>
      <c r="L66" s="437"/>
      <c r="M66" s="437"/>
      <c r="N66" s="438">
        <f>N43+N48+N53</f>
        <v>0</v>
      </c>
      <c r="O66" s="439"/>
      <c r="P66" s="435" t="s">
        <v>42</v>
      </c>
      <c r="Q66" s="436"/>
      <c r="R66" s="385">
        <f>IFERROR((N66/N59),0)</f>
        <v>0</v>
      </c>
      <c r="S66" s="386"/>
      <c r="T66" s="383" t="s">
        <v>500</v>
      </c>
      <c r="U66" s="384"/>
      <c r="V66" s="384"/>
      <c r="W66" s="384"/>
      <c r="X66" s="384"/>
    </row>
    <row r="67" spans="1:24" ht="12" customHeight="1" x14ac:dyDescent="0.2">
      <c r="A67" s="441"/>
      <c r="B67" s="441"/>
      <c r="C67" s="441"/>
      <c r="D67" s="441"/>
      <c r="E67" s="441"/>
      <c r="F67" s="441"/>
      <c r="G67" s="441"/>
      <c r="H67" s="441"/>
      <c r="I67" s="441"/>
      <c r="J67" s="441"/>
      <c r="K67" s="441"/>
      <c r="L67" s="38"/>
      <c r="M67" s="38"/>
      <c r="N67" s="38"/>
    </row>
    <row r="68" spans="1:24" ht="18.75" customHeight="1" x14ac:dyDescent="0.2">
      <c r="A68" s="410" t="s">
        <v>609</v>
      </c>
      <c r="B68" s="410"/>
      <c r="C68" s="410"/>
      <c r="D68" s="410"/>
      <c r="E68" s="410"/>
      <c r="F68" s="410"/>
      <c r="G68" s="410"/>
      <c r="H68" s="410"/>
      <c r="I68" s="410"/>
      <c r="J68" s="410"/>
      <c r="K68" s="410"/>
      <c r="L68" s="410"/>
      <c r="M68" s="410"/>
      <c r="N68" s="410"/>
      <c r="O68" s="410"/>
      <c r="P68" s="410"/>
      <c r="Q68" s="410"/>
      <c r="R68" s="410"/>
      <c r="S68" s="410"/>
      <c r="T68" s="410"/>
      <c r="U68" s="410"/>
      <c r="V68" s="410"/>
      <c r="W68" s="410"/>
    </row>
    <row r="69" spans="1:24" ht="36.75" customHeight="1" x14ac:dyDescent="0.2">
      <c r="A69" s="360" t="s">
        <v>635</v>
      </c>
      <c r="B69" s="360"/>
      <c r="C69" s="360"/>
      <c r="D69" s="360"/>
      <c r="E69" s="360"/>
      <c r="F69" s="360"/>
      <c r="G69" s="360"/>
      <c r="H69" s="360"/>
      <c r="I69" s="360"/>
      <c r="J69" s="360"/>
      <c r="K69" s="360"/>
      <c r="L69" s="360"/>
      <c r="M69" s="360"/>
      <c r="N69" s="360"/>
      <c r="O69" s="360"/>
      <c r="P69" s="360"/>
      <c r="Q69" s="360"/>
      <c r="R69" s="360"/>
      <c r="S69" s="360"/>
      <c r="T69" s="360"/>
      <c r="U69" s="360"/>
      <c r="V69" s="360"/>
      <c r="W69" s="360"/>
    </row>
    <row r="70" spans="1:24" ht="22.5" customHeight="1" x14ac:dyDescent="0.2">
      <c r="A70" s="384" t="s">
        <v>548</v>
      </c>
      <c r="B70" s="384"/>
      <c r="C70" s="448">
        <f>'Prod. roślinna'!D47+'Prod. roślinna'!F64</f>
        <v>0</v>
      </c>
      <c r="D70" s="448"/>
      <c r="E70" s="448"/>
      <c r="F70" s="448"/>
      <c r="G70" s="379" t="s">
        <v>575</v>
      </c>
      <c r="H70" s="379"/>
      <c r="I70" s="212"/>
      <c r="L70" s="37"/>
      <c r="M70" s="37"/>
    </row>
    <row r="71" spans="1:24" ht="23.25" customHeight="1" x14ac:dyDescent="0.2">
      <c r="A71" s="445"/>
      <c r="B71" s="445"/>
      <c r="C71" s="445"/>
      <c r="D71" s="445"/>
      <c r="E71" s="445"/>
      <c r="F71" s="445"/>
      <c r="G71" s="445"/>
      <c r="H71" s="445"/>
      <c r="I71" s="445"/>
      <c r="J71" s="445"/>
      <c r="K71" s="445"/>
      <c r="L71" s="445"/>
      <c r="M71" s="445"/>
      <c r="N71" s="192"/>
      <c r="O71" s="12"/>
      <c r="S71" s="45"/>
      <c r="T71" s="241"/>
    </row>
    <row r="72" spans="1:24" ht="30" customHeight="1" x14ac:dyDescent="0.2">
      <c r="A72" s="445" t="s">
        <v>641</v>
      </c>
      <c r="B72" s="445"/>
      <c r="C72" s="445"/>
      <c r="D72" s="445"/>
      <c r="E72" s="445"/>
      <c r="F72" s="445"/>
      <c r="G72" s="445"/>
      <c r="H72" s="445"/>
      <c r="I72" s="445"/>
      <c r="J72" s="445"/>
      <c r="K72" s="445"/>
      <c r="L72" s="445"/>
      <c r="M72" s="445"/>
      <c r="N72" s="341">
        <f>'Prod. roślinna'!D47-'Prod. roślinna'!Q47+'Prod. roślinna'!N64</f>
        <v>0</v>
      </c>
      <c r="O72" s="12" t="s">
        <v>33</v>
      </c>
    </row>
    <row r="73" spans="1:24" ht="22.5" customHeight="1" x14ac:dyDescent="0.2">
      <c r="A73" s="440" t="s">
        <v>552</v>
      </c>
      <c r="B73" s="440"/>
      <c r="C73" s="440"/>
      <c r="D73" s="440"/>
      <c r="E73" s="440"/>
      <c r="F73" s="440"/>
      <c r="G73" s="440"/>
      <c r="H73" s="440"/>
      <c r="I73" s="440"/>
      <c r="J73" s="440"/>
      <c r="K73" s="440"/>
      <c r="L73" s="440"/>
      <c r="M73" s="440"/>
      <c r="N73" s="341">
        <f>'Prod. roślinna'!S47+'Prod. roślinna'!M64</f>
        <v>0</v>
      </c>
      <c r="O73" s="12" t="s">
        <v>33</v>
      </c>
    </row>
    <row r="74" spans="1:24" ht="23.25" customHeight="1" x14ac:dyDescent="0.2">
      <c r="A74" s="355" t="s">
        <v>602</v>
      </c>
      <c r="B74" s="355"/>
      <c r="C74" s="355"/>
      <c r="D74" s="355"/>
      <c r="E74" s="355"/>
      <c r="F74" s="355"/>
      <c r="G74" s="355"/>
      <c r="H74" s="355"/>
      <c r="I74" s="355"/>
      <c r="J74" s="355"/>
      <c r="K74" s="355"/>
      <c r="L74" s="355"/>
      <c r="M74" s="355"/>
      <c r="N74" s="341">
        <f>'Prod. roślinna'!P47+'Prod. roślinna'!R64</f>
        <v>0</v>
      </c>
      <c r="O74" s="36" t="s">
        <v>33</v>
      </c>
    </row>
    <row r="75" spans="1:24" ht="23.25" customHeight="1" x14ac:dyDescent="0.2">
      <c r="A75" s="392" t="s">
        <v>562</v>
      </c>
      <c r="B75" s="392"/>
      <c r="C75" s="392"/>
      <c r="D75" s="392"/>
      <c r="E75" s="392"/>
      <c r="F75" s="392"/>
      <c r="G75" s="392"/>
      <c r="H75" s="392"/>
      <c r="I75" s="392"/>
      <c r="J75" s="392"/>
      <c r="K75" s="392"/>
      <c r="L75" s="392"/>
      <c r="M75" s="392"/>
      <c r="N75" s="192" t="s">
        <v>574</v>
      </c>
      <c r="O75" s="36" t="s">
        <v>33</v>
      </c>
    </row>
    <row r="76" spans="1:24" ht="19.149999999999999" customHeight="1" x14ac:dyDescent="0.2">
      <c r="A76" s="193"/>
      <c r="B76" s="193"/>
      <c r="C76" s="193"/>
      <c r="D76" s="193"/>
      <c r="E76" s="193"/>
      <c r="F76" s="193"/>
      <c r="G76" s="193"/>
      <c r="H76" s="193"/>
      <c r="I76" s="12"/>
      <c r="J76" s="193"/>
      <c r="K76" s="193"/>
      <c r="L76" s="37"/>
      <c r="M76" s="37"/>
      <c r="N76" s="37"/>
    </row>
    <row r="77" spans="1:24" ht="15.75" customHeight="1" x14ac:dyDescent="0.2">
      <c r="A77" s="410" t="s">
        <v>610</v>
      </c>
      <c r="B77" s="410"/>
      <c r="C77" s="410"/>
      <c r="D77" s="410"/>
      <c r="E77" s="410"/>
      <c r="F77" s="410"/>
      <c r="G77" s="410"/>
      <c r="H77" s="410"/>
      <c r="I77" s="410"/>
      <c r="J77" s="410"/>
      <c r="K77" s="410"/>
      <c r="L77" s="410"/>
      <c r="M77" s="410"/>
      <c r="N77" s="410"/>
      <c r="O77" s="410"/>
      <c r="P77" s="410"/>
      <c r="Q77" s="410"/>
      <c r="R77" s="410"/>
      <c r="S77" s="410"/>
      <c r="T77" s="410"/>
      <c r="U77" s="410"/>
      <c r="V77" s="410"/>
      <c r="W77" s="410"/>
    </row>
    <row r="78" spans="1:24" ht="18" customHeight="1" x14ac:dyDescent="0.2">
      <c r="A78" s="343" t="s">
        <v>59</v>
      </c>
      <c r="B78" s="343"/>
      <c r="C78" s="343"/>
      <c r="D78" s="343"/>
      <c r="E78" s="343"/>
      <c r="F78" s="343"/>
      <c r="G78" s="343"/>
      <c r="H78" s="343"/>
      <c r="J78" s="444">
        <f>J79+J80+J81+J82</f>
        <v>0</v>
      </c>
      <c r="K78" s="444"/>
      <c r="L78" s="444"/>
      <c r="M78" s="37" t="s">
        <v>60</v>
      </c>
      <c r="N78" s="37"/>
    </row>
    <row r="79" spans="1:24" ht="18" customHeight="1" x14ac:dyDescent="0.2">
      <c r="A79" s="12" t="s">
        <v>61</v>
      </c>
      <c r="C79" s="12"/>
      <c r="D79" s="12"/>
      <c r="E79" s="12"/>
      <c r="F79" s="12"/>
      <c r="J79" s="447">
        <f>'Uprawy trwałe'!K23</f>
        <v>0</v>
      </c>
      <c r="K79" s="447"/>
      <c r="L79" s="339" t="s">
        <v>14</v>
      </c>
      <c r="M79" s="37"/>
      <c r="N79" s="37"/>
    </row>
    <row r="80" spans="1:24" ht="18" customHeight="1" x14ac:dyDescent="0.2">
      <c r="A80" s="12" t="s">
        <v>62</v>
      </c>
      <c r="C80" s="12"/>
      <c r="D80" s="12"/>
      <c r="E80" s="12"/>
      <c r="F80" s="12"/>
      <c r="G80" s="12"/>
      <c r="J80" s="447">
        <f>'Środki trwałe'!E16</f>
        <v>0</v>
      </c>
      <c r="K80" s="447"/>
      <c r="L80" s="339" t="s">
        <v>14</v>
      </c>
      <c r="M80" s="37"/>
      <c r="N80" s="37"/>
    </row>
    <row r="81" spans="1:25" ht="18" customHeight="1" x14ac:dyDescent="0.2">
      <c r="A81" s="252" t="s">
        <v>63</v>
      </c>
      <c r="C81" s="12"/>
      <c r="D81" s="12"/>
      <c r="E81" s="12"/>
      <c r="F81" s="12"/>
      <c r="G81" s="12"/>
      <c r="J81" s="447">
        <f>'Środki trwałe'!E34</f>
        <v>0</v>
      </c>
      <c r="K81" s="447"/>
      <c r="L81" s="339" t="s">
        <v>14</v>
      </c>
      <c r="M81" s="37"/>
      <c r="N81" s="37"/>
    </row>
    <row r="82" spans="1:25" ht="18" customHeight="1" x14ac:dyDescent="0.2">
      <c r="A82" s="12" t="s">
        <v>64</v>
      </c>
      <c r="C82" s="12"/>
      <c r="D82" s="12"/>
      <c r="E82" s="12"/>
      <c r="F82" s="12"/>
      <c r="G82" s="12"/>
      <c r="J82" s="447">
        <f>'Środki trwałe'!E25</f>
        <v>0</v>
      </c>
      <c r="K82" s="447"/>
      <c r="L82" s="339" t="s">
        <v>14</v>
      </c>
      <c r="M82" s="37"/>
      <c r="N82" s="37"/>
    </row>
    <row r="83" spans="1:25" ht="7.9" customHeight="1" x14ac:dyDescent="0.2">
      <c r="A83" s="12"/>
      <c r="C83" s="12"/>
      <c r="D83" s="12"/>
      <c r="E83" s="12"/>
      <c r="F83" s="12"/>
      <c r="G83" s="12"/>
      <c r="J83" s="256"/>
      <c r="K83" s="256"/>
      <c r="L83" s="12"/>
      <c r="M83" s="37"/>
      <c r="N83" s="37"/>
    </row>
    <row r="84" spans="1:25" ht="18" customHeight="1" x14ac:dyDescent="0.2">
      <c r="A84" s="410" t="s">
        <v>611</v>
      </c>
      <c r="B84" s="410"/>
      <c r="C84" s="410"/>
      <c r="D84" s="410"/>
      <c r="E84" s="410"/>
      <c r="F84" s="410"/>
      <c r="G84" s="410"/>
      <c r="H84" s="410"/>
      <c r="I84" s="410"/>
      <c r="J84" s="410"/>
      <c r="K84" s="410"/>
      <c r="L84" s="410"/>
      <c r="M84" s="410"/>
      <c r="N84" s="410"/>
      <c r="O84" s="410"/>
      <c r="P84" s="410"/>
      <c r="Q84" s="410"/>
      <c r="R84" s="410"/>
      <c r="S84" s="410"/>
      <c r="T84" s="410"/>
      <c r="U84" s="410"/>
      <c r="V84" s="410"/>
      <c r="W84" s="410"/>
    </row>
    <row r="85" spans="1:25" ht="20.25" customHeight="1" x14ac:dyDescent="0.2">
      <c r="A85" s="396" t="s">
        <v>495</v>
      </c>
      <c r="B85" s="396"/>
      <c r="C85" s="396"/>
      <c r="D85" s="396"/>
      <c r="E85" s="396"/>
      <c r="F85" s="396"/>
      <c r="G85" s="396"/>
      <c r="H85" s="396"/>
      <c r="I85" s="396"/>
      <c r="J85" s="396"/>
      <c r="K85" s="396"/>
      <c r="L85" s="396"/>
      <c r="M85" s="396"/>
      <c r="N85" s="393" t="s">
        <v>491</v>
      </c>
      <c r="O85" s="393"/>
      <c r="P85" s="237" t="s">
        <v>612</v>
      </c>
      <c r="Q85" s="36" t="s">
        <v>492</v>
      </c>
    </row>
    <row r="86" spans="1:25" ht="19.5" customHeight="1" x14ac:dyDescent="0.2">
      <c r="A86" s="250" t="s">
        <v>130</v>
      </c>
      <c r="B86" s="249" t="s">
        <v>101</v>
      </c>
      <c r="C86" s="249"/>
      <c r="E86" s="250" t="s">
        <v>601</v>
      </c>
      <c r="F86" s="249" t="s">
        <v>132</v>
      </c>
      <c r="G86" s="249"/>
      <c r="H86" s="249"/>
      <c r="I86" s="249"/>
      <c r="J86" s="249"/>
      <c r="K86" s="193"/>
      <c r="L86" s="37"/>
      <c r="Y86" s="12"/>
    </row>
    <row r="87" spans="1:25" ht="8.25" customHeight="1" x14ac:dyDescent="0.2">
      <c r="B87" s="249"/>
      <c r="C87" s="249"/>
      <c r="D87" s="249"/>
      <c r="E87" s="249"/>
      <c r="F87" s="249"/>
      <c r="G87" s="249"/>
      <c r="H87" s="249"/>
      <c r="I87" s="249"/>
      <c r="J87" s="249"/>
      <c r="K87" s="193"/>
      <c r="L87" s="37"/>
      <c r="M87" s="37"/>
      <c r="N87" s="37"/>
    </row>
    <row r="88" spans="1:25" ht="18" customHeight="1" x14ac:dyDescent="0.2">
      <c r="A88" s="358" t="s">
        <v>613</v>
      </c>
      <c r="B88" s="358"/>
      <c r="C88" s="358"/>
      <c r="D88" s="358"/>
      <c r="E88" s="358"/>
      <c r="F88" s="358"/>
      <c r="H88" s="434" t="s">
        <v>491</v>
      </c>
      <c r="I88" s="434"/>
      <c r="J88" s="434"/>
      <c r="K88" s="234" t="s">
        <v>22</v>
      </c>
      <c r="L88" s="12" t="s">
        <v>492</v>
      </c>
      <c r="M88" s="37"/>
      <c r="N88" s="37"/>
      <c r="U88" s="365" t="s">
        <v>104</v>
      </c>
      <c r="V88" s="365"/>
      <c r="W88" s="365"/>
    </row>
    <row r="89" spans="1:25" ht="7.5" customHeight="1" x14ac:dyDescent="0.2">
      <c r="G89" s="193"/>
      <c r="H89" s="193"/>
      <c r="I89" s="193"/>
      <c r="J89" s="193"/>
      <c r="K89" s="193"/>
      <c r="L89" s="37"/>
      <c r="M89" s="37"/>
      <c r="N89" s="37"/>
      <c r="U89" s="265"/>
      <c r="V89" s="265"/>
      <c r="W89" s="265"/>
    </row>
    <row r="90" spans="1:25" ht="18.75" customHeight="1" x14ac:dyDescent="0.2">
      <c r="A90" s="235" t="s">
        <v>130</v>
      </c>
      <c r="B90" s="393" t="s">
        <v>65</v>
      </c>
      <c r="C90" s="393"/>
      <c r="D90" s="193"/>
      <c r="E90" s="193"/>
      <c r="F90" s="193"/>
      <c r="G90" s="193"/>
      <c r="H90" s="235" t="s">
        <v>130</v>
      </c>
      <c r="I90" s="440" t="s">
        <v>66</v>
      </c>
      <c r="J90" s="440"/>
      <c r="M90" s="235" t="s">
        <v>130</v>
      </c>
      <c r="N90" s="12" t="s">
        <v>67</v>
      </c>
      <c r="O90" s="193"/>
      <c r="P90" s="193"/>
      <c r="Q90" s="235" t="s">
        <v>130</v>
      </c>
      <c r="R90" s="440" t="s">
        <v>68</v>
      </c>
      <c r="S90" s="440"/>
      <c r="U90" s="365" t="str">
        <f>N1</f>
        <v>……………………..</v>
      </c>
      <c r="V90" s="365"/>
      <c r="W90" s="365"/>
    </row>
    <row r="91" spans="1:25" ht="14.45" customHeight="1" x14ac:dyDescent="0.2">
      <c r="A91" s="241"/>
      <c r="B91" s="12"/>
      <c r="C91" s="193"/>
      <c r="D91" s="193"/>
      <c r="E91" s="193"/>
      <c r="F91" s="193"/>
      <c r="G91" s="193"/>
      <c r="H91" s="193"/>
      <c r="I91" s="193"/>
      <c r="J91" s="193"/>
      <c r="K91" s="241"/>
      <c r="L91" s="252"/>
      <c r="P91" s="193"/>
      <c r="Q91" s="193"/>
      <c r="R91" s="193"/>
    </row>
    <row r="92" spans="1:25" s="40" customFormat="1" ht="22.5" customHeight="1" x14ac:dyDescent="0.2">
      <c r="B92" s="367" t="s">
        <v>614</v>
      </c>
      <c r="C92" s="367"/>
      <c r="D92" s="367"/>
      <c r="E92" s="367"/>
      <c r="F92" s="367"/>
      <c r="G92" s="367"/>
      <c r="H92" s="367"/>
      <c r="I92" s="367"/>
      <c r="J92" s="394" t="s">
        <v>625</v>
      </c>
      <c r="K92" s="394"/>
      <c r="L92" s="394"/>
      <c r="N92" s="367" t="s">
        <v>615</v>
      </c>
      <c r="O92" s="367"/>
      <c r="P92" s="367"/>
      <c r="Q92" s="367"/>
      <c r="R92" s="367" t="s">
        <v>624</v>
      </c>
      <c r="S92" s="367"/>
      <c r="T92" s="367"/>
      <c r="U92" s="38"/>
    </row>
    <row r="93" spans="1:25" ht="17.25" customHeight="1" x14ac:dyDescent="0.2">
      <c r="A93" s="249"/>
      <c r="B93" s="369"/>
      <c r="C93" s="369"/>
      <c r="D93" s="369"/>
      <c r="E93" s="369"/>
      <c r="F93" s="369"/>
      <c r="G93" s="369"/>
      <c r="H93" s="369"/>
      <c r="I93" s="369"/>
      <c r="J93" s="395"/>
      <c r="K93" s="395"/>
      <c r="L93" s="395"/>
      <c r="N93" s="369"/>
      <c r="O93" s="369"/>
      <c r="P93" s="369"/>
      <c r="Q93" s="369"/>
      <c r="R93" s="369"/>
      <c r="S93" s="369"/>
      <c r="T93" s="369"/>
      <c r="U93" s="38"/>
    </row>
    <row r="94" spans="1:25" ht="17.25" customHeight="1" x14ac:dyDescent="0.2">
      <c r="A94" s="249"/>
      <c r="B94" s="369"/>
      <c r="C94" s="369"/>
      <c r="D94" s="369"/>
      <c r="E94" s="369"/>
      <c r="F94" s="369"/>
      <c r="G94" s="369"/>
      <c r="H94" s="369"/>
      <c r="I94" s="369"/>
      <c r="J94" s="395"/>
      <c r="K94" s="395"/>
      <c r="L94" s="395"/>
      <c r="N94" s="369"/>
      <c r="O94" s="369"/>
      <c r="P94" s="369"/>
      <c r="Q94" s="369"/>
      <c r="R94" s="369"/>
      <c r="S94" s="369"/>
      <c r="T94" s="369"/>
      <c r="U94" s="38"/>
    </row>
    <row r="95" spans="1:25" ht="17.25" customHeight="1" x14ac:dyDescent="0.2">
      <c r="A95" s="249"/>
      <c r="B95" s="369"/>
      <c r="C95" s="369"/>
      <c r="D95" s="369"/>
      <c r="E95" s="369"/>
      <c r="F95" s="369"/>
      <c r="G95" s="369"/>
      <c r="H95" s="369"/>
      <c r="I95" s="369"/>
      <c r="J95" s="395"/>
      <c r="K95" s="395"/>
      <c r="L95" s="395"/>
      <c r="N95" s="369"/>
      <c r="O95" s="369"/>
      <c r="P95" s="369"/>
      <c r="Q95" s="369"/>
      <c r="R95" s="369"/>
      <c r="S95" s="369"/>
      <c r="T95" s="369"/>
      <c r="U95" s="38"/>
    </row>
    <row r="96" spans="1:25" ht="17.25" customHeight="1" x14ac:dyDescent="0.2">
      <c r="A96" s="249"/>
      <c r="B96" s="369"/>
      <c r="C96" s="369"/>
      <c r="D96" s="369"/>
      <c r="E96" s="369"/>
      <c r="F96" s="369"/>
      <c r="G96" s="369"/>
      <c r="H96" s="369"/>
      <c r="I96" s="369"/>
      <c r="J96" s="395"/>
      <c r="K96" s="395"/>
      <c r="L96" s="395"/>
      <c r="N96" s="369"/>
      <c r="O96" s="369"/>
      <c r="P96" s="369"/>
      <c r="Q96" s="369"/>
      <c r="R96" s="369"/>
      <c r="S96" s="369"/>
      <c r="T96" s="369"/>
      <c r="U96" s="38"/>
    </row>
    <row r="97" spans="1:25" ht="17.25" customHeight="1" x14ac:dyDescent="0.2">
      <c r="A97" s="249"/>
      <c r="B97" s="369"/>
      <c r="C97" s="369"/>
      <c r="D97" s="369"/>
      <c r="E97" s="369"/>
      <c r="F97" s="369"/>
      <c r="G97" s="369"/>
      <c r="H97" s="369"/>
      <c r="I97" s="369"/>
      <c r="J97" s="395"/>
      <c r="K97" s="395"/>
      <c r="L97" s="395"/>
      <c r="N97" s="369"/>
      <c r="O97" s="369"/>
      <c r="P97" s="369"/>
      <c r="Q97" s="369"/>
      <c r="R97" s="369"/>
      <c r="S97" s="369"/>
      <c r="T97" s="369"/>
      <c r="U97" s="38"/>
    </row>
    <row r="98" spans="1:25" ht="14.25" customHeight="1" x14ac:dyDescent="0.2">
      <c r="B98" s="252"/>
      <c r="C98" s="252"/>
      <c r="D98" s="193"/>
      <c r="E98" s="193"/>
      <c r="F98" s="193"/>
      <c r="G98" s="193"/>
      <c r="H98" s="193"/>
      <c r="I98" s="193"/>
      <c r="J98" s="193"/>
      <c r="K98" s="193"/>
    </row>
    <row r="99" spans="1:25" ht="19.5" customHeight="1" x14ac:dyDescent="0.2">
      <c r="A99" s="399" t="s">
        <v>137</v>
      </c>
      <c r="B99" s="399"/>
      <c r="C99" s="399"/>
      <c r="D99" s="399"/>
      <c r="E99" s="399"/>
      <c r="F99" s="399"/>
      <c r="G99" s="399"/>
      <c r="H99" s="399"/>
      <c r="I99" s="399"/>
      <c r="J99" s="399"/>
      <c r="K99" s="399"/>
      <c r="L99" s="399"/>
      <c r="M99" s="399"/>
      <c r="N99" s="399"/>
      <c r="O99" s="399"/>
      <c r="P99" s="399"/>
      <c r="Q99" s="399"/>
      <c r="R99" s="399"/>
      <c r="S99" s="399"/>
      <c r="T99" s="399"/>
      <c r="U99" s="399"/>
      <c r="V99" s="399"/>
      <c r="W99" s="399"/>
    </row>
    <row r="100" spans="1:25" ht="15.75" customHeight="1" x14ac:dyDescent="0.2">
      <c r="A100" s="398"/>
      <c r="B100" s="398"/>
      <c r="C100" s="398"/>
      <c r="D100" s="398"/>
      <c r="E100" s="398"/>
      <c r="F100" s="398"/>
      <c r="G100" s="195"/>
      <c r="H100" s="195"/>
      <c r="I100" s="195"/>
      <c r="J100" s="195"/>
      <c r="K100" s="195"/>
    </row>
    <row r="101" spans="1:25" ht="19.5" customHeight="1" x14ac:dyDescent="0.2">
      <c r="A101" s="401" t="s">
        <v>136</v>
      </c>
      <c r="B101" s="401"/>
      <c r="C101" s="401"/>
      <c r="D101" s="401"/>
      <c r="E101" s="401"/>
      <c r="F101" s="368" t="s">
        <v>504</v>
      </c>
      <c r="G101" s="368"/>
      <c r="H101" s="368"/>
      <c r="I101" s="368"/>
      <c r="J101" s="244" t="s">
        <v>14</v>
      </c>
    </row>
    <row r="102" spans="1:25" ht="19.5" customHeight="1" x14ac:dyDescent="0.2">
      <c r="A102" s="401" t="s">
        <v>134</v>
      </c>
      <c r="B102" s="401"/>
      <c r="C102" s="401"/>
      <c r="D102" s="401"/>
      <c r="E102" s="401"/>
      <c r="F102" s="368" t="s">
        <v>617</v>
      </c>
      <c r="G102" s="368"/>
      <c r="H102" s="368"/>
      <c r="I102" s="368"/>
      <c r="J102" s="244" t="s">
        <v>14</v>
      </c>
    </row>
    <row r="103" spans="1:25" ht="19.5" customHeight="1" x14ac:dyDescent="0.2">
      <c r="A103" s="401" t="s">
        <v>616</v>
      </c>
      <c r="B103" s="401"/>
      <c r="C103" s="401"/>
      <c r="D103" s="401"/>
      <c r="E103" s="401"/>
      <c r="F103" s="368" t="s">
        <v>617</v>
      </c>
      <c r="G103" s="368"/>
      <c r="H103" s="368"/>
      <c r="I103" s="368"/>
      <c r="J103" s="244" t="s">
        <v>14</v>
      </c>
    </row>
    <row r="104" spans="1:25" ht="19.5" customHeight="1" x14ac:dyDescent="0.2">
      <c r="A104" s="401" t="s">
        <v>135</v>
      </c>
      <c r="B104" s="401"/>
      <c r="C104" s="401"/>
      <c r="D104" s="401"/>
      <c r="E104" s="401"/>
      <c r="F104" s="368" t="s">
        <v>617</v>
      </c>
      <c r="G104" s="368"/>
      <c r="H104" s="368"/>
      <c r="I104" s="368"/>
      <c r="J104" s="236" t="s">
        <v>14</v>
      </c>
    </row>
    <row r="105" spans="1:25" ht="18.75" customHeight="1" x14ac:dyDescent="0.2">
      <c r="A105" s="400"/>
      <c r="B105" s="400"/>
      <c r="C105" s="400"/>
      <c r="D105" s="400"/>
      <c r="E105" s="400"/>
      <c r="F105" s="400"/>
      <c r="G105" s="359"/>
      <c r="H105" s="359"/>
      <c r="I105" s="359"/>
      <c r="J105" s="359"/>
      <c r="K105" s="359"/>
      <c r="L105" s="37"/>
      <c r="M105" s="37"/>
      <c r="N105" s="37"/>
    </row>
    <row r="106" spans="1:25" ht="21.75" customHeight="1" x14ac:dyDescent="0.2">
      <c r="A106" s="410" t="s">
        <v>618</v>
      </c>
      <c r="B106" s="410"/>
      <c r="C106" s="410"/>
      <c r="D106" s="410"/>
      <c r="E106" s="410"/>
      <c r="F106" s="410"/>
      <c r="G106" s="410"/>
      <c r="H106" s="410"/>
      <c r="I106" s="410"/>
      <c r="J106" s="410"/>
      <c r="K106" s="410"/>
      <c r="L106" s="410"/>
      <c r="M106" s="410"/>
      <c r="N106" s="410"/>
      <c r="O106" s="410"/>
      <c r="P106" s="410"/>
      <c r="Q106" s="410"/>
      <c r="R106" s="410"/>
      <c r="S106" s="410"/>
      <c r="T106" s="410"/>
      <c r="U106" s="410"/>
      <c r="V106" s="410"/>
      <c r="W106" s="410"/>
    </row>
    <row r="107" spans="1:25" ht="15.75" customHeight="1" x14ac:dyDescent="0.2">
      <c r="A107" s="242"/>
      <c r="B107" s="242"/>
      <c r="C107" s="242"/>
      <c r="D107" s="242"/>
      <c r="E107" s="242"/>
      <c r="F107" s="242"/>
      <c r="G107" s="242"/>
      <c r="J107" s="455" t="s">
        <v>491</v>
      </c>
      <c r="K107" s="455"/>
      <c r="L107" s="455"/>
      <c r="M107" s="224" t="s">
        <v>22</v>
      </c>
      <c r="N107" s="191" t="s">
        <v>492</v>
      </c>
      <c r="O107" s="223"/>
      <c r="R107" s="242"/>
      <c r="S107" s="242"/>
      <c r="T107" s="242"/>
      <c r="U107" s="242"/>
      <c r="V107" s="242"/>
      <c r="W107" s="242"/>
    </row>
    <row r="108" spans="1:25" ht="19.5" customHeight="1" x14ac:dyDescent="0.2">
      <c r="A108" s="399" t="s">
        <v>496</v>
      </c>
      <c r="B108" s="399"/>
      <c r="C108" s="399"/>
      <c r="D108" s="399"/>
      <c r="E108" s="399"/>
      <c r="F108" s="399"/>
      <c r="G108" s="399"/>
      <c r="H108" s="399"/>
      <c r="I108" s="399"/>
      <c r="J108" s="456"/>
      <c r="K108" s="456"/>
      <c r="L108" s="38"/>
      <c r="M108" s="38"/>
      <c r="Y108" s="46"/>
    </row>
    <row r="109" spans="1:25" ht="14.25" customHeight="1" x14ac:dyDescent="0.2">
      <c r="A109" s="231" t="s">
        <v>100</v>
      </c>
      <c r="B109" s="36" t="s">
        <v>101</v>
      </c>
      <c r="C109" s="38"/>
      <c r="D109" s="259"/>
      <c r="E109" s="259"/>
      <c r="F109" s="259"/>
      <c r="J109" s="259"/>
      <c r="K109" s="259"/>
      <c r="L109" s="38"/>
      <c r="M109" s="38"/>
      <c r="Y109" s="46"/>
    </row>
    <row r="110" spans="1:25" ht="14.25" customHeight="1" x14ac:dyDescent="0.2">
      <c r="A110" s="231" t="s">
        <v>100</v>
      </c>
      <c r="B110" s="36" t="s">
        <v>102</v>
      </c>
      <c r="H110" s="460" t="s">
        <v>619</v>
      </c>
      <c r="I110" s="460"/>
      <c r="J110" s="460"/>
      <c r="K110" s="460"/>
      <c r="L110" s="460"/>
      <c r="M110" s="460"/>
      <c r="N110" s="460"/>
      <c r="O110" s="460"/>
      <c r="P110" s="460"/>
      <c r="Q110" s="460"/>
      <c r="R110" s="460"/>
      <c r="S110" s="460"/>
      <c r="T110" s="460"/>
      <c r="U110" s="460"/>
      <c r="V110" s="460"/>
      <c r="W110" s="460"/>
      <c r="Y110" s="49"/>
    </row>
    <row r="111" spans="1:25" ht="15.75" customHeight="1" x14ac:dyDescent="0.2">
      <c r="A111" s="241"/>
      <c r="B111" s="243"/>
      <c r="C111" s="243"/>
      <c r="D111" s="243"/>
      <c r="E111" s="243"/>
      <c r="F111" s="243"/>
      <c r="G111" s="258"/>
      <c r="H111" s="258"/>
      <c r="I111" s="258"/>
      <c r="J111" s="258"/>
      <c r="K111" s="258"/>
      <c r="L111" s="38"/>
      <c r="M111" s="38"/>
      <c r="N111" s="38"/>
    </row>
    <row r="112" spans="1:25" ht="19.5" customHeight="1" x14ac:dyDescent="0.2">
      <c r="A112" s="399" t="s">
        <v>497</v>
      </c>
      <c r="B112" s="399"/>
      <c r="C112" s="399"/>
      <c r="D112" s="399"/>
      <c r="E112" s="399"/>
      <c r="F112" s="399"/>
      <c r="G112" s="399"/>
      <c r="H112" s="399"/>
      <c r="I112" s="399"/>
      <c r="J112" s="399"/>
      <c r="K112" s="399"/>
      <c r="L112" s="38"/>
      <c r="M112" s="38"/>
      <c r="N112" s="38"/>
    </row>
    <row r="113" spans="1:23" ht="14.25" customHeight="1" x14ac:dyDescent="0.2">
      <c r="A113" s="231" t="s">
        <v>100</v>
      </c>
      <c r="B113" s="355" t="s">
        <v>101</v>
      </c>
      <c r="C113" s="355"/>
      <c r="D113" s="355"/>
      <c r="E113" s="259"/>
      <c r="F113" s="259"/>
      <c r="J113" s="259"/>
      <c r="K113" s="259"/>
      <c r="L113" s="38"/>
      <c r="M113" s="38"/>
      <c r="N113" s="38"/>
    </row>
    <row r="114" spans="1:23" ht="14.25" customHeight="1" x14ac:dyDescent="0.2">
      <c r="A114" s="231" t="s">
        <v>100</v>
      </c>
      <c r="B114" s="355" t="s">
        <v>103</v>
      </c>
      <c r="C114" s="355"/>
      <c r="D114" s="355"/>
      <c r="E114" s="355"/>
      <c r="F114" s="355"/>
      <c r="G114" s="355"/>
      <c r="H114" s="460" t="s">
        <v>619</v>
      </c>
      <c r="I114" s="460"/>
      <c r="J114" s="460"/>
      <c r="K114" s="460"/>
      <c r="L114" s="460"/>
      <c r="M114" s="460"/>
      <c r="N114" s="460"/>
      <c r="O114" s="460"/>
      <c r="P114" s="460"/>
      <c r="Q114" s="460"/>
      <c r="R114" s="460"/>
      <c r="S114" s="460"/>
      <c r="T114" s="460"/>
      <c r="U114" s="460"/>
      <c r="V114" s="460"/>
      <c r="W114" s="460"/>
    </row>
    <row r="115" spans="1:23" s="243" customFormat="1" ht="22.15" customHeight="1" x14ac:dyDescent="0.2">
      <c r="A115" s="417" t="s">
        <v>498</v>
      </c>
      <c r="B115" s="417"/>
      <c r="C115" s="417"/>
      <c r="D115" s="417"/>
      <c r="E115" s="417"/>
      <c r="F115" s="417"/>
      <c r="G115" s="417"/>
      <c r="H115" s="417"/>
      <c r="I115" s="417"/>
      <c r="J115" s="417"/>
      <c r="K115" s="417"/>
      <c r="L115" s="417"/>
      <c r="M115" s="417"/>
      <c r="N115" s="417"/>
      <c r="O115" s="417"/>
      <c r="P115" s="417"/>
      <c r="Q115" s="417"/>
      <c r="R115" s="417"/>
      <c r="S115" s="417"/>
      <c r="T115" s="417"/>
      <c r="U115" s="417"/>
      <c r="V115" s="417"/>
      <c r="W115" s="417"/>
    </row>
    <row r="116" spans="1:23" ht="14.25" customHeight="1" x14ac:dyDescent="0.2">
      <c r="A116" s="231" t="s">
        <v>100</v>
      </c>
      <c r="B116" s="36" t="s">
        <v>101</v>
      </c>
      <c r="C116" s="38"/>
      <c r="D116" s="259"/>
      <c r="E116" s="259"/>
      <c r="F116" s="259"/>
      <c r="J116" s="259"/>
      <c r="K116" s="259"/>
      <c r="L116" s="38"/>
      <c r="M116" s="38"/>
      <c r="N116" s="38"/>
    </row>
    <row r="117" spans="1:23" ht="14.25" customHeight="1" x14ac:dyDescent="0.2">
      <c r="A117" s="231" t="s">
        <v>100</v>
      </c>
      <c r="B117" s="36" t="s">
        <v>511</v>
      </c>
      <c r="L117" s="38"/>
      <c r="M117" s="38"/>
      <c r="N117" s="38"/>
      <c r="Q117" s="457" t="s">
        <v>133</v>
      </c>
      <c r="R117" s="457"/>
    </row>
    <row r="118" spans="1:23" ht="24.75" customHeight="1" x14ac:dyDescent="0.2">
      <c r="A118" s="264"/>
      <c r="B118" s="458" t="s">
        <v>512</v>
      </c>
      <c r="C118" s="458"/>
      <c r="D118" s="458"/>
      <c r="E118" s="458"/>
      <c r="F118" s="458"/>
      <c r="G118" s="458"/>
      <c r="H118" s="458"/>
      <c r="I118" s="458"/>
      <c r="J118" s="458"/>
      <c r="K118" s="459" t="s">
        <v>620</v>
      </c>
      <c r="L118" s="459"/>
      <c r="M118" s="459"/>
      <c r="N118" s="459"/>
      <c r="O118" s="459"/>
      <c r="P118" s="459"/>
      <c r="Q118" s="457"/>
      <c r="R118" s="457"/>
      <c r="S118" s="460" t="s">
        <v>577</v>
      </c>
      <c r="T118" s="460"/>
      <c r="U118" s="460"/>
      <c r="V118" s="460"/>
      <c r="W118" s="460"/>
    </row>
    <row r="119" spans="1:23" ht="35.25" customHeight="1" x14ac:dyDescent="0.2">
      <c r="A119" s="454" t="s">
        <v>53</v>
      </c>
      <c r="B119" s="454"/>
      <c r="C119" s="454"/>
      <c r="D119" s="454"/>
      <c r="E119" s="454"/>
      <c r="F119" s="454"/>
      <c r="G119" s="454"/>
      <c r="H119" s="454"/>
      <c r="I119" s="454"/>
      <c r="J119" s="194"/>
      <c r="K119" s="194"/>
      <c r="L119" s="38"/>
      <c r="M119" s="38"/>
      <c r="N119" s="38"/>
      <c r="Q119" s="365" t="s">
        <v>104</v>
      </c>
      <c r="R119" s="359"/>
      <c r="S119" s="359"/>
      <c r="T119" s="365" t="str">
        <f>N1</f>
        <v>……………………..</v>
      </c>
      <c r="U119" s="365"/>
      <c r="V119" s="365"/>
      <c r="W119" s="365"/>
    </row>
    <row r="120" spans="1:23" ht="33.75" customHeight="1" x14ac:dyDescent="0.2">
      <c r="A120" s="357" t="s">
        <v>687</v>
      </c>
      <c r="B120" s="357"/>
      <c r="C120" s="357"/>
      <c r="D120" s="357"/>
      <c r="E120" s="357"/>
      <c r="F120" s="357"/>
      <c r="G120" s="357"/>
      <c r="H120" s="357"/>
      <c r="I120" s="357"/>
      <c r="J120" s="357"/>
      <c r="K120" s="357"/>
      <c r="L120" s="357"/>
      <c r="M120" s="357"/>
      <c r="N120" s="357"/>
      <c r="O120" s="357"/>
      <c r="P120" s="357"/>
      <c r="Q120" s="357"/>
      <c r="R120" s="357"/>
      <c r="S120" s="357"/>
      <c r="T120" s="357"/>
      <c r="U120" s="357"/>
      <c r="V120" s="357"/>
      <c r="W120" s="357"/>
    </row>
    <row r="121" spans="1:23" ht="9" customHeight="1" x14ac:dyDescent="0.2">
      <c r="A121" s="100"/>
      <c r="B121" s="199"/>
      <c r="C121" s="199"/>
      <c r="D121" s="199"/>
      <c r="E121" s="199"/>
      <c r="F121" s="199"/>
      <c r="G121" s="199"/>
      <c r="H121" s="199"/>
      <c r="I121" s="194"/>
      <c r="J121" s="194"/>
      <c r="K121" s="194"/>
      <c r="L121" s="38"/>
      <c r="M121" s="38"/>
      <c r="N121" s="38"/>
    </row>
    <row r="122" spans="1:23" ht="27" customHeight="1" thickBot="1" x14ac:dyDescent="0.25">
      <c r="A122" s="451" t="s">
        <v>36</v>
      </c>
      <c r="B122" s="451"/>
      <c r="C122" s="451"/>
      <c r="D122" s="451"/>
      <c r="E122" s="451"/>
      <c r="F122" s="451"/>
      <c r="G122" s="451"/>
      <c r="H122" s="451"/>
      <c r="I122" s="451"/>
      <c r="J122" s="238" t="s">
        <v>597</v>
      </c>
      <c r="K122" s="450" t="s">
        <v>596</v>
      </c>
      <c r="L122" s="450"/>
      <c r="M122" s="239" t="s">
        <v>598</v>
      </c>
      <c r="N122" s="38"/>
    </row>
    <row r="123" spans="1:23" ht="21.75" customHeight="1" thickBot="1" x14ac:dyDescent="0.25">
      <c r="A123" s="196"/>
      <c r="B123" s="196"/>
      <c r="C123" s="196"/>
      <c r="D123" s="452" t="s">
        <v>70</v>
      </c>
      <c r="E123" s="452"/>
      <c r="F123" s="452"/>
      <c r="G123" s="452"/>
      <c r="H123" s="452"/>
      <c r="I123" s="453"/>
      <c r="J123" s="263">
        <v>1</v>
      </c>
      <c r="K123" s="422" t="s">
        <v>584</v>
      </c>
      <c r="L123" s="422"/>
      <c r="M123" s="233">
        <v>2025</v>
      </c>
      <c r="N123" s="38"/>
    </row>
    <row r="124" spans="1:23" ht="18.75" customHeight="1" x14ac:dyDescent="0.2">
      <c r="G124" s="37"/>
      <c r="H124" s="37"/>
      <c r="I124" s="37"/>
    </row>
    <row r="125" spans="1:23" ht="15" customHeight="1" x14ac:dyDescent="0.2">
      <c r="K125" s="37" t="s">
        <v>37</v>
      </c>
      <c r="M125" s="37"/>
      <c r="N125" s="37"/>
      <c r="O125" s="37"/>
      <c r="P125" s="37"/>
      <c r="Q125" s="37"/>
      <c r="R125" s="37"/>
      <c r="S125" s="37"/>
      <c r="W125" s="38"/>
    </row>
    <row r="126" spans="1:23" ht="23.25" customHeight="1" x14ac:dyDescent="0.2">
      <c r="A126" s="359" t="s">
        <v>621</v>
      </c>
      <c r="B126" s="359"/>
      <c r="C126" s="359"/>
      <c r="D126" s="359"/>
      <c r="E126" s="359"/>
      <c r="F126" s="359"/>
      <c r="G126" s="359"/>
      <c r="H126" s="359"/>
      <c r="I126" s="359"/>
      <c r="K126" s="240" t="s">
        <v>76</v>
      </c>
      <c r="L126" s="359" t="s">
        <v>539</v>
      </c>
      <c r="M126" s="359"/>
      <c r="N126" s="359"/>
      <c r="O126" s="359"/>
      <c r="P126" s="74" t="s">
        <v>531</v>
      </c>
      <c r="Q126" s="359" t="s">
        <v>622</v>
      </c>
      <c r="R126" s="359"/>
      <c r="S126" s="359"/>
      <c r="T126" s="359"/>
      <c r="U126" s="359"/>
      <c r="V126" s="359"/>
    </row>
    <row r="127" spans="1:23" ht="23.25" customHeight="1" x14ac:dyDescent="0.2">
      <c r="A127" s="397" t="s">
        <v>510</v>
      </c>
      <c r="B127" s="397"/>
      <c r="C127" s="397"/>
      <c r="D127" s="397"/>
      <c r="E127" s="397"/>
      <c r="F127" s="397"/>
      <c r="G127" s="397"/>
      <c r="H127" s="397"/>
      <c r="I127" s="397"/>
      <c r="K127" s="240" t="s">
        <v>75</v>
      </c>
      <c r="L127" s="359" t="s">
        <v>539</v>
      </c>
      <c r="M127" s="359"/>
      <c r="N127" s="359"/>
      <c r="O127" s="359"/>
      <c r="P127" s="74" t="s">
        <v>532</v>
      </c>
      <c r="Q127" s="359" t="s">
        <v>622</v>
      </c>
      <c r="R127" s="359"/>
      <c r="S127" s="359"/>
      <c r="T127" s="359"/>
      <c r="U127" s="359"/>
      <c r="V127" s="359"/>
      <c r="W127" s="38"/>
    </row>
    <row r="128" spans="1:23" ht="23.25" customHeight="1" x14ac:dyDescent="0.2">
      <c r="K128" s="240" t="s">
        <v>74</v>
      </c>
      <c r="L128" s="359" t="s">
        <v>539</v>
      </c>
      <c r="M128" s="359"/>
      <c r="N128" s="359"/>
      <c r="O128" s="359"/>
      <c r="P128" s="74" t="s">
        <v>533</v>
      </c>
      <c r="Q128" s="359" t="s">
        <v>622</v>
      </c>
      <c r="R128" s="359"/>
      <c r="S128" s="359"/>
      <c r="T128" s="359"/>
      <c r="U128" s="359"/>
      <c r="V128" s="359"/>
    </row>
    <row r="129" spans="1:23" ht="23.25" customHeight="1" x14ac:dyDescent="0.2">
      <c r="K129" s="240" t="s">
        <v>73</v>
      </c>
      <c r="L129" s="359" t="s">
        <v>539</v>
      </c>
      <c r="M129" s="359"/>
      <c r="N129" s="359"/>
      <c r="O129" s="359"/>
      <c r="P129" s="74" t="s">
        <v>534</v>
      </c>
      <c r="Q129" s="359" t="s">
        <v>622</v>
      </c>
      <c r="R129" s="359"/>
      <c r="S129" s="359"/>
      <c r="T129" s="359"/>
      <c r="U129" s="359"/>
      <c r="V129" s="359"/>
    </row>
    <row r="130" spans="1:23" ht="23.25" customHeight="1" x14ac:dyDescent="0.2">
      <c r="K130" s="240" t="s">
        <v>69</v>
      </c>
      <c r="L130" s="359" t="s">
        <v>539</v>
      </c>
      <c r="M130" s="359"/>
      <c r="N130" s="359"/>
      <c r="O130" s="359"/>
      <c r="P130" s="74" t="s">
        <v>535</v>
      </c>
      <c r="Q130" s="359" t="s">
        <v>622</v>
      </c>
      <c r="R130" s="359"/>
      <c r="S130" s="359"/>
      <c r="T130" s="359"/>
      <c r="U130" s="359"/>
      <c r="V130" s="359"/>
    </row>
    <row r="131" spans="1:23" ht="7.5" customHeight="1" x14ac:dyDescent="0.2">
      <c r="B131" s="37"/>
      <c r="C131" s="37"/>
      <c r="D131" s="37"/>
      <c r="E131" s="37"/>
      <c r="F131" s="37"/>
      <c r="G131" s="37"/>
      <c r="H131" s="246"/>
    </row>
    <row r="132" spans="1:23" ht="12.75" customHeight="1" x14ac:dyDescent="0.2"/>
    <row r="133" spans="1:23" ht="5.25" customHeight="1" x14ac:dyDescent="0.2">
      <c r="A133" s="100"/>
      <c r="B133" s="199"/>
      <c r="C133" s="199"/>
      <c r="D133" s="199"/>
      <c r="E133" s="199"/>
      <c r="F133" s="199"/>
      <c r="G133" s="248"/>
    </row>
    <row r="134" spans="1:23" ht="34.5" customHeight="1" x14ac:dyDescent="0.2">
      <c r="A134" s="379" t="s">
        <v>560</v>
      </c>
      <c r="B134" s="379"/>
      <c r="C134" s="379"/>
      <c r="D134" s="379"/>
      <c r="E134" s="379"/>
      <c r="F134" s="379"/>
      <c r="G134" s="379"/>
      <c r="H134" s="379"/>
      <c r="I134" s="379"/>
      <c r="J134" s="379"/>
      <c r="K134" s="379"/>
      <c r="L134" s="379"/>
      <c r="M134" s="379"/>
      <c r="N134" s="379"/>
      <c r="O134" s="379"/>
      <c r="P134" s="379"/>
      <c r="Q134" s="379"/>
      <c r="R134" s="379"/>
      <c r="S134" s="379"/>
      <c r="T134" s="379"/>
      <c r="U134" s="379"/>
      <c r="V134" s="379"/>
      <c r="W134" s="379"/>
    </row>
    <row r="135" spans="1:23" ht="6.75" customHeight="1" x14ac:dyDescent="0.2">
      <c r="A135" s="37"/>
      <c r="B135" s="37"/>
      <c r="C135" s="37"/>
      <c r="D135" s="37"/>
      <c r="E135" s="37"/>
      <c r="F135" s="37"/>
      <c r="G135" s="37"/>
      <c r="L135" s="41"/>
      <c r="M135" s="41"/>
      <c r="N135" s="41"/>
      <c r="W135" s="241"/>
    </row>
    <row r="136" spans="1:23" ht="26.25" customHeight="1" x14ac:dyDescent="0.2">
      <c r="A136" s="370" t="s">
        <v>549</v>
      </c>
      <c r="B136" s="371"/>
      <c r="C136" s="371"/>
      <c r="D136" s="371"/>
      <c r="E136" s="371"/>
      <c r="F136" s="371"/>
      <c r="G136" s="371"/>
      <c r="H136" s="371"/>
      <c r="I136" s="372"/>
      <c r="M136" s="360" t="s">
        <v>71</v>
      </c>
      <c r="N136" s="360"/>
      <c r="O136" s="360"/>
      <c r="P136" s="360"/>
      <c r="Q136" s="360"/>
      <c r="R136" s="360"/>
      <c r="S136" s="361"/>
      <c r="T136" s="362"/>
      <c r="U136" s="362"/>
      <c r="V136" s="362"/>
      <c r="W136" s="363"/>
    </row>
    <row r="137" spans="1:23" ht="15" customHeight="1" x14ac:dyDescent="0.2">
      <c r="A137" s="373"/>
      <c r="B137" s="374"/>
      <c r="C137" s="374"/>
      <c r="D137" s="374"/>
      <c r="E137" s="374"/>
      <c r="F137" s="374"/>
      <c r="G137" s="374"/>
      <c r="H137" s="374"/>
      <c r="I137" s="375"/>
      <c r="M137" s="360" t="s">
        <v>623</v>
      </c>
      <c r="N137" s="360"/>
      <c r="O137" s="360"/>
      <c r="P137" s="360"/>
      <c r="Q137" s="360"/>
      <c r="R137" s="360"/>
      <c r="S137" s="360"/>
      <c r="T137" s="360"/>
      <c r="U137" s="247"/>
    </row>
    <row r="138" spans="1:23" ht="15" customHeight="1" x14ac:dyDescent="0.2">
      <c r="A138" s="373"/>
      <c r="B138" s="374"/>
      <c r="C138" s="374"/>
      <c r="D138" s="374"/>
      <c r="E138" s="374"/>
      <c r="F138" s="374"/>
      <c r="G138" s="374"/>
      <c r="H138" s="374"/>
      <c r="I138" s="375"/>
      <c r="J138" s="100"/>
      <c r="K138" s="241"/>
    </row>
    <row r="139" spans="1:23" ht="15" customHeight="1" x14ac:dyDescent="0.2">
      <c r="A139" s="373"/>
      <c r="B139" s="374"/>
      <c r="C139" s="374"/>
      <c r="D139" s="374"/>
      <c r="E139" s="374"/>
      <c r="F139" s="374"/>
      <c r="G139" s="374"/>
      <c r="H139" s="374"/>
      <c r="I139" s="375"/>
    </row>
    <row r="140" spans="1:23" ht="18" customHeight="1" x14ac:dyDescent="0.2">
      <c r="A140" s="373"/>
      <c r="B140" s="374"/>
      <c r="C140" s="374"/>
      <c r="D140" s="374"/>
      <c r="E140" s="374"/>
      <c r="F140" s="374"/>
      <c r="G140" s="374"/>
      <c r="H140" s="374"/>
      <c r="I140" s="375"/>
      <c r="S140" s="359"/>
      <c r="T140" s="359"/>
      <c r="U140" s="359"/>
      <c r="V140" s="359"/>
      <c r="W140" s="359"/>
    </row>
    <row r="141" spans="1:23" ht="11.25" customHeight="1" x14ac:dyDescent="0.2">
      <c r="A141" s="373"/>
      <c r="B141" s="374"/>
      <c r="C141" s="374"/>
      <c r="D141" s="374"/>
      <c r="E141" s="374"/>
      <c r="F141" s="374"/>
      <c r="G141" s="374"/>
      <c r="H141" s="374"/>
      <c r="I141" s="375"/>
      <c r="N141" s="359" t="s">
        <v>579</v>
      </c>
      <c r="O141" s="359"/>
      <c r="P141" s="359"/>
      <c r="R141" s="359" t="s">
        <v>578</v>
      </c>
      <c r="S141" s="359"/>
      <c r="T141" s="359"/>
      <c r="U141" s="359"/>
      <c r="V141" s="359"/>
    </row>
    <row r="142" spans="1:23" ht="15.75" customHeight="1" x14ac:dyDescent="0.2">
      <c r="A142" s="373"/>
      <c r="B142" s="374"/>
      <c r="C142" s="374"/>
      <c r="D142" s="374"/>
      <c r="E142" s="374"/>
      <c r="F142" s="374"/>
      <c r="G142" s="374"/>
      <c r="H142" s="374"/>
      <c r="I142" s="375"/>
      <c r="O142" s="26" t="s">
        <v>580</v>
      </c>
      <c r="P142" s="246"/>
      <c r="R142" s="358" t="s">
        <v>581</v>
      </c>
      <c r="S142" s="358"/>
      <c r="T142" s="358"/>
      <c r="U142" s="358"/>
      <c r="V142" s="358"/>
    </row>
    <row r="143" spans="1:23" ht="15" customHeight="1" x14ac:dyDescent="0.2">
      <c r="A143" s="376"/>
      <c r="B143" s="377"/>
      <c r="C143" s="377"/>
      <c r="D143" s="377"/>
      <c r="E143" s="377"/>
      <c r="F143" s="377"/>
      <c r="G143" s="377"/>
      <c r="H143" s="377"/>
      <c r="I143" s="378"/>
    </row>
    <row r="144" spans="1:23" ht="15" customHeight="1" x14ac:dyDescent="0.2">
      <c r="A144" s="262"/>
      <c r="B144" s="262"/>
      <c r="C144" s="262"/>
      <c r="D144" s="262"/>
      <c r="E144" s="262"/>
      <c r="F144" s="262"/>
      <c r="G144" s="262"/>
    </row>
    <row r="145" spans="10:23" ht="7.15" customHeight="1" x14ac:dyDescent="0.2"/>
    <row r="146" spans="10:23" hidden="1" x14ac:dyDescent="0.2">
      <c r="L146" s="241"/>
      <c r="M146" s="241"/>
    </row>
    <row r="147" spans="10:23" ht="3" hidden="1" customHeight="1" x14ac:dyDescent="0.2">
      <c r="J147" s="45"/>
      <c r="K147" s="45"/>
      <c r="L147" s="45"/>
      <c r="M147" s="45"/>
    </row>
    <row r="148" spans="10:23" hidden="1" x14ac:dyDescent="0.2"/>
    <row r="149" spans="10:23" hidden="1" x14ac:dyDescent="0.2">
      <c r="R149" s="365" t="s">
        <v>104</v>
      </c>
      <c r="S149" s="359"/>
      <c r="T149" s="359"/>
      <c r="U149" s="365" t="str">
        <f>N1</f>
        <v>……………………..</v>
      </c>
      <c r="V149" s="365"/>
      <c r="W149" s="365"/>
    </row>
    <row r="150" spans="10:23" ht="26.45" customHeight="1" x14ac:dyDescent="0.2">
      <c r="R150" s="359"/>
      <c r="S150" s="359"/>
      <c r="T150" s="359"/>
      <c r="U150" s="365"/>
      <c r="V150" s="365"/>
      <c r="W150" s="365"/>
    </row>
  </sheetData>
  <sheetProtection algorithmName="SHA-512" hashValue="8K5X5SEvu2VcT2246wNU3gfe46JbNdmvVv/m5HGM0HmzqAri0T8au2Y2YqkjusCgjFmeTc0YwkZBdH6ABeG+yA==" saltValue="ryNMwAgusYILvqE6zgQqvw==" spinCount="100000" sheet="1" objects="1" scenarios="1"/>
  <mergeCells count="234">
    <mergeCell ref="B95:I95"/>
    <mergeCell ref="B96:I96"/>
    <mergeCell ref="R96:T96"/>
    <mergeCell ref="R95:T95"/>
    <mergeCell ref="Q117:R118"/>
    <mergeCell ref="B118:J118"/>
    <mergeCell ref="K118:P118"/>
    <mergeCell ref="S118:W118"/>
    <mergeCell ref="A101:E101"/>
    <mergeCell ref="F103:I103"/>
    <mergeCell ref="F104:I104"/>
    <mergeCell ref="A112:K112"/>
    <mergeCell ref="B113:D113"/>
    <mergeCell ref="H114:W114"/>
    <mergeCell ref="A108:I108"/>
    <mergeCell ref="H110:W110"/>
    <mergeCell ref="B114:G114"/>
    <mergeCell ref="A103:E103"/>
    <mergeCell ref="U149:W150"/>
    <mergeCell ref="U62:W63"/>
    <mergeCell ref="U61:W61"/>
    <mergeCell ref="U90:W90"/>
    <mergeCell ref="Q119:S119"/>
    <mergeCell ref="R149:T150"/>
    <mergeCell ref="A120:W120"/>
    <mergeCell ref="K123:L123"/>
    <mergeCell ref="K122:L122"/>
    <mergeCell ref="A122:I122"/>
    <mergeCell ref="D123:I123"/>
    <mergeCell ref="A126:I126"/>
    <mergeCell ref="Q126:V126"/>
    <mergeCell ref="L126:O126"/>
    <mergeCell ref="A119:I119"/>
    <mergeCell ref="J97:L97"/>
    <mergeCell ref="A106:W106"/>
    <mergeCell ref="J107:L107"/>
    <mergeCell ref="A115:W115"/>
    <mergeCell ref="J108:K108"/>
    <mergeCell ref="R90:S90"/>
    <mergeCell ref="G70:H70"/>
    <mergeCell ref="R94:T94"/>
    <mergeCell ref="R93:T93"/>
    <mergeCell ref="N21:P21"/>
    <mergeCell ref="I21:K21"/>
    <mergeCell ref="A56:M56"/>
    <mergeCell ref="B23:G23"/>
    <mergeCell ref="B24:G24"/>
    <mergeCell ref="N92:Q92"/>
    <mergeCell ref="N93:Q93"/>
    <mergeCell ref="N94:Q94"/>
    <mergeCell ref="N95:Q95"/>
    <mergeCell ref="A77:W77"/>
    <mergeCell ref="J78:L78"/>
    <mergeCell ref="A69:W69"/>
    <mergeCell ref="B92:I92"/>
    <mergeCell ref="A71:M71"/>
    <mergeCell ref="A72:M72"/>
    <mergeCell ref="A64:P64"/>
    <mergeCell ref="A68:W68"/>
    <mergeCell ref="I90:J90"/>
    <mergeCell ref="J79:K79"/>
    <mergeCell ref="J80:K80"/>
    <mergeCell ref="J81:K81"/>
    <mergeCell ref="J82:K82"/>
    <mergeCell ref="A70:B70"/>
    <mergeCell ref="C70:F70"/>
    <mergeCell ref="R24:U24"/>
    <mergeCell ref="R25:U25"/>
    <mergeCell ref="J34:N34"/>
    <mergeCell ref="A43:M43"/>
    <mergeCell ref="B40:E40"/>
    <mergeCell ref="T40:V40"/>
    <mergeCell ref="N22:P22"/>
    <mergeCell ref="N23:P23"/>
    <mergeCell ref="N24:P24"/>
    <mergeCell ref="A27:W27"/>
    <mergeCell ref="A28:F28"/>
    <mergeCell ref="G28:I28"/>
    <mergeCell ref="N25:P25"/>
    <mergeCell ref="H41:R41"/>
    <mergeCell ref="B25:G25"/>
    <mergeCell ref="I23:K23"/>
    <mergeCell ref="I24:K24"/>
    <mergeCell ref="B21:G21"/>
    <mergeCell ref="B22:G22"/>
    <mergeCell ref="A48:M48"/>
    <mergeCell ref="A50:M50"/>
    <mergeCell ref="A51:M51"/>
    <mergeCell ref="A16:K16"/>
    <mergeCell ref="H88:J88"/>
    <mergeCell ref="O53:P53"/>
    <mergeCell ref="O51:P51"/>
    <mergeCell ref="P66:Q66"/>
    <mergeCell ref="A66:M66"/>
    <mergeCell ref="N66:O66"/>
    <mergeCell ref="A84:W84"/>
    <mergeCell ref="A73:M73"/>
    <mergeCell ref="A74:M74"/>
    <mergeCell ref="A75:M75"/>
    <mergeCell ref="A60:M60"/>
    <mergeCell ref="A61:M61"/>
    <mergeCell ref="A62:M62"/>
    <mergeCell ref="A67:K67"/>
    <mergeCell ref="R21:U21"/>
    <mergeCell ref="R22:U22"/>
    <mergeCell ref="A59:M59"/>
    <mergeCell ref="R23:U23"/>
    <mergeCell ref="Q13:R13"/>
    <mergeCell ref="S13:V13"/>
    <mergeCell ref="M13:P13"/>
    <mergeCell ref="A17:D17"/>
    <mergeCell ref="A15:W15"/>
    <mergeCell ref="A18:C18"/>
    <mergeCell ref="D18:G18"/>
    <mergeCell ref="L16:P16"/>
    <mergeCell ref="J18:M18"/>
    <mergeCell ref="O18:P18"/>
    <mergeCell ref="R16:U16"/>
    <mergeCell ref="A12:C12"/>
    <mergeCell ref="D12:G12"/>
    <mergeCell ref="J32:N32"/>
    <mergeCell ref="J33:N33"/>
    <mergeCell ref="B36:F36"/>
    <mergeCell ref="A45:M45"/>
    <mergeCell ref="I30:N30"/>
    <mergeCell ref="B35:H35"/>
    <mergeCell ref="I25:K25"/>
    <mergeCell ref="J35:N35"/>
    <mergeCell ref="B31:F31"/>
    <mergeCell ref="B32:F32"/>
    <mergeCell ref="B33:F33"/>
    <mergeCell ref="A38:M38"/>
    <mergeCell ref="B19:C19"/>
    <mergeCell ref="H40:Q40"/>
    <mergeCell ref="B39:D39"/>
    <mergeCell ref="B30:D30"/>
    <mergeCell ref="B34:F34"/>
    <mergeCell ref="A29:N29"/>
    <mergeCell ref="P29:Q29"/>
    <mergeCell ref="P30:Q30"/>
    <mergeCell ref="I22:K22"/>
    <mergeCell ref="A13:L13"/>
    <mergeCell ref="A2:G2"/>
    <mergeCell ref="K1:M1"/>
    <mergeCell ref="N1:P1"/>
    <mergeCell ref="A1:G1"/>
    <mergeCell ref="A10:D10"/>
    <mergeCell ref="F10:H10"/>
    <mergeCell ref="J10:K10"/>
    <mergeCell ref="A8:F8"/>
    <mergeCell ref="G8:K8"/>
    <mergeCell ref="A6:W6"/>
    <mergeCell ref="S1:U1"/>
    <mergeCell ref="A9:F9"/>
    <mergeCell ref="G9:K9"/>
    <mergeCell ref="L8:Q8"/>
    <mergeCell ref="A3:W3"/>
    <mergeCell ref="C4:H4"/>
    <mergeCell ref="N4:P4"/>
    <mergeCell ref="C5:H5"/>
    <mergeCell ref="N5:P5"/>
    <mergeCell ref="R8:X8"/>
    <mergeCell ref="B90:C90"/>
    <mergeCell ref="A88:F88"/>
    <mergeCell ref="N85:O85"/>
    <mergeCell ref="J92:L92"/>
    <mergeCell ref="J93:L93"/>
    <mergeCell ref="J94:L94"/>
    <mergeCell ref="J95:L95"/>
    <mergeCell ref="A85:M85"/>
    <mergeCell ref="A127:I127"/>
    <mergeCell ref="N96:Q96"/>
    <mergeCell ref="J96:L96"/>
    <mergeCell ref="E100:F100"/>
    <mergeCell ref="A99:W99"/>
    <mergeCell ref="R97:T97"/>
    <mergeCell ref="B97:I97"/>
    <mergeCell ref="N97:Q97"/>
    <mergeCell ref="A100:D100"/>
    <mergeCell ref="A105:D105"/>
    <mergeCell ref="G105:I105"/>
    <mergeCell ref="J105:K105"/>
    <mergeCell ref="E105:F105"/>
    <mergeCell ref="A102:E102"/>
    <mergeCell ref="A104:E104"/>
    <mergeCell ref="F101:I101"/>
    <mergeCell ref="A136:I143"/>
    <mergeCell ref="A134:W134"/>
    <mergeCell ref="A11:O11"/>
    <mergeCell ref="R30:S30"/>
    <mergeCell ref="T66:X66"/>
    <mergeCell ref="R66:S66"/>
    <mergeCell ref="T53:X53"/>
    <mergeCell ref="T48:X48"/>
    <mergeCell ref="T43:X43"/>
    <mergeCell ref="R43:S43"/>
    <mergeCell ref="R48:S48"/>
    <mergeCell ref="R53:S53"/>
    <mergeCell ref="A58:M58"/>
    <mergeCell ref="O43:P43"/>
    <mergeCell ref="O45:P45"/>
    <mergeCell ref="O46:P46"/>
    <mergeCell ref="O48:P48"/>
    <mergeCell ref="O50:P50"/>
    <mergeCell ref="Q127:V127"/>
    <mergeCell ref="Q128:V128"/>
    <mergeCell ref="Q129:V129"/>
    <mergeCell ref="Q130:V130"/>
    <mergeCell ref="L127:O127"/>
    <mergeCell ref="L128:O128"/>
    <mergeCell ref="O55:P55"/>
    <mergeCell ref="O56:P56"/>
    <mergeCell ref="O59:P59"/>
    <mergeCell ref="O60:P60"/>
    <mergeCell ref="O61:P61"/>
    <mergeCell ref="J36:N36"/>
    <mergeCell ref="R142:V142"/>
    <mergeCell ref="S140:W140"/>
    <mergeCell ref="N141:P141"/>
    <mergeCell ref="R141:V141"/>
    <mergeCell ref="M137:T137"/>
    <mergeCell ref="S136:W136"/>
    <mergeCell ref="L129:O129"/>
    <mergeCell ref="L130:O130"/>
    <mergeCell ref="M136:R136"/>
    <mergeCell ref="A53:M53"/>
    <mergeCell ref="O62:P62"/>
    <mergeCell ref="U88:W88"/>
    <mergeCell ref="A55:L55"/>
    <mergeCell ref="R92:T92"/>
    <mergeCell ref="T119:W119"/>
    <mergeCell ref="F102:I102"/>
    <mergeCell ref="B93:I93"/>
    <mergeCell ref="B94:I94"/>
  </mergeCells>
  <dataValidations count="2">
    <dataValidation type="list" allowBlank="1" showInputMessage="1" showErrorMessage="1" sqref="V1" xr:uid="{00000000-0002-0000-0000-000000000000}">
      <formula1>Regiony</formula1>
    </dataValidation>
    <dataValidation allowBlank="1" showInputMessage="1" showErrorMessage="1" prompt="Wartość powierzchni równa lub większa od powierzchni upraw w gospodarstwie." sqref="N75" xr:uid="{00000000-0002-0000-0000-000001000000}"/>
  </dataValidations>
  <pageMargins left="0.70866141732283472" right="0.59055118110236227" top="0.43307086614173229" bottom="0.47453703703703703" header="0.31496062992125984" footer="0.31496062992125984"/>
  <pageSetup paperSize="9" orientation="landscape" r:id="rId1"/>
  <headerFooter differentFirst="1">
    <oddFooter>&amp;C &amp;P</oddFooter>
    <firstFooter>&amp;C &amp;P</first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Kalendarz!$B$3:$B$14</xm:f>
          </x14:formula1>
          <xm:sqref>P30:Q30 K123:L123</xm:sqref>
        </x14:dataValidation>
        <x14:dataValidation type="list" allowBlank="1" showInputMessage="1" showErrorMessage="1" xr:uid="{00000000-0002-0000-0000-000003000000}">
          <x14:formula1>
            <xm:f>Kalendarz!$F$3:$F$33</xm:f>
          </x14:formula1>
          <xm:sqref>O30 J123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2:K738"/>
  <sheetViews>
    <sheetView zoomScaleNormal="100" zoomScaleSheetLayoutView="100" workbookViewId="0"/>
  </sheetViews>
  <sheetFormatPr defaultColWidth="0.140625" defaultRowHeight="15" x14ac:dyDescent="0.25"/>
  <cols>
    <col min="1" max="1" width="35.85546875" customWidth="1"/>
    <col min="2" max="2" width="8.7109375" customWidth="1"/>
    <col min="3" max="3" width="44.140625" customWidth="1"/>
    <col min="4" max="4" width="7.42578125" customWidth="1"/>
    <col min="5" max="5" width="10.85546875" customWidth="1"/>
    <col min="6" max="6" width="13.5703125" customWidth="1"/>
    <col min="7" max="7" width="11.85546875" customWidth="1"/>
    <col min="8" max="8" width="29" customWidth="1"/>
    <col min="9" max="9" width="9.5703125" customWidth="1"/>
    <col min="10" max="10" width="68.140625" bestFit="1" customWidth="1"/>
    <col min="11" max="11" width="10" customWidth="1"/>
    <col min="12" max="31" width="4.42578125" customWidth="1"/>
  </cols>
  <sheetData>
    <row r="2" spans="1:11" ht="16.5" x14ac:dyDescent="0.3">
      <c r="A2" s="353" t="s">
        <v>694</v>
      </c>
      <c r="B2" s="35" t="s">
        <v>140</v>
      </c>
      <c r="C2" s="35" t="s">
        <v>141</v>
      </c>
      <c r="D2" s="35" t="s">
        <v>142</v>
      </c>
      <c r="E2" s="35" t="s">
        <v>143</v>
      </c>
      <c r="F2" s="35" t="s">
        <v>144</v>
      </c>
      <c r="G2" s="35" t="s">
        <v>145</v>
      </c>
      <c r="H2" s="35"/>
      <c r="I2" s="354" t="s">
        <v>680</v>
      </c>
      <c r="J2" s="35" t="s">
        <v>693</v>
      </c>
      <c r="K2" s="35" t="s">
        <v>704</v>
      </c>
    </row>
    <row r="3" spans="1:11" ht="16.5" x14ac:dyDescent="0.3">
      <c r="A3" s="33" t="str">
        <f>E3&amp;C3</f>
        <v>AZboża na ziarno</v>
      </c>
      <c r="B3" s="33" t="s">
        <v>146</v>
      </c>
      <c r="C3" s="33" t="s">
        <v>147</v>
      </c>
      <c r="D3" s="33" t="s">
        <v>148</v>
      </c>
      <c r="E3" s="33" t="s">
        <v>126</v>
      </c>
      <c r="F3" s="34">
        <v>54.858400000000003</v>
      </c>
      <c r="G3" s="34">
        <v>93.840500000000006</v>
      </c>
      <c r="H3" s="34"/>
      <c r="I3" s="33" t="s">
        <v>146</v>
      </c>
      <c r="J3" s="33" t="s">
        <v>147</v>
      </c>
      <c r="K3">
        <v>0</v>
      </c>
    </row>
    <row r="4" spans="1:11" ht="16.5" customHeight="1" x14ac:dyDescent="0.3">
      <c r="A4" s="33" t="str">
        <f t="shared" ref="A4:A67" si="0">E4&amp;C4</f>
        <v>BZboża na ziarno</v>
      </c>
      <c r="B4" s="33" t="s">
        <v>146</v>
      </c>
      <c r="C4" s="33" t="s">
        <v>147</v>
      </c>
      <c r="D4" s="33" t="s">
        <v>148</v>
      </c>
      <c r="E4" s="33" t="s">
        <v>127</v>
      </c>
      <c r="F4" s="34">
        <v>60.460799999999999</v>
      </c>
      <c r="G4" s="34">
        <v>90.462599999999995</v>
      </c>
      <c r="H4" s="34"/>
      <c r="I4" s="33" t="s">
        <v>150</v>
      </c>
      <c r="J4" s="33" t="s">
        <v>151</v>
      </c>
      <c r="K4">
        <v>0</v>
      </c>
    </row>
    <row r="5" spans="1:11" ht="16.5" customHeight="1" x14ac:dyDescent="0.3">
      <c r="A5" s="33" t="str">
        <f t="shared" si="0"/>
        <v>CZboża na ziarno</v>
      </c>
      <c r="B5" s="33" t="s">
        <v>146</v>
      </c>
      <c r="C5" s="33" t="s">
        <v>147</v>
      </c>
      <c r="D5" s="33" t="s">
        <v>148</v>
      </c>
      <c r="E5" s="33" t="s">
        <v>149</v>
      </c>
      <c r="F5" s="34">
        <v>51.505000000000003</v>
      </c>
      <c r="G5" s="34">
        <v>89.345399999999998</v>
      </c>
      <c r="H5" s="34"/>
      <c r="I5" s="33" t="s">
        <v>152</v>
      </c>
      <c r="J5" s="33" t="s">
        <v>153</v>
      </c>
      <c r="K5">
        <v>0</v>
      </c>
    </row>
    <row r="6" spans="1:11" ht="16.5" customHeight="1" x14ac:dyDescent="0.3">
      <c r="A6" s="33" t="str">
        <f t="shared" si="0"/>
        <v>DZboża na ziarno</v>
      </c>
      <c r="B6" s="33" t="s">
        <v>146</v>
      </c>
      <c r="C6" s="33" t="s">
        <v>147</v>
      </c>
      <c r="D6" s="33" t="s">
        <v>148</v>
      </c>
      <c r="E6" s="33" t="s">
        <v>128</v>
      </c>
      <c r="F6" s="34">
        <v>58.969700000000003</v>
      </c>
      <c r="G6" s="34">
        <v>90.3429</v>
      </c>
      <c r="H6" s="34"/>
      <c r="I6" s="33" t="s">
        <v>154</v>
      </c>
      <c r="J6" s="33" t="s">
        <v>155</v>
      </c>
      <c r="K6">
        <v>0</v>
      </c>
    </row>
    <row r="7" spans="1:11" ht="16.5" x14ac:dyDescent="0.3">
      <c r="A7" s="33" t="str">
        <f t="shared" si="0"/>
        <v>APszenica zwyczajna ogółem na ziarno</v>
      </c>
      <c r="B7" s="33" t="s">
        <v>150</v>
      </c>
      <c r="C7" s="33" t="s">
        <v>151</v>
      </c>
      <c r="D7" s="33" t="s">
        <v>148</v>
      </c>
      <c r="E7" s="33" t="s">
        <v>126</v>
      </c>
      <c r="F7" s="34">
        <v>60.734699999999997</v>
      </c>
      <c r="G7" s="34">
        <v>105.3961</v>
      </c>
      <c r="H7" s="34"/>
      <c r="I7" s="33" t="s">
        <v>156</v>
      </c>
      <c r="J7" s="33" t="s">
        <v>157</v>
      </c>
      <c r="K7">
        <v>0</v>
      </c>
    </row>
    <row r="8" spans="1:11" ht="16.5" customHeight="1" x14ac:dyDescent="0.3">
      <c r="A8" s="33" t="str">
        <f t="shared" si="0"/>
        <v>BPszenica zwyczajna ogółem na ziarno</v>
      </c>
      <c r="B8" s="33" t="s">
        <v>150</v>
      </c>
      <c r="C8" s="33" t="s">
        <v>151</v>
      </c>
      <c r="D8" s="33" t="s">
        <v>148</v>
      </c>
      <c r="E8" s="33" t="s">
        <v>127</v>
      </c>
      <c r="F8" s="34">
        <v>63.02</v>
      </c>
      <c r="G8" s="34">
        <v>104.82899999999999</v>
      </c>
      <c r="H8" s="34"/>
      <c r="I8" s="33" t="s">
        <v>158</v>
      </c>
      <c r="J8" s="33" t="s">
        <v>159</v>
      </c>
      <c r="K8">
        <v>0</v>
      </c>
    </row>
    <row r="9" spans="1:11" ht="16.5" customHeight="1" x14ac:dyDescent="0.3">
      <c r="A9" s="33" t="str">
        <f t="shared" si="0"/>
        <v>CPszenica zwyczajna ogółem na ziarno</v>
      </c>
      <c r="B9" s="33" t="s">
        <v>150</v>
      </c>
      <c r="C9" s="33" t="s">
        <v>151</v>
      </c>
      <c r="D9" s="33" t="s">
        <v>148</v>
      </c>
      <c r="E9" s="33" t="s">
        <v>149</v>
      </c>
      <c r="F9" s="34">
        <v>57.082799999999999</v>
      </c>
      <c r="G9" s="34">
        <v>102.8188</v>
      </c>
      <c r="H9" s="34"/>
      <c r="I9" s="33" t="s">
        <v>160</v>
      </c>
      <c r="J9" s="33" t="s">
        <v>161</v>
      </c>
      <c r="K9">
        <v>0</v>
      </c>
    </row>
    <row r="10" spans="1:11" ht="16.5" customHeight="1" x14ac:dyDescent="0.3">
      <c r="A10" s="33" t="str">
        <f t="shared" si="0"/>
        <v>DPszenica zwyczajna ogółem na ziarno</v>
      </c>
      <c r="B10" s="33" t="s">
        <v>150</v>
      </c>
      <c r="C10" s="33" t="s">
        <v>151</v>
      </c>
      <c r="D10" s="33" t="s">
        <v>148</v>
      </c>
      <c r="E10" s="33" t="s">
        <v>128</v>
      </c>
      <c r="F10" s="34">
        <v>59.166499999999999</v>
      </c>
      <c r="G10" s="34">
        <v>103.4873</v>
      </c>
      <c r="H10" s="34"/>
      <c r="I10" s="33" t="s">
        <v>162</v>
      </c>
      <c r="J10" s="33" t="s">
        <v>163</v>
      </c>
      <c r="K10">
        <v>0</v>
      </c>
    </row>
    <row r="11" spans="1:11" ht="16.5" x14ac:dyDescent="0.3">
      <c r="A11" s="33" t="str">
        <f t="shared" si="0"/>
        <v>APszenica zwyczajna jara na ziarno</v>
      </c>
      <c r="B11" s="33" t="s">
        <v>152</v>
      </c>
      <c r="C11" s="33" t="s">
        <v>153</v>
      </c>
      <c r="D11" s="33" t="s">
        <v>148</v>
      </c>
      <c r="E11" s="33" t="s">
        <v>126</v>
      </c>
      <c r="F11" s="34">
        <v>49.444600000000001</v>
      </c>
      <c r="G11" s="34">
        <v>100.1153</v>
      </c>
      <c r="H11" s="34"/>
      <c r="I11" s="33" t="s">
        <v>164</v>
      </c>
      <c r="J11" s="33" t="s">
        <v>165</v>
      </c>
      <c r="K11">
        <v>0</v>
      </c>
    </row>
    <row r="12" spans="1:11" ht="16.5" customHeight="1" x14ac:dyDescent="0.3">
      <c r="A12" s="33" t="str">
        <f t="shared" si="0"/>
        <v>BPszenica zwyczajna jara na ziarno</v>
      </c>
      <c r="B12" s="33" t="s">
        <v>152</v>
      </c>
      <c r="C12" s="33" t="s">
        <v>153</v>
      </c>
      <c r="D12" s="33" t="s">
        <v>148</v>
      </c>
      <c r="E12" s="33" t="s">
        <v>127</v>
      </c>
      <c r="F12" s="34">
        <v>53.183799999999998</v>
      </c>
      <c r="G12" s="34">
        <v>100.3302</v>
      </c>
      <c r="H12" s="34"/>
      <c r="I12" s="33" t="s">
        <v>166</v>
      </c>
      <c r="J12" s="33" t="s">
        <v>167</v>
      </c>
      <c r="K12">
        <v>0</v>
      </c>
    </row>
    <row r="13" spans="1:11" ht="16.5" customHeight="1" x14ac:dyDescent="0.3">
      <c r="A13" s="33" t="str">
        <f t="shared" si="0"/>
        <v>CPszenica zwyczajna jara na ziarno</v>
      </c>
      <c r="B13" s="33" t="s">
        <v>152</v>
      </c>
      <c r="C13" s="33" t="s">
        <v>153</v>
      </c>
      <c r="D13" s="33" t="s">
        <v>148</v>
      </c>
      <c r="E13" s="33" t="s">
        <v>149</v>
      </c>
      <c r="F13" s="34">
        <v>49.552199999999999</v>
      </c>
      <c r="G13" s="34">
        <v>99.686300000000003</v>
      </c>
      <c r="H13" s="34"/>
      <c r="I13" s="33" t="s">
        <v>168</v>
      </c>
      <c r="J13" s="33" t="s">
        <v>169</v>
      </c>
      <c r="K13">
        <v>0</v>
      </c>
    </row>
    <row r="14" spans="1:11" ht="16.5" customHeight="1" x14ac:dyDescent="0.3">
      <c r="A14" s="33" t="str">
        <f t="shared" si="0"/>
        <v>DPszenica zwyczajna jara na ziarno</v>
      </c>
      <c r="B14" s="33" t="s">
        <v>152</v>
      </c>
      <c r="C14" s="33" t="s">
        <v>153</v>
      </c>
      <c r="D14" s="33" t="s">
        <v>148</v>
      </c>
      <c r="E14" s="33" t="s">
        <v>128</v>
      </c>
      <c r="F14" s="34">
        <v>49.2851</v>
      </c>
      <c r="G14" s="34">
        <v>102.71980000000001</v>
      </c>
      <c r="H14" s="34"/>
      <c r="I14" s="33" t="s">
        <v>170</v>
      </c>
      <c r="J14" s="33" t="s">
        <v>171</v>
      </c>
      <c r="K14">
        <v>0</v>
      </c>
    </row>
    <row r="15" spans="1:11" ht="16.5" x14ac:dyDescent="0.3">
      <c r="A15" s="33" t="str">
        <f t="shared" si="0"/>
        <v>APszenica zwyczajna ozima na ziarno</v>
      </c>
      <c r="B15" s="33" t="s">
        <v>154</v>
      </c>
      <c r="C15" s="33" t="s">
        <v>155</v>
      </c>
      <c r="D15" s="33" t="s">
        <v>148</v>
      </c>
      <c r="E15" s="33" t="s">
        <v>126</v>
      </c>
      <c r="F15" s="34">
        <v>62.687399999999997</v>
      </c>
      <c r="G15" s="34">
        <v>106.03</v>
      </c>
      <c r="H15" s="34"/>
      <c r="I15" s="33" t="s">
        <v>172</v>
      </c>
      <c r="J15" s="33" t="s">
        <v>173</v>
      </c>
      <c r="K15">
        <v>0</v>
      </c>
    </row>
    <row r="16" spans="1:11" ht="16.5" customHeight="1" x14ac:dyDescent="0.3">
      <c r="A16" s="33" t="str">
        <f t="shared" si="0"/>
        <v>BPszenica zwyczajna ozima na ziarno</v>
      </c>
      <c r="B16" s="33" t="s">
        <v>154</v>
      </c>
      <c r="C16" s="33" t="s">
        <v>155</v>
      </c>
      <c r="D16" s="33" t="s">
        <v>148</v>
      </c>
      <c r="E16" s="33" t="s">
        <v>127</v>
      </c>
      <c r="F16" s="34">
        <v>63.909799999999997</v>
      </c>
      <c r="G16" s="34">
        <v>105.32</v>
      </c>
      <c r="H16" s="34"/>
      <c r="I16" s="33" t="s">
        <v>174</v>
      </c>
      <c r="J16" s="33" t="s">
        <v>175</v>
      </c>
      <c r="K16">
        <v>0</v>
      </c>
    </row>
    <row r="17" spans="1:11" ht="16.5" customHeight="1" x14ac:dyDescent="0.3">
      <c r="A17" s="33" t="str">
        <f t="shared" si="0"/>
        <v>CPszenica zwyczajna ozima na ziarno</v>
      </c>
      <c r="B17" s="33" t="s">
        <v>154</v>
      </c>
      <c r="C17" s="33" t="s">
        <v>155</v>
      </c>
      <c r="D17" s="33" t="s">
        <v>148</v>
      </c>
      <c r="E17" s="33" t="s">
        <v>149</v>
      </c>
      <c r="F17" s="34">
        <v>58.7104</v>
      </c>
      <c r="G17" s="34">
        <v>103.3747</v>
      </c>
      <c r="H17" s="34"/>
      <c r="I17" s="33" t="s">
        <v>176</v>
      </c>
      <c r="J17" s="33" t="s">
        <v>177</v>
      </c>
      <c r="K17">
        <v>0</v>
      </c>
    </row>
    <row r="18" spans="1:11" ht="16.5" customHeight="1" x14ac:dyDescent="0.3">
      <c r="A18" s="33" t="str">
        <f t="shared" si="0"/>
        <v>DPszenica zwyczajna ozima na ziarno</v>
      </c>
      <c r="B18" s="33" t="s">
        <v>154</v>
      </c>
      <c r="C18" s="33" t="s">
        <v>155</v>
      </c>
      <c r="D18" s="33" t="s">
        <v>148</v>
      </c>
      <c r="E18" s="33" t="s">
        <v>128</v>
      </c>
      <c r="F18" s="34">
        <v>60.433700000000002</v>
      </c>
      <c r="G18" s="34">
        <v>103.6564</v>
      </c>
      <c r="H18" s="34"/>
      <c r="I18" s="33" t="s">
        <v>178</v>
      </c>
      <c r="J18" s="33" t="s">
        <v>179</v>
      </c>
      <c r="K18">
        <v>0</v>
      </c>
    </row>
    <row r="19" spans="1:11" ht="16.5" x14ac:dyDescent="0.3">
      <c r="A19" s="33" t="str">
        <f t="shared" si="0"/>
        <v>AŻyto ogółem na ziarno</v>
      </c>
      <c r="B19" s="33" t="s">
        <v>156</v>
      </c>
      <c r="C19" s="33" t="s">
        <v>157</v>
      </c>
      <c r="D19" s="33" t="s">
        <v>148</v>
      </c>
      <c r="E19" s="33" t="s">
        <v>126</v>
      </c>
      <c r="F19" s="34">
        <v>41.123699999999999</v>
      </c>
      <c r="G19" s="34">
        <v>79.0154</v>
      </c>
      <c r="H19" s="34"/>
      <c r="I19" s="33" t="s">
        <v>180</v>
      </c>
      <c r="J19" s="33" t="s">
        <v>181</v>
      </c>
      <c r="K19">
        <v>0</v>
      </c>
    </row>
    <row r="20" spans="1:11" ht="16.5" customHeight="1" x14ac:dyDescent="0.3">
      <c r="A20" s="33" t="str">
        <f t="shared" si="0"/>
        <v>BŻyto ogółem na ziarno</v>
      </c>
      <c r="B20" s="33" t="s">
        <v>156</v>
      </c>
      <c r="C20" s="33" t="s">
        <v>157</v>
      </c>
      <c r="D20" s="33" t="s">
        <v>148</v>
      </c>
      <c r="E20" s="33" t="s">
        <v>127</v>
      </c>
      <c r="F20" s="34">
        <v>41.453600000000002</v>
      </c>
      <c r="G20" s="34">
        <v>77.980599999999995</v>
      </c>
      <c r="H20" s="34"/>
      <c r="I20" s="33" t="s">
        <v>182</v>
      </c>
      <c r="J20" s="33" t="s">
        <v>183</v>
      </c>
      <c r="K20">
        <v>1</v>
      </c>
    </row>
    <row r="21" spans="1:11" ht="16.5" customHeight="1" x14ac:dyDescent="0.3">
      <c r="A21" s="33" t="str">
        <f t="shared" si="0"/>
        <v>CŻyto ogółem na ziarno</v>
      </c>
      <c r="B21" s="33" t="s">
        <v>156</v>
      </c>
      <c r="C21" s="33" t="s">
        <v>157</v>
      </c>
      <c r="D21" s="33" t="s">
        <v>148</v>
      </c>
      <c r="E21" s="33" t="s">
        <v>149</v>
      </c>
      <c r="F21" s="34">
        <v>36.696199999999997</v>
      </c>
      <c r="G21" s="34">
        <v>77.240300000000005</v>
      </c>
      <c r="H21" s="34"/>
      <c r="I21" s="33" t="s">
        <v>184</v>
      </c>
      <c r="J21" s="33" t="s">
        <v>185</v>
      </c>
      <c r="K21">
        <v>0</v>
      </c>
    </row>
    <row r="22" spans="1:11" ht="16.5" customHeight="1" x14ac:dyDescent="0.3">
      <c r="A22" s="33" t="str">
        <f t="shared" si="0"/>
        <v>DŻyto ogółem na ziarno</v>
      </c>
      <c r="B22" s="33" t="s">
        <v>156</v>
      </c>
      <c r="C22" s="33" t="s">
        <v>157</v>
      </c>
      <c r="D22" s="33" t="s">
        <v>148</v>
      </c>
      <c r="E22" s="33" t="s">
        <v>128</v>
      </c>
      <c r="F22" s="34">
        <v>37.9497</v>
      </c>
      <c r="G22" s="34">
        <v>77.058400000000006</v>
      </c>
      <c r="H22" s="34"/>
      <c r="I22" s="33" t="s">
        <v>186</v>
      </c>
      <c r="J22" s="33" t="s">
        <v>187</v>
      </c>
      <c r="K22">
        <v>0</v>
      </c>
    </row>
    <row r="23" spans="1:11" ht="16.5" x14ac:dyDescent="0.3">
      <c r="A23" s="33" t="str">
        <f t="shared" si="0"/>
        <v>AŻyto jare na ziarno</v>
      </c>
      <c r="B23" s="33" t="s">
        <v>158</v>
      </c>
      <c r="C23" s="33" t="s">
        <v>159</v>
      </c>
      <c r="D23" s="33" t="s">
        <v>148</v>
      </c>
      <c r="E23" s="33" t="s">
        <v>126</v>
      </c>
      <c r="F23" s="34">
        <v>38.990699999999997</v>
      </c>
      <c r="G23" s="34">
        <v>71.897800000000004</v>
      </c>
      <c r="H23" s="34"/>
      <c r="I23" s="33" t="s">
        <v>188</v>
      </c>
      <c r="J23" s="33" t="s">
        <v>189</v>
      </c>
      <c r="K23">
        <v>1</v>
      </c>
    </row>
    <row r="24" spans="1:11" ht="16.5" customHeight="1" x14ac:dyDescent="0.3">
      <c r="A24" s="33" t="str">
        <f t="shared" si="0"/>
        <v>BŻyto jare na ziarno</v>
      </c>
      <c r="B24" s="33" t="s">
        <v>158</v>
      </c>
      <c r="C24" s="33" t="s">
        <v>159</v>
      </c>
      <c r="D24" s="33" t="s">
        <v>148</v>
      </c>
      <c r="E24" s="33" t="s">
        <v>127</v>
      </c>
      <c r="F24" s="34">
        <v>39.249000000000002</v>
      </c>
      <c r="G24" s="34">
        <v>73.242400000000004</v>
      </c>
      <c r="H24" s="34"/>
      <c r="I24" s="33" t="s">
        <v>190</v>
      </c>
      <c r="J24" s="33" t="s">
        <v>191</v>
      </c>
      <c r="K24">
        <v>0</v>
      </c>
    </row>
    <row r="25" spans="1:11" ht="16.5" customHeight="1" x14ac:dyDescent="0.3">
      <c r="A25" s="33" t="str">
        <f t="shared" si="0"/>
        <v>CŻyto jare na ziarno</v>
      </c>
      <c r="B25" s="33" t="s">
        <v>158</v>
      </c>
      <c r="C25" s="33" t="s">
        <v>159</v>
      </c>
      <c r="D25" s="33" t="s">
        <v>148</v>
      </c>
      <c r="E25" s="33" t="s">
        <v>149</v>
      </c>
      <c r="F25" s="34">
        <v>35.545299999999997</v>
      </c>
      <c r="G25" s="34">
        <v>79.884100000000004</v>
      </c>
      <c r="H25" s="34"/>
      <c r="I25" s="33" t="s">
        <v>192</v>
      </c>
      <c r="J25" s="33" t="s">
        <v>193</v>
      </c>
      <c r="K25">
        <v>0</v>
      </c>
    </row>
    <row r="26" spans="1:11" ht="16.5" customHeight="1" x14ac:dyDescent="0.3">
      <c r="A26" s="33" t="str">
        <f t="shared" si="0"/>
        <v>DŻyto jare na ziarno</v>
      </c>
      <c r="B26" s="33" t="s">
        <v>158</v>
      </c>
      <c r="C26" s="33" t="s">
        <v>159</v>
      </c>
      <c r="D26" s="33" t="s">
        <v>148</v>
      </c>
      <c r="E26" s="33" t="s">
        <v>128</v>
      </c>
      <c r="F26" s="34">
        <v>41.32</v>
      </c>
      <c r="G26" s="34">
        <v>78.674199999999999</v>
      </c>
      <c r="H26" s="34"/>
      <c r="I26" s="33" t="s">
        <v>194</v>
      </c>
      <c r="J26" s="33" t="s">
        <v>195</v>
      </c>
      <c r="K26">
        <v>0</v>
      </c>
    </row>
    <row r="27" spans="1:11" ht="16.5" x14ac:dyDescent="0.3">
      <c r="A27" s="33" t="str">
        <f t="shared" si="0"/>
        <v>AŻyto ozime na ziarno</v>
      </c>
      <c r="B27" s="33" t="s">
        <v>160</v>
      </c>
      <c r="C27" s="33" t="s">
        <v>161</v>
      </c>
      <c r="D27" s="33" t="s">
        <v>148</v>
      </c>
      <c r="E27" s="33" t="s">
        <v>126</v>
      </c>
      <c r="F27" s="34">
        <v>41.312600000000003</v>
      </c>
      <c r="G27" s="34">
        <v>79.750600000000006</v>
      </c>
      <c r="H27" s="34"/>
      <c r="I27" s="33" t="s">
        <v>196</v>
      </c>
      <c r="J27" s="33" t="s">
        <v>197</v>
      </c>
      <c r="K27">
        <v>0</v>
      </c>
    </row>
    <row r="28" spans="1:11" ht="16.5" customHeight="1" x14ac:dyDescent="0.3">
      <c r="A28" s="33" t="str">
        <f t="shared" si="0"/>
        <v>BŻyto ozime na ziarno</v>
      </c>
      <c r="B28" s="33" t="s">
        <v>160</v>
      </c>
      <c r="C28" s="33" t="s">
        <v>161</v>
      </c>
      <c r="D28" s="33" t="s">
        <v>148</v>
      </c>
      <c r="E28" s="33" t="s">
        <v>127</v>
      </c>
      <c r="F28" s="34">
        <v>41.595799999999997</v>
      </c>
      <c r="G28" s="34">
        <v>78.287899999999993</v>
      </c>
      <c r="H28" s="34"/>
      <c r="I28" s="33" t="s">
        <v>198</v>
      </c>
      <c r="J28" s="33" t="s">
        <v>199</v>
      </c>
      <c r="K28">
        <v>0</v>
      </c>
    </row>
    <row r="29" spans="1:11" ht="16.5" customHeight="1" x14ac:dyDescent="0.3">
      <c r="A29" s="33" t="str">
        <f t="shared" si="0"/>
        <v>CŻyto ozime na ziarno</v>
      </c>
      <c r="B29" s="33" t="s">
        <v>160</v>
      </c>
      <c r="C29" s="33" t="s">
        <v>161</v>
      </c>
      <c r="D29" s="33" t="s">
        <v>148</v>
      </c>
      <c r="E29" s="33" t="s">
        <v>149</v>
      </c>
      <c r="F29" s="34">
        <v>36.667900000000003</v>
      </c>
      <c r="G29" s="34">
        <v>77.087699999999998</v>
      </c>
      <c r="H29" s="34"/>
      <c r="I29" s="33" t="s">
        <v>200</v>
      </c>
      <c r="J29" s="33" t="s">
        <v>201</v>
      </c>
      <c r="K29">
        <v>0</v>
      </c>
    </row>
    <row r="30" spans="1:11" ht="16.5" customHeight="1" x14ac:dyDescent="0.3">
      <c r="A30" s="33" t="str">
        <f t="shared" si="0"/>
        <v>DŻyto ozime na ziarno</v>
      </c>
      <c r="B30" s="33" t="s">
        <v>160</v>
      </c>
      <c r="C30" s="33" t="s">
        <v>161</v>
      </c>
      <c r="D30" s="33" t="s">
        <v>148</v>
      </c>
      <c r="E30" s="33" t="s">
        <v>128</v>
      </c>
      <c r="F30" s="34">
        <v>37.739100000000001</v>
      </c>
      <c r="G30" s="34">
        <v>76.979299999999995</v>
      </c>
      <c r="H30" s="34"/>
      <c r="I30" s="33" t="s">
        <v>202</v>
      </c>
      <c r="J30" s="33" t="s">
        <v>203</v>
      </c>
      <c r="K30">
        <v>0</v>
      </c>
    </row>
    <row r="31" spans="1:11" ht="16.5" x14ac:dyDescent="0.3">
      <c r="A31" s="33" t="str">
        <f t="shared" si="0"/>
        <v>AJęczmień ogółem na ziarno</v>
      </c>
      <c r="B31" s="33" t="s">
        <v>162</v>
      </c>
      <c r="C31" s="33" t="s">
        <v>163</v>
      </c>
      <c r="D31" s="33" t="s">
        <v>148</v>
      </c>
      <c r="E31" s="33" t="s">
        <v>126</v>
      </c>
      <c r="F31" s="34">
        <v>49.685000000000002</v>
      </c>
      <c r="G31" s="34">
        <v>86.738200000000006</v>
      </c>
      <c r="H31" s="34"/>
      <c r="I31" s="33" t="s">
        <v>204</v>
      </c>
      <c r="J31" s="33" t="s">
        <v>205</v>
      </c>
      <c r="K31">
        <v>1</v>
      </c>
    </row>
    <row r="32" spans="1:11" ht="16.5" customHeight="1" x14ac:dyDescent="0.3">
      <c r="A32" s="33" t="str">
        <f t="shared" si="0"/>
        <v>BJęczmień ogółem na ziarno</v>
      </c>
      <c r="B32" s="33" t="s">
        <v>162</v>
      </c>
      <c r="C32" s="33" t="s">
        <v>163</v>
      </c>
      <c r="D32" s="33" t="s">
        <v>148</v>
      </c>
      <c r="E32" s="33" t="s">
        <v>127</v>
      </c>
      <c r="F32" s="34">
        <v>53.435499999999998</v>
      </c>
      <c r="G32" s="34">
        <v>86.950100000000006</v>
      </c>
      <c r="H32" s="34"/>
      <c r="I32" s="33" t="s">
        <v>206</v>
      </c>
      <c r="J32" s="33" t="s">
        <v>207</v>
      </c>
      <c r="K32">
        <v>1</v>
      </c>
    </row>
    <row r="33" spans="1:11" ht="16.5" customHeight="1" x14ac:dyDescent="0.3">
      <c r="A33" s="33" t="str">
        <f t="shared" si="0"/>
        <v>CJęczmień ogółem na ziarno</v>
      </c>
      <c r="B33" s="33" t="s">
        <v>162</v>
      </c>
      <c r="C33" s="33" t="s">
        <v>163</v>
      </c>
      <c r="D33" s="33" t="s">
        <v>148</v>
      </c>
      <c r="E33" s="33" t="s">
        <v>149</v>
      </c>
      <c r="F33" s="34">
        <v>47.5</v>
      </c>
      <c r="G33" s="34">
        <v>89.122900000000001</v>
      </c>
      <c r="H33" s="34"/>
      <c r="I33" s="33" t="s">
        <v>208</v>
      </c>
      <c r="J33" s="33" t="s">
        <v>209</v>
      </c>
      <c r="K33">
        <v>0</v>
      </c>
    </row>
    <row r="34" spans="1:11" ht="16.5" customHeight="1" x14ac:dyDescent="0.3">
      <c r="A34" s="33" t="str">
        <f t="shared" si="0"/>
        <v>DJęczmień ogółem na ziarno</v>
      </c>
      <c r="B34" s="33" t="s">
        <v>162</v>
      </c>
      <c r="C34" s="33" t="s">
        <v>163</v>
      </c>
      <c r="D34" s="33" t="s">
        <v>148</v>
      </c>
      <c r="E34" s="33" t="s">
        <v>128</v>
      </c>
      <c r="F34" s="34">
        <v>49.743099999999998</v>
      </c>
      <c r="G34" s="34">
        <v>86.376499999999993</v>
      </c>
      <c r="H34" s="34"/>
      <c r="I34" s="33" t="s">
        <v>210</v>
      </c>
      <c r="J34" s="33" t="s">
        <v>211</v>
      </c>
      <c r="K34">
        <v>0</v>
      </c>
    </row>
    <row r="35" spans="1:11" ht="16.5" x14ac:dyDescent="0.3">
      <c r="A35" s="33" t="str">
        <f t="shared" si="0"/>
        <v>AJęczmień jary na ziarno</v>
      </c>
      <c r="B35" s="33" t="s">
        <v>164</v>
      </c>
      <c r="C35" s="33" t="s">
        <v>165</v>
      </c>
      <c r="D35" s="33" t="s">
        <v>148</v>
      </c>
      <c r="E35" s="33" t="s">
        <v>126</v>
      </c>
      <c r="F35" s="34">
        <v>43.002600000000001</v>
      </c>
      <c r="G35" s="34">
        <v>85.665300000000002</v>
      </c>
      <c r="H35" s="34"/>
      <c r="I35" s="33" t="s">
        <v>212</v>
      </c>
      <c r="J35" s="33" t="s">
        <v>213</v>
      </c>
      <c r="K35">
        <v>0</v>
      </c>
    </row>
    <row r="36" spans="1:11" ht="16.5" customHeight="1" x14ac:dyDescent="0.3">
      <c r="A36" s="33" t="str">
        <f t="shared" si="0"/>
        <v>BJęczmień jary na ziarno</v>
      </c>
      <c r="B36" s="33" t="s">
        <v>164</v>
      </c>
      <c r="C36" s="33" t="s">
        <v>165</v>
      </c>
      <c r="D36" s="33" t="s">
        <v>148</v>
      </c>
      <c r="E36" s="33" t="s">
        <v>127</v>
      </c>
      <c r="F36" s="34">
        <v>47.615099999999998</v>
      </c>
      <c r="G36" s="34">
        <v>88.09</v>
      </c>
      <c r="H36" s="34"/>
      <c r="I36" s="33" t="s">
        <v>214</v>
      </c>
      <c r="J36" s="33" t="s">
        <v>215</v>
      </c>
      <c r="K36">
        <v>0</v>
      </c>
    </row>
    <row r="37" spans="1:11" ht="16.5" customHeight="1" x14ac:dyDescent="0.3">
      <c r="A37" s="33" t="str">
        <f t="shared" si="0"/>
        <v>CJęczmień jary na ziarno</v>
      </c>
      <c r="B37" s="33" t="s">
        <v>164</v>
      </c>
      <c r="C37" s="33" t="s">
        <v>165</v>
      </c>
      <c r="D37" s="33" t="s">
        <v>148</v>
      </c>
      <c r="E37" s="33" t="s">
        <v>149</v>
      </c>
      <c r="F37" s="34">
        <v>45.073900000000002</v>
      </c>
      <c r="G37" s="34">
        <v>87.936400000000006</v>
      </c>
      <c r="H37" s="34"/>
      <c r="I37" s="33" t="s">
        <v>216</v>
      </c>
      <c r="J37" s="33" t="s">
        <v>217</v>
      </c>
      <c r="K37">
        <v>0</v>
      </c>
    </row>
    <row r="38" spans="1:11" ht="16.5" customHeight="1" x14ac:dyDescent="0.3">
      <c r="A38" s="33" t="str">
        <f t="shared" si="0"/>
        <v>DJęczmień jary na ziarno</v>
      </c>
      <c r="B38" s="33" t="s">
        <v>164</v>
      </c>
      <c r="C38" s="33" t="s">
        <v>165</v>
      </c>
      <c r="D38" s="33" t="s">
        <v>148</v>
      </c>
      <c r="E38" s="33" t="s">
        <v>128</v>
      </c>
      <c r="F38" s="34">
        <v>46.342500000000001</v>
      </c>
      <c r="G38" s="34">
        <v>88.982699999999994</v>
      </c>
      <c r="H38" s="34"/>
      <c r="I38" s="33" t="s">
        <v>218</v>
      </c>
      <c r="J38" s="33" t="s">
        <v>219</v>
      </c>
      <c r="K38">
        <v>1</v>
      </c>
    </row>
    <row r="39" spans="1:11" ht="16.5" x14ac:dyDescent="0.3">
      <c r="A39" s="33" t="str">
        <f t="shared" si="0"/>
        <v>AJęczmień ozimy na ziarno</v>
      </c>
      <c r="B39" s="33" t="s">
        <v>166</v>
      </c>
      <c r="C39" s="33" t="s">
        <v>167</v>
      </c>
      <c r="D39" s="33" t="s">
        <v>148</v>
      </c>
      <c r="E39" s="33" t="s">
        <v>126</v>
      </c>
      <c r="F39" s="34">
        <v>58.254600000000003</v>
      </c>
      <c r="G39" s="34">
        <v>87.385599999999997</v>
      </c>
      <c r="H39" s="34"/>
      <c r="I39" s="33" t="s">
        <v>220</v>
      </c>
      <c r="J39" s="33" t="s">
        <v>221</v>
      </c>
      <c r="K39">
        <v>1</v>
      </c>
    </row>
    <row r="40" spans="1:11" ht="16.5" customHeight="1" x14ac:dyDescent="0.3">
      <c r="A40" s="33" t="str">
        <f t="shared" si="0"/>
        <v>BJęczmień ozimy na ziarno</v>
      </c>
      <c r="B40" s="33" t="s">
        <v>166</v>
      </c>
      <c r="C40" s="33" t="s">
        <v>167</v>
      </c>
      <c r="D40" s="33" t="s">
        <v>148</v>
      </c>
      <c r="E40" s="33" t="s">
        <v>127</v>
      </c>
      <c r="F40" s="34">
        <v>59.708500000000001</v>
      </c>
      <c r="G40" s="34">
        <v>85.988200000000006</v>
      </c>
      <c r="H40" s="34"/>
      <c r="I40" s="33" t="s">
        <v>222</v>
      </c>
      <c r="J40" s="33" t="s">
        <v>223</v>
      </c>
      <c r="K40">
        <v>1</v>
      </c>
    </row>
    <row r="41" spans="1:11" ht="16.5" customHeight="1" x14ac:dyDescent="0.3">
      <c r="A41" s="33" t="str">
        <f t="shared" si="0"/>
        <v>CJęczmień ozimy na ziarno</v>
      </c>
      <c r="B41" s="33" t="s">
        <v>166</v>
      </c>
      <c r="C41" s="33" t="s">
        <v>167</v>
      </c>
      <c r="D41" s="33" t="s">
        <v>148</v>
      </c>
      <c r="E41" s="33" t="s">
        <v>149</v>
      </c>
      <c r="F41" s="34">
        <v>53.573500000000003</v>
      </c>
      <c r="G41" s="34">
        <v>91.835300000000004</v>
      </c>
      <c r="H41" s="34"/>
      <c r="I41" s="33" t="s">
        <v>695</v>
      </c>
      <c r="J41" s="33" t="s">
        <v>697</v>
      </c>
      <c r="K41">
        <v>0</v>
      </c>
    </row>
    <row r="42" spans="1:11" ht="16.5" customHeight="1" x14ac:dyDescent="0.3">
      <c r="A42" s="33" t="str">
        <f t="shared" si="0"/>
        <v>DJęczmień ozimy na ziarno</v>
      </c>
      <c r="B42" s="33" t="s">
        <v>166</v>
      </c>
      <c r="C42" s="33" t="s">
        <v>167</v>
      </c>
      <c r="D42" s="33" t="s">
        <v>148</v>
      </c>
      <c r="E42" s="33" t="s">
        <v>128</v>
      </c>
      <c r="F42" s="34">
        <v>55.122399999999999</v>
      </c>
      <c r="G42" s="34">
        <v>82.438199999999995</v>
      </c>
      <c r="H42" s="34"/>
      <c r="I42" s="33" t="s">
        <v>224</v>
      </c>
      <c r="J42" s="33" t="s">
        <v>225</v>
      </c>
      <c r="K42">
        <v>0</v>
      </c>
    </row>
    <row r="43" spans="1:11" ht="16.5" x14ac:dyDescent="0.3">
      <c r="A43" s="33" t="str">
        <f t="shared" si="0"/>
        <v>AOwies na ziarno</v>
      </c>
      <c r="B43" s="33" t="s">
        <v>168</v>
      </c>
      <c r="C43" s="33" t="s">
        <v>169</v>
      </c>
      <c r="D43" s="33" t="s">
        <v>148</v>
      </c>
      <c r="E43" s="33" t="s">
        <v>126</v>
      </c>
      <c r="F43" s="34">
        <v>33.009799999999998</v>
      </c>
      <c r="G43" s="34">
        <v>79.599500000000006</v>
      </c>
      <c r="H43" s="34"/>
      <c r="I43" s="33" t="s">
        <v>226</v>
      </c>
      <c r="J43" s="33" t="s">
        <v>227</v>
      </c>
      <c r="K43">
        <v>0</v>
      </c>
    </row>
    <row r="44" spans="1:11" ht="16.5" customHeight="1" x14ac:dyDescent="0.3">
      <c r="A44" s="33" t="str">
        <f t="shared" si="0"/>
        <v>BOwies na ziarno</v>
      </c>
      <c r="B44" s="33" t="s">
        <v>168</v>
      </c>
      <c r="C44" s="33" t="s">
        <v>169</v>
      </c>
      <c r="D44" s="33" t="s">
        <v>148</v>
      </c>
      <c r="E44" s="33" t="s">
        <v>127</v>
      </c>
      <c r="F44" s="34">
        <v>35.903399999999998</v>
      </c>
      <c r="G44" s="34">
        <v>76.802400000000006</v>
      </c>
      <c r="H44" s="34"/>
      <c r="I44" s="33" t="s">
        <v>228</v>
      </c>
      <c r="J44" s="33" t="s">
        <v>229</v>
      </c>
      <c r="K44">
        <v>0</v>
      </c>
    </row>
    <row r="45" spans="1:11" ht="16.5" customHeight="1" x14ac:dyDescent="0.3">
      <c r="A45" s="33" t="str">
        <f t="shared" si="0"/>
        <v>COwies na ziarno</v>
      </c>
      <c r="B45" s="33" t="s">
        <v>168</v>
      </c>
      <c r="C45" s="33" t="s">
        <v>169</v>
      </c>
      <c r="D45" s="33" t="s">
        <v>148</v>
      </c>
      <c r="E45" s="33" t="s">
        <v>149</v>
      </c>
      <c r="F45" s="34">
        <v>34.9634</v>
      </c>
      <c r="G45" s="34">
        <v>76.095799999999997</v>
      </c>
      <c r="H45" s="34"/>
      <c r="I45" s="33" t="s">
        <v>230</v>
      </c>
      <c r="J45" s="33" t="s">
        <v>231</v>
      </c>
      <c r="K45">
        <v>0</v>
      </c>
    </row>
    <row r="46" spans="1:11" ht="16.5" customHeight="1" x14ac:dyDescent="0.3">
      <c r="A46" s="33" t="str">
        <f t="shared" si="0"/>
        <v>DOwies na ziarno</v>
      </c>
      <c r="B46" s="33" t="s">
        <v>168</v>
      </c>
      <c r="C46" s="33" t="s">
        <v>169</v>
      </c>
      <c r="D46" s="33" t="s">
        <v>148</v>
      </c>
      <c r="E46" s="33" t="s">
        <v>128</v>
      </c>
      <c r="F46" s="34">
        <v>36.3812</v>
      </c>
      <c r="G46" s="34">
        <v>77.575500000000005</v>
      </c>
      <c r="H46" s="34"/>
      <c r="I46" s="33" t="s">
        <v>232</v>
      </c>
      <c r="J46" s="33" t="s">
        <v>233</v>
      </c>
      <c r="K46">
        <v>0</v>
      </c>
    </row>
    <row r="47" spans="1:11" ht="16.5" x14ac:dyDescent="0.3">
      <c r="A47" s="33" t="str">
        <f t="shared" si="0"/>
        <v>APszenżyto ogółem na ziarno</v>
      </c>
      <c r="B47" s="33" t="s">
        <v>170</v>
      </c>
      <c r="C47" s="33" t="s">
        <v>171</v>
      </c>
      <c r="D47" s="33" t="s">
        <v>148</v>
      </c>
      <c r="E47" s="33" t="s">
        <v>126</v>
      </c>
      <c r="F47" s="34">
        <v>49.376399999999997</v>
      </c>
      <c r="G47" s="34">
        <v>87.409000000000006</v>
      </c>
      <c r="H47" s="34"/>
      <c r="I47" s="33" t="s">
        <v>234</v>
      </c>
      <c r="J47" s="33" t="s">
        <v>235</v>
      </c>
      <c r="K47">
        <v>0</v>
      </c>
    </row>
    <row r="48" spans="1:11" ht="16.5" customHeight="1" x14ac:dyDescent="0.3">
      <c r="A48" s="33" t="str">
        <f t="shared" si="0"/>
        <v>BPszenżyto ogółem na ziarno</v>
      </c>
      <c r="B48" s="33" t="s">
        <v>170</v>
      </c>
      <c r="C48" s="33" t="s">
        <v>171</v>
      </c>
      <c r="D48" s="33" t="s">
        <v>148</v>
      </c>
      <c r="E48" s="33" t="s">
        <v>127</v>
      </c>
      <c r="F48" s="34">
        <v>52.777299999999997</v>
      </c>
      <c r="G48" s="34">
        <v>88.082499999999996</v>
      </c>
      <c r="H48" s="34"/>
      <c r="I48" s="33" t="s">
        <v>236</v>
      </c>
      <c r="J48" s="33" t="s">
        <v>237</v>
      </c>
      <c r="K48">
        <v>0</v>
      </c>
    </row>
    <row r="49" spans="1:11" ht="16.5" customHeight="1" x14ac:dyDescent="0.3">
      <c r="A49" s="33" t="str">
        <f t="shared" si="0"/>
        <v>CPszenżyto ogółem na ziarno</v>
      </c>
      <c r="B49" s="33" t="s">
        <v>170</v>
      </c>
      <c r="C49" s="33" t="s">
        <v>171</v>
      </c>
      <c r="D49" s="33" t="s">
        <v>148</v>
      </c>
      <c r="E49" s="33" t="s">
        <v>149</v>
      </c>
      <c r="F49" s="34">
        <v>46.088000000000001</v>
      </c>
      <c r="G49" s="34">
        <v>87.601699999999994</v>
      </c>
      <c r="H49" s="34"/>
      <c r="I49" s="33" t="s">
        <v>238</v>
      </c>
      <c r="J49" s="33" t="s">
        <v>453</v>
      </c>
      <c r="K49">
        <v>0</v>
      </c>
    </row>
    <row r="50" spans="1:11" ht="16.5" customHeight="1" x14ac:dyDescent="0.3">
      <c r="A50" s="33" t="str">
        <f t="shared" si="0"/>
        <v>DPszenżyto ogółem na ziarno</v>
      </c>
      <c r="B50" s="33" t="s">
        <v>170</v>
      </c>
      <c r="C50" s="33" t="s">
        <v>171</v>
      </c>
      <c r="D50" s="33" t="s">
        <v>148</v>
      </c>
      <c r="E50" s="33" t="s">
        <v>128</v>
      </c>
      <c r="F50" s="34">
        <v>47.7376</v>
      </c>
      <c r="G50" s="34">
        <v>85.307400000000001</v>
      </c>
      <c r="H50" s="34"/>
      <c r="I50" s="33" t="s">
        <v>239</v>
      </c>
      <c r="J50" s="33" t="s">
        <v>240</v>
      </c>
      <c r="K50">
        <v>0</v>
      </c>
    </row>
    <row r="51" spans="1:11" ht="16.5" x14ac:dyDescent="0.3">
      <c r="A51" s="33" t="str">
        <f t="shared" si="0"/>
        <v>APszenżyto jare na ziarno</v>
      </c>
      <c r="B51" s="33" t="s">
        <v>172</v>
      </c>
      <c r="C51" s="33" t="s">
        <v>173</v>
      </c>
      <c r="D51" s="33" t="s">
        <v>148</v>
      </c>
      <c r="E51" s="33" t="s">
        <v>126</v>
      </c>
      <c r="F51" s="34">
        <v>41.599299999999999</v>
      </c>
      <c r="G51" s="34">
        <v>81.378799999999998</v>
      </c>
      <c r="H51" s="34"/>
      <c r="I51" s="33" t="s">
        <v>242</v>
      </c>
      <c r="J51" s="33" t="s">
        <v>243</v>
      </c>
      <c r="K51">
        <v>0</v>
      </c>
    </row>
    <row r="52" spans="1:11" ht="16.5" customHeight="1" x14ac:dyDescent="0.3">
      <c r="A52" s="33" t="str">
        <f t="shared" si="0"/>
        <v>BPszenżyto jare na ziarno</v>
      </c>
      <c r="B52" s="33" t="s">
        <v>172</v>
      </c>
      <c r="C52" s="33" t="s">
        <v>173</v>
      </c>
      <c r="D52" s="33" t="s">
        <v>148</v>
      </c>
      <c r="E52" s="33" t="s">
        <v>127</v>
      </c>
      <c r="F52" s="34">
        <v>47.186900000000001</v>
      </c>
      <c r="G52" s="34">
        <v>88.329300000000003</v>
      </c>
      <c r="H52" s="34"/>
      <c r="I52" s="33" t="s">
        <v>244</v>
      </c>
      <c r="J52" s="33" t="s">
        <v>454</v>
      </c>
      <c r="K52">
        <v>0</v>
      </c>
    </row>
    <row r="53" spans="1:11" ht="16.5" customHeight="1" x14ac:dyDescent="0.3">
      <c r="A53" s="33" t="str">
        <f t="shared" si="0"/>
        <v>CPszenżyto jare na ziarno</v>
      </c>
      <c r="B53" s="33" t="s">
        <v>172</v>
      </c>
      <c r="C53" s="33" t="s">
        <v>173</v>
      </c>
      <c r="D53" s="33" t="s">
        <v>148</v>
      </c>
      <c r="E53" s="33" t="s">
        <v>149</v>
      </c>
      <c r="F53" s="34">
        <v>43.678100000000001</v>
      </c>
      <c r="G53" s="34">
        <v>86.080299999999994</v>
      </c>
      <c r="H53" s="34"/>
      <c r="I53" s="33" t="s">
        <v>245</v>
      </c>
      <c r="J53" s="33" t="s">
        <v>246</v>
      </c>
      <c r="K53">
        <v>0</v>
      </c>
    </row>
    <row r="54" spans="1:11" ht="16.5" customHeight="1" x14ac:dyDescent="0.3">
      <c r="A54" s="33" t="str">
        <f t="shared" si="0"/>
        <v>DPszenżyto jare na ziarno</v>
      </c>
      <c r="B54" s="33" t="s">
        <v>172</v>
      </c>
      <c r="C54" s="33" t="s">
        <v>173</v>
      </c>
      <c r="D54" s="33" t="s">
        <v>148</v>
      </c>
      <c r="E54" s="33" t="s">
        <v>128</v>
      </c>
      <c r="F54" s="34">
        <v>42.175199999999997</v>
      </c>
      <c r="G54" s="34">
        <v>85.722899999999996</v>
      </c>
      <c r="H54" s="34"/>
      <c r="I54" s="33" t="s">
        <v>247</v>
      </c>
      <c r="J54" s="33" t="s">
        <v>248</v>
      </c>
      <c r="K54">
        <v>0</v>
      </c>
    </row>
    <row r="55" spans="1:11" ht="16.5" x14ac:dyDescent="0.3">
      <c r="A55" s="33" t="str">
        <f t="shared" si="0"/>
        <v>APszenżyto ozime na ziarno</v>
      </c>
      <c r="B55" s="33" t="s">
        <v>174</v>
      </c>
      <c r="C55" s="33" t="s">
        <v>175</v>
      </c>
      <c r="D55" s="33" t="s">
        <v>148</v>
      </c>
      <c r="E55" s="33" t="s">
        <v>126</v>
      </c>
      <c r="F55" s="34">
        <v>50.823099999999997</v>
      </c>
      <c r="G55" s="34">
        <v>88.311400000000006</v>
      </c>
      <c r="H55" s="34"/>
      <c r="I55" s="33" t="s">
        <v>249</v>
      </c>
      <c r="J55" s="33" t="s">
        <v>250</v>
      </c>
      <c r="K55">
        <v>0</v>
      </c>
    </row>
    <row r="56" spans="1:11" ht="16.5" customHeight="1" x14ac:dyDescent="0.3">
      <c r="A56" s="33" t="str">
        <f t="shared" si="0"/>
        <v>BPszenżyto ozime na ziarno</v>
      </c>
      <c r="B56" s="33" t="s">
        <v>174</v>
      </c>
      <c r="C56" s="33" t="s">
        <v>175</v>
      </c>
      <c r="D56" s="33" t="s">
        <v>148</v>
      </c>
      <c r="E56" s="33" t="s">
        <v>127</v>
      </c>
      <c r="F56" s="34">
        <v>53.1873</v>
      </c>
      <c r="G56" s="34">
        <v>88.076700000000002</v>
      </c>
      <c r="H56" s="34"/>
      <c r="I56" s="33" t="s">
        <v>251</v>
      </c>
      <c r="J56" s="33" t="s">
        <v>252</v>
      </c>
      <c r="K56">
        <v>0</v>
      </c>
    </row>
    <row r="57" spans="1:11" ht="16.5" customHeight="1" x14ac:dyDescent="0.3">
      <c r="A57" s="33" t="str">
        <f t="shared" si="0"/>
        <v>CPszenżyto ozime na ziarno</v>
      </c>
      <c r="B57" s="33" t="s">
        <v>174</v>
      </c>
      <c r="C57" s="33" t="s">
        <v>175</v>
      </c>
      <c r="D57" s="33" t="s">
        <v>148</v>
      </c>
      <c r="E57" s="33" t="s">
        <v>149</v>
      </c>
      <c r="F57" s="34">
        <v>46.428899999999999</v>
      </c>
      <c r="G57" s="34">
        <v>87.647400000000005</v>
      </c>
      <c r="H57" s="34"/>
      <c r="I57" s="33" t="s">
        <v>253</v>
      </c>
      <c r="J57" s="33" t="s">
        <v>455</v>
      </c>
      <c r="K57">
        <v>0</v>
      </c>
    </row>
    <row r="58" spans="1:11" ht="16.5" customHeight="1" x14ac:dyDescent="0.3">
      <c r="A58" s="33" t="str">
        <f t="shared" si="0"/>
        <v>DPszenżyto ozime na ziarno</v>
      </c>
      <c r="B58" s="33" t="s">
        <v>174</v>
      </c>
      <c r="C58" s="33" t="s">
        <v>175</v>
      </c>
      <c r="D58" s="33" t="s">
        <v>148</v>
      </c>
      <c r="E58" s="33" t="s">
        <v>128</v>
      </c>
      <c r="F58" s="34">
        <v>48.3703</v>
      </c>
      <c r="G58" s="34">
        <v>85.460999999999999</v>
      </c>
      <c r="H58" s="34"/>
      <c r="I58" s="33" t="s">
        <v>254</v>
      </c>
      <c r="J58" s="33" t="s">
        <v>255</v>
      </c>
      <c r="K58">
        <v>0</v>
      </c>
    </row>
    <row r="59" spans="1:11" ht="16.5" x14ac:dyDescent="0.3">
      <c r="A59" s="33" t="str">
        <f t="shared" si="0"/>
        <v>AMieszanki zbożowe na ziarno</v>
      </c>
      <c r="B59" s="33" t="s">
        <v>176</v>
      </c>
      <c r="C59" s="33" t="s">
        <v>177</v>
      </c>
      <c r="D59" s="33" t="s">
        <v>148</v>
      </c>
      <c r="E59" s="33" t="s">
        <v>126</v>
      </c>
      <c r="F59" s="34">
        <v>37.384500000000003</v>
      </c>
      <c r="G59" s="34">
        <v>74.845600000000005</v>
      </c>
      <c r="H59" s="34"/>
      <c r="I59" s="33" t="s">
        <v>257</v>
      </c>
      <c r="J59" s="33" t="s">
        <v>258</v>
      </c>
      <c r="K59">
        <v>0</v>
      </c>
    </row>
    <row r="60" spans="1:11" ht="16.5" customHeight="1" x14ac:dyDescent="0.3">
      <c r="A60" s="33" t="str">
        <f t="shared" si="0"/>
        <v>BMieszanki zbożowe na ziarno</v>
      </c>
      <c r="B60" s="33" t="s">
        <v>176</v>
      </c>
      <c r="C60" s="33" t="s">
        <v>177</v>
      </c>
      <c r="D60" s="33" t="s">
        <v>148</v>
      </c>
      <c r="E60" s="33" t="s">
        <v>127</v>
      </c>
      <c r="F60" s="34">
        <v>41.138300000000001</v>
      </c>
      <c r="G60" s="34">
        <v>78.359499999999997</v>
      </c>
      <c r="H60" s="34"/>
      <c r="I60" s="33" t="s">
        <v>259</v>
      </c>
      <c r="J60" s="33" t="s">
        <v>260</v>
      </c>
      <c r="K60">
        <v>0</v>
      </c>
    </row>
    <row r="61" spans="1:11" ht="16.5" customHeight="1" x14ac:dyDescent="0.3">
      <c r="A61" s="33" t="str">
        <f t="shared" si="0"/>
        <v>CMieszanki zbożowe na ziarno</v>
      </c>
      <c r="B61" s="33" t="s">
        <v>176</v>
      </c>
      <c r="C61" s="33" t="s">
        <v>177</v>
      </c>
      <c r="D61" s="33" t="s">
        <v>148</v>
      </c>
      <c r="E61" s="33" t="s">
        <v>149</v>
      </c>
      <c r="F61" s="34">
        <v>39.168399999999998</v>
      </c>
      <c r="G61" s="34">
        <v>78.248900000000006</v>
      </c>
      <c r="H61" s="34"/>
      <c r="I61" s="33" t="s">
        <v>261</v>
      </c>
      <c r="J61" s="33" t="s">
        <v>262</v>
      </c>
      <c r="K61">
        <v>0</v>
      </c>
    </row>
    <row r="62" spans="1:11" ht="16.5" customHeight="1" x14ac:dyDescent="0.3">
      <c r="A62" s="33" t="str">
        <f t="shared" si="0"/>
        <v>DMieszanki zbożowe na ziarno</v>
      </c>
      <c r="B62" s="33" t="s">
        <v>176</v>
      </c>
      <c r="C62" s="33" t="s">
        <v>177</v>
      </c>
      <c r="D62" s="33" t="s">
        <v>148</v>
      </c>
      <c r="E62" s="33" t="s">
        <v>128</v>
      </c>
      <c r="F62" s="34">
        <v>41.123800000000003</v>
      </c>
      <c r="G62" s="34">
        <v>81.509699999999995</v>
      </c>
      <c r="H62" s="34"/>
      <c r="I62" s="33" t="s">
        <v>263</v>
      </c>
      <c r="J62" s="33" t="s">
        <v>264</v>
      </c>
      <c r="K62">
        <v>1</v>
      </c>
    </row>
    <row r="63" spans="1:11" ht="16.5" x14ac:dyDescent="0.3">
      <c r="A63" s="33" t="str">
        <f t="shared" si="0"/>
        <v>AMieszanki zbożowe jare na ziarno</v>
      </c>
      <c r="B63" s="33" t="s">
        <v>178</v>
      </c>
      <c r="C63" s="33" t="s">
        <v>179</v>
      </c>
      <c r="D63" s="33" t="s">
        <v>148</v>
      </c>
      <c r="E63" s="33" t="s">
        <v>126</v>
      </c>
      <c r="F63" s="34">
        <v>37.322899999999997</v>
      </c>
      <c r="G63" s="34">
        <v>74.434600000000003</v>
      </c>
      <c r="H63" s="34"/>
      <c r="I63" s="33" t="s">
        <v>265</v>
      </c>
      <c r="J63" s="33" t="s">
        <v>266</v>
      </c>
      <c r="K63">
        <v>1</v>
      </c>
    </row>
    <row r="64" spans="1:11" ht="16.5" customHeight="1" x14ac:dyDescent="0.3">
      <c r="A64" s="33" t="str">
        <f t="shared" si="0"/>
        <v>BMieszanki zbożowe jare na ziarno</v>
      </c>
      <c r="B64" s="33" t="s">
        <v>178</v>
      </c>
      <c r="C64" s="33" t="s">
        <v>179</v>
      </c>
      <c r="D64" s="33" t="s">
        <v>148</v>
      </c>
      <c r="E64" s="33" t="s">
        <v>127</v>
      </c>
      <c r="F64" s="34">
        <v>40.647599999999997</v>
      </c>
      <c r="G64" s="34">
        <v>77.448599999999999</v>
      </c>
      <c r="H64" s="34"/>
      <c r="I64" s="33" t="s">
        <v>267</v>
      </c>
      <c r="J64" s="33" t="s">
        <v>268</v>
      </c>
      <c r="K64">
        <v>1</v>
      </c>
    </row>
    <row r="65" spans="1:11" ht="16.5" customHeight="1" x14ac:dyDescent="0.3">
      <c r="A65" s="33" t="str">
        <f t="shared" si="0"/>
        <v>CMieszanki zbożowe jare na ziarno</v>
      </c>
      <c r="B65" s="33" t="s">
        <v>178</v>
      </c>
      <c r="C65" s="33" t="s">
        <v>179</v>
      </c>
      <c r="D65" s="33" t="s">
        <v>148</v>
      </c>
      <c r="E65" s="33" t="s">
        <v>149</v>
      </c>
      <c r="F65" s="34">
        <v>39.161200000000001</v>
      </c>
      <c r="G65" s="34">
        <v>78.224000000000004</v>
      </c>
      <c r="H65" s="34"/>
      <c r="I65" s="33" t="s">
        <v>270</v>
      </c>
      <c r="J65" s="33" t="s">
        <v>271</v>
      </c>
      <c r="K65">
        <v>1</v>
      </c>
    </row>
    <row r="66" spans="1:11" ht="16.5" customHeight="1" x14ac:dyDescent="0.3">
      <c r="A66" s="33" t="str">
        <f t="shared" si="0"/>
        <v>DMieszanki zbożowe jare na ziarno</v>
      </c>
      <c r="B66" s="33" t="s">
        <v>178</v>
      </c>
      <c r="C66" s="33" t="s">
        <v>179</v>
      </c>
      <c r="D66" s="33" t="s">
        <v>148</v>
      </c>
      <c r="E66" s="33" t="s">
        <v>128</v>
      </c>
      <c r="F66" s="34">
        <v>41.191000000000003</v>
      </c>
      <c r="G66" s="34">
        <v>81.504199999999997</v>
      </c>
      <c r="H66" s="34"/>
      <c r="I66" s="33" t="s">
        <v>272</v>
      </c>
      <c r="J66" s="33" t="s">
        <v>273</v>
      </c>
      <c r="K66">
        <v>1</v>
      </c>
    </row>
    <row r="67" spans="1:11" ht="16.5" x14ac:dyDescent="0.3">
      <c r="A67" s="33" t="str">
        <f t="shared" si="0"/>
        <v>AMieszanki zbożowe ozime na ziarno</v>
      </c>
      <c r="B67" s="33" t="s">
        <v>180</v>
      </c>
      <c r="C67" s="33" t="s">
        <v>181</v>
      </c>
      <c r="D67" s="33" t="s">
        <v>148</v>
      </c>
      <c r="E67" s="33" t="s">
        <v>126</v>
      </c>
      <c r="F67" s="34">
        <v>48.408799999999999</v>
      </c>
      <c r="G67" s="34">
        <v>85.682100000000005</v>
      </c>
      <c r="H67" s="34"/>
      <c r="I67" s="33" t="s">
        <v>274</v>
      </c>
      <c r="J67" s="33" t="s">
        <v>275</v>
      </c>
      <c r="K67">
        <v>1</v>
      </c>
    </row>
    <row r="68" spans="1:11" ht="16.5" customHeight="1" x14ac:dyDescent="0.3">
      <c r="A68" s="33" t="str">
        <f t="shared" ref="A68:A131" si="1">E68&amp;C68</f>
        <v>BMieszanki zbożowe ozime na ziarno</v>
      </c>
      <c r="B68" s="33" t="s">
        <v>180</v>
      </c>
      <c r="C68" s="33" t="s">
        <v>181</v>
      </c>
      <c r="D68" s="33" t="s">
        <v>148</v>
      </c>
      <c r="E68" s="33" t="s">
        <v>127</v>
      </c>
      <c r="F68" s="34">
        <v>51.197600000000001</v>
      </c>
      <c r="G68" s="34">
        <v>85.863100000000003</v>
      </c>
      <c r="H68" s="34"/>
      <c r="I68" s="33" t="s">
        <v>276</v>
      </c>
      <c r="J68" s="33" t="s">
        <v>277</v>
      </c>
      <c r="K68">
        <v>1</v>
      </c>
    </row>
    <row r="69" spans="1:11" ht="16.5" customHeight="1" x14ac:dyDescent="0.3">
      <c r="A69" s="33" t="str">
        <f t="shared" si="1"/>
        <v>CMieszanki zbożowe ozime na ziarno</v>
      </c>
      <c r="B69" s="33" t="s">
        <v>180</v>
      </c>
      <c r="C69" s="33" t="s">
        <v>181</v>
      </c>
      <c r="D69" s="33" t="s">
        <v>148</v>
      </c>
      <c r="E69" s="33" t="s">
        <v>149</v>
      </c>
      <c r="F69" s="34">
        <v>39.142000000000003</v>
      </c>
      <c r="G69" s="34">
        <v>74.8309</v>
      </c>
      <c r="H69" s="34"/>
      <c r="I69" s="33" t="s">
        <v>278</v>
      </c>
      <c r="J69" s="33" t="s">
        <v>672</v>
      </c>
      <c r="K69">
        <v>1</v>
      </c>
    </row>
    <row r="70" spans="1:11" ht="16.5" customHeight="1" x14ac:dyDescent="0.3">
      <c r="A70" s="33" t="str">
        <f t="shared" si="1"/>
        <v>DMieszanki zbożowe ozime na ziarno</v>
      </c>
      <c r="B70" s="33" t="s">
        <v>180</v>
      </c>
      <c r="C70" s="33" t="s">
        <v>181</v>
      </c>
      <c r="D70" s="33" t="s">
        <v>148</v>
      </c>
      <c r="E70" s="33" t="s">
        <v>128</v>
      </c>
      <c r="F70" s="34">
        <v>48.408799999999999</v>
      </c>
      <c r="G70" s="34">
        <v>85.682100000000005</v>
      </c>
      <c r="H70" s="34"/>
      <c r="I70" s="33" t="s">
        <v>279</v>
      </c>
      <c r="J70" s="33" t="s">
        <v>280</v>
      </c>
      <c r="K70">
        <v>1</v>
      </c>
    </row>
    <row r="71" spans="1:11" ht="16.5" x14ac:dyDescent="0.3">
      <c r="A71" s="33" t="str">
        <f t="shared" si="1"/>
        <v>AKukurydza (sucha i wilgotna) na ziarno</v>
      </c>
      <c r="B71" s="33" t="s">
        <v>182</v>
      </c>
      <c r="C71" s="33" t="s">
        <v>183</v>
      </c>
      <c r="D71" s="33" t="s">
        <v>148</v>
      </c>
      <c r="E71" s="33" t="s">
        <v>126</v>
      </c>
      <c r="F71" s="34">
        <v>88.402000000000001</v>
      </c>
      <c r="G71" s="34">
        <v>68.3309</v>
      </c>
      <c r="H71" s="34"/>
      <c r="I71" s="33" t="s">
        <v>281</v>
      </c>
      <c r="J71" s="33" t="s">
        <v>673</v>
      </c>
      <c r="K71">
        <v>1</v>
      </c>
    </row>
    <row r="72" spans="1:11" ht="16.5" customHeight="1" x14ac:dyDescent="0.3">
      <c r="A72" s="33" t="str">
        <f t="shared" si="1"/>
        <v>BKukurydza (sucha i wilgotna) na ziarno</v>
      </c>
      <c r="B72" s="33" t="s">
        <v>182</v>
      </c>
      <c r="C72" s="33" t="s">
        <v>183</v>
      </c>
      <c r="D72" s="33" t="s">
        <v>148</v>
      </c>
      <c r="E72" s="33" t="s">
        <v>127</v>
      </c>
      <c r="F72" s="34">
        <v>90.790499999999994</v>
      </c>
      <c r="G72" s="34">
        <v>70.277699999999996</v>
      </c>
      <c r="H72" s="34"/>
      <c r="I72" s="33" t="s">
        <v>282</v>
      </c>
      <c r="J72" s="33" t="s">
        <v>674</v>
      </c>
      <c r="K72">
        <v>1</v>
      </c>
    </row>
    <row r="73" spans="1:11" ht="16.5" customHeight="1" x14ac:dyDescent="0.3">
      <c r="A73" s="33" t="str">
        <f t="shared" si="1"/>
        <v>CKukurydza (sucha i wilgotna) na ziarno</v>
      </c>
      <c r="B73" s="33" t="s">
        <v>182</v>
      </c>
      <c r="C73" s="33" t="s">
        <v>183</v>
      </c>
      <c r="D73" s="33" t="s">
        <v>148</v>
      </c>
      <c r="E73" s="33" t="s">
        <v>149</v>
      </c>
      <c r="F73" s="34">
        <v>94.478700000000003</v>
      </c>
      <c r="G73" s="34">
        <v>74.438699999999997</v>
      </c>
      <c r="H73" s="34"/>
      <c r="I73" s="33" t="s">
        <v>283</v>
      </c>
      <c r="J73" s="33" t="s">
        <v>284</v>
      </c>
      <c r="K73">
        <v>1</v>
      </c>
    </row>
    <row r="74" spans="1:11" ht="16.5" customHeight="1" x14ac:dyDescent="0.3">
      <c r="A74" s="33" t="str">
        <f t="shared" si="1"/>
        <v>DKukurydza (sucha i wilgotna) na ziarno</v>
      </c>
      <c r="B74" s="33" t="s">
        <v>182</v>
      </c>
      <c r="C74" s="33" t="s">
        <v>183</v>
      </c>
      <c r="D74" s="33" t="s">
        <v>148</v>
      </c>
      <c r="E74" s="33" t="s">
        <v>128</v>
      </c>
      <c r="F74" s="34">
        <v>103.4114</v>
      </c>
      <c r="G74" s="34">
        <v>76.062200000000004</v>
      </c>
      <c r="H74" s="34"/>
      <c r="I74" s="33" t="s">
        <v>285</v>
      </c>
      <c r="J74" s="33" t="s">
        <v>675</v>
      </c>
      <c r="K74">
        <v>1</v>
      </c>
    </row>
    <row r="75" spans="1:11" ht="16.5" x14ac:dyDescent="0.3">
      <c r="A75" s="33" t="str">
        <f t="shared" si="1"/>
        <v>APozostałe zboża na ziarno</v>
      </c>
      <c r="B75" s="33" t="s">
        <v>184</v>
      </c>
      <c r="C75" s="33" t="s">
        <v>185</v>
      </c>
      <c r="D75" s="33" t="s">
        <v>148</v>
      </c>
      <c r="E75" s="33" t="s">
        <v>126</v>
      </c>
      <c r="F75" s="34">
        <v>12.036899999999999</v>
      </c>
      <c r="G75" s="34">
        <v>172.6557</v>
      </c>
      <c r="H75" s="34"/>
      <c r="I75" s="33" t="s">
        <v>286</v>
      </c>
      <c r="J75" s="33" t="s">
        <v>676</v>
      </c>
      <c r="K75">
        <v>1</v>
      </c>
    </row>
    <row r="76" spans="1:11" ht="16.5" customHeight="1" x14ac:dyDescent="0.3">
      <c r="A76" s="33" t="str">
        <f t="shared" si="1"/>
        <v>BPozostałe zboża na ziarno</v>
      </c>
      <c r="B76" s="33" t="s">
        <v>184</v>
      </c>
      <c r="C76" s="33" t="s">
        <v>185</v>
      </c>
      <c r="D76" s="33" t="s">
        <v>148</v>
      </c>
      <c r="E76" s="33" t="s">
        <v>127</v>
      </c>
      <c r="F76" s="34">
        <v>13.937799999999999</v>
      </c>
      <c r="G76" s="34">
        <v>192.304</v>
      </c>
      <c r="H76" s="34"/>
      <c r="I76" s="33" t="s">
        <v>287</v>
      </c>
      <c r="J76" s="33" t="s">
        <v>677</v>
      </c>
      <c r="K76">
        <v>1</v>
      </c>
    </row>
    <row r="77" spans="1:11" ht="16.5" customHeight="1" x14ac:dyDescent="0.3">
      <c r="A77" s="33" t="str">
        <f t="shared" si="1"/>
        <v>CPozostałe zboża na ziarno</v>
      </c>
      <c r="B77" s="33" t="s">
        <v>184</v>
      </c>
      <c r="C77" s="33" t="s">
        <v>185</v>
      </c>
      <c r="D77" s="33" t="s">
        <v>148</v>
      </c>
      <c r="E77" s="33" t="s">
        <v>149</v>
      </c>
      <c r="F77" s="34">
        <v>13.2971</v>
      </c>
      <c r="G77" s="34">
        <v>179.17840000000001</v>
      </c>
      <c r="H77" s="34"/>
      <c r="I77" s="33" t="s">
        <v>288</v>
      </c>
      <c r="J77" s="33" t="s">
        <v>678</v>
      </c>
      <c r="K77">
        <v>1</v>
      </c>
    </row>
    <row r="78" spans="1:11" ht="16.5" customHeight="1" x14ac:dyDescent="0.3">
      <c r="A78" s="33" t="str">
        <f t="shared" si="1"/>
        <v>DPozostałe zboża na ziarno</v>
      </c>
      <c r="B78" s="33" t="s">
        <v>184</v>
      </c>
      <c r="C78" s="33" t="s">
        <v>185</v>
      </c>
      <c r="D78" s="33" t="s">
        <v>148</v>
      </c>
      <c r="E78" s="33" t="s">
        <v>128</v>
      </c>
      <c r="F78" s="34">
        <v>20.656500000000001</v>
      </c>
      <c r="G78" s="34">
        <v>132.9718</v>
      </c>
      <c r="H78" s="34"/>
      <c r="I78" s="33" t="s">
        <v>289</v>
      </c>
      <c r="J78" s="33" t="s">
        <v>679</v>
      </c>
      <c r="K78">
        <v>1</v>
      </c>
    </row>
    <row r="79" spans="1:11" ht="16.5" x14ac:dyDescent="0.3">
      <c r="A79" s="33" t="str">
        <f t="shared" si="1"/>
        <v>AGryka na ziarno</v>
      </c>
      <c r="B79" s="33" t="s">
        <v>186</v>
      </c>
      <c r="C79" s="33" t="s">
        <v>187</v>
      </c>
      <c r="D79" s="33" t="s">
        <v>148</v>
      </c>
      <c r="E79" s="33" t="s">
        <v>126</v>
      </c>
      <c r="F79" s="34">
        <v>12.091699999999999</v>
      </c>
      <c r="G79" s="34">
        <v>188.67330000000001</v>
      </c>
      <c r="H79" s="34"/>
      <c r="I79" s="33" t="s">
        <v>647</v>
      </c>
      <c r="J79" s="33" t="s">
        <v>660</v>
      </c>
      <c r="K79">
        <v>0</v>
      </c>
    </row>
    <row r="80" spans="1:11" ht="16.5" customHeight="1" x14ac:dyDescent="0.3">
      <c r="A80" s="33" t="str">
        <f t="shared" si="1"/>
        <v>BGryka na ziarno</v>
      </c>
      <c r="B80" s="33" t="s">
        <v>186</v>
      </c>
      <c r="C80" s="33" t="s">
        <v>187</v>
      </c>
      <c r="D80" s="33" t="s">
        <v>148</v>
      </c>
      <c r="E80" s="33" t="s">
        <v>127</v>
      </c>
      <c r="F80" s="34">
        <v>13.0738</v>
      </c>
      <c r="G80" s="34">
        <v>214.84970000000001</v>
      </c>
      <c r="H80" s="34"/>
      <c r="I80" s="33" t="s">
        <v>648</v>
      </c>
      <c r="J80" s="33" t="s">
        <v>661</v>
      </c>
      <c r="K80">
        <v>0</v>
      </c>
    </row>
    <row r="81" spans="1:11" ht="16.5" customHeight="1" x14ac:dyDescent="0.3">
      <c r="A81" s="33" t="str">
        <f t="shared" si="1"/>
        <v>CGryka na ziarno</v>
      </c>
      <c r="B81" s="33" t="s">
        <v>186</v>
      </c>
      <c r="C81" s="33" t="s">
        <v>187</v>
      </c>
      <c r="D81" s="33" t="s">
        <v>148</v>
      </c>
      <c r="E81" s="33" t="s">
        <v>149</v>
      </c>
      <c r="F81" s="34">
        <v>12.2889</v>
      </c>
      <c r="G81" s="34">
        <v>194.08250000000001</v>
      </c>
      <c r="H81" s="34"/>
      <c r="I81" s="33" t="s">
        <v>649</v>
      </c>
      <c r="J81" s="33" t="s">
        <v>662</v>
      </c>
      <c r="K81">
        <v>0</v>
      </c>
    </row>
    <row r="82" spans="1:11" ht="16.5" customHeight="1" x14ac:dyDescent="0.3">
      <c r="A82" s="33" t="str">
        <f t="shared" si="1"/>
        <v>DGryka na ziarno</v>
      </c>
      <c r="B82" s="33" t="s">
        <v>186</v>
      </c>
      <c r="C82" s="33" t="s">
        <v>187</v>
      </c>
      <c r="D82" s="33" t="s">
        <v>148</v>
      </c>
      <c r="E82" s="33" t="s">
        <v>128</v>
      </c>
      <c r="F82" s="34">
        <v>12.553599999999999</v>
      </c>
      <c r="G82" s="34">
        <v>180.55269999999999</v>
      </c>
      <c r="H82" s="34"/>
      <c r="I82" s="33" t="s">
        <v>290</v>
      </c>
      <c r="J82" s="33" t="s">
        <v>291</v>
      </c>
      <c r="K82">
        <v>0</v>
      </c>
    </row>
    <row r="83" spans="1:11" ht="16.5" x14ac:dyDescent="0.3">
      <c r="A83" s="33" t="str">
        <f t="shared" si="1"/>
        <v>AProso na ziarno</v>
      </c>
      <c r="B83" s="33" t="s">
        <v>188</v>
      </c>
      <c r="C83" s="33" t="s">
        <v>189</v>
      </c>
      <c r="D83" s="33" t="s">
        <v>148</v>
      </c>
      <c r="E83" s="33" t="s">
        <v>126</v>
      </c>
      <c r="F83" s="34">
        <v>10.4392</v>
      </c>
      <c r="G83" s="34">
        <v>106.6294</v>
      </c>
      <c r="H83" s="34"/>
      <c r="I83" s="33" t="s">
        <v>650</v>
      </c>
      <c r="J83" s="33" t="s">
        <v>663</v>
      </c>
      <c r="K83">
        <v>0</v>
      </c>
    </row>
    <row r="84" spans="1:11" ht="16.5" customHeight="1" x14ac:dyDescent="0.3">
      <c r="A84" s="33" t="str">
        <f t="shared" si="1"/>
        <v>BProso na ziarno</v>
      </c>
      <c r="B84" s="33" t="s">
        <v>188</v>
      </c>
      <c r="C84" s="33" t="s">
        <v>189</v>
      </c>
      <c r="D84" s="33" t="s">
        <v>148</v>
      </c>
      <c r="E84" s="33" t="s">
        <v>127</v>
      </c>
      <c r="F84" s="34">
        <v>23.5547</v>
      </c>
      <c r="G84" s="34">
        <v>118.8759</v>
      </c>
      <c r="H84" s="34"/>
      <c r="I84" s="33" t="s">
        <v>292</v>
      </c>
      <c r="J84" s="33" t="s">
        <v>293</v>
      </c>
      <c r="K84">
        <v>0</v>
      </c>
    </row>
    <row r="85" spans="1:11" ht="16.5" customHeight="1" x14ac:dyDescent="0.3">
      <c r="A85" s="33" t="str">
        <f t="shared" si="1"/>
        <v>CProso na ziarno</v>
      </c>
      <c r="B85" s="33" t="s">
        <v>188</v>
      </c>
      <c r="C85" s="33" t="s">
        <v>189</v>
      </c>
      <c r="D85" s="33" t="s">
        <v>148</v>
      </c>
      <c r="E85" s="33" t="s">
        <v>149</v>
      </c>
      <c r="F85" s="34">
        <v>23.328399999999998</v>
      </c>
      <c r="G85" s="34">
        <v>122.04089999999999</v>
      </c>
      <c r="H85" s="34"/>
      <c r="I85" s="33" t="s">
        <v>651</v>
      </c>
      <c r="J85" s="33" t="s">
        <v>664</v>
      </c>
      <c r="K85">
        <v>0</v>
      </c>
    </row>
    <row r="86" spans="1:11" ht="16.5" customHeight="1" x14ac:dyDescent="0.3">
      <c r="A86" s="33" t="str">
        <f t="shared" si="1"/>
        <v>DProso na ziarno</v>
      </c>
      <c r="B86" s="33" t="s">
        <v>188</v>
      </c>
      <c r="C86" s="33" t="s">
        <v>189</v>
      </c>
      <c r="D86" s="33" t="s">
        <v>148</v>
      </c>
      <c r="E86" s="33" t="s">
        <v>128</v>
      </c>
      <c r="F86" s="34">
        <v>28.870699999999999</v>
      </c>
      <c r="G86" s="34">
        <v>120.248</v>
      </c>
      <c r="H86" s="34"/>
      <c r="I86" s="33" t="s">
        <v>294</v>
      </c>
      <c r="J86" s="33" t="s">
        <v>295</v>
      </c>
      <c r="K86">
        <v>0</v>
      </c>
    </row>
    <row r="87" spans="1:11" ht="16.5" x14ac:dyDescent="0.3">
      <c r="A87" s="33" t="str">
        <f t="shared" si="1"/>
        <v>AStrączkowe na nasiona suche</v>
      </c>
      <c r="B87" s="33" t="s">
        <v>190</v>
      </c>
      <c r="C87" s="33" t="s">
        <v>191</v>
      </c>
      <c r="D87" s="33" t="s">
        <v>148</v>
      </c>
      <c r="E87" s="33" t="s">
        <v>126</v>
      </c>
      <c r="F87" s="34">
        <v>20.0261</v>
      </c>
      <c r="G87" s="34">
        <v>125.09910000000001</v>
      </c>
      <c r="H87" s="34"/>
      <c r="I87" s="33" t="s">
        <v>652</v>
      </c>
      <c r="J87" s="33" t="s">
        <v>307</v>
      </c>
      <c r="K87">
        <v>0</v>
      </c>
    </row>
    <row r="88" spans="1:11" ht="16.5" customHeight="1" x14ac:dyDescent="0.3">
      <c r="A88" s="33" t="str">
        <f t="shared" si="1"/>
        <v>BStrączkowe na nasiona suche</v>
      </c>
      <c r="B88" s="33" t="s">
        <v>190</v>
      </c>
      <c r="C88" s="33" t="s">
        <v>191</v>
      </c>
      <c r="D88" s="33" t="s">
        <v>148</v>
      </c>
      <c r="E88" s="33" t="s">
        <v>127</v>
      </c>
      <c r="F88" s="34">
        <v>21.677600000000002</v>
      </c>
      <c r="G88" s="34">
        <v>134.72659999999999</v>
      </c>
      <c r="H88" s="34"/>
      <c r="I88" s="33" t="s">
        <v>296</v>
      </c>
      <c r="J88" s="33" t="s">
        <v>297</v>
      </c>
      <c r="K88">
        <v>0</v>
      </c>
    </row>
    <row r="89" spans="1:11" ht="16.5" customHeight="1" x14ac:dyDescent="0.3">
      <c r="A89" s="33" t="str">
        <f t="shared" si="1"/>
        <v>CStrączkowe na nasiona suche</v>
      </c>
      <c r="B89" s="33" t="s">
        <v>190</v>
      </c>
      <c r="C89" s="33" t="s">
        <v>191</v>
      </c>
      <c r="D89" s="33" t="s">
        <v>148</v>
      </c>
      <c r="E89" s="33" t="s">
        <v>149</v>
      </c>
      <c r="F89" s="34">
        <v>19.743300000000001</v>
      </c>
      <c r="G89" s="34">
        <v>175.67089999999999</v>
      </c>
      <c r="H89" s="34"/>
      <c r="I89" s="33" t="s">
        <v>298</v>
      </c>
      <c r="J89" s="33" t="s">
        <v>299</v>
      </c>
      <c r="K89">
        <v>0</v>
      </c>
    </row>
    <row r="90" spans="1:11" ht="16.5" customHeight="1" x14ac:dyDescent="0.3">
      <c r="A90" s="33" t="str">
        <f t="shared" si="1"/>
        <v>DStrączkowe na nasiona suche</v>
      </c>
      <c r="B90" s="33" t="s">
        <v>190</v>
      </c>
      <c r="C90" s="33" t="s">
        <v>191</v>
      </c>
      <c r="D90" s="33" t="s">
        <v>148</v>
      </c>
      <c r="E90" s="33" t="s">
        <v>128</v>
      </c>
      <c r="F90" s="34">
        <v>24.354800000000001</v>
      </c>
      <c r="G90" s="34">
        <v>177.61600000000001</v>
      </c>
      <c r="H90" s="34"/>
      <c r="I90" s="33" t="s">
        <v>300</v>
      </c>
      <c r="J90" s="33" t="s">
        <v>301</v>
      </c>
      <c r="K90">
        <v>0</v>
      </c>
    </row>
    <row r="91" spans="1:11" ht="16.5" x14ac:dyDescent="0.3">
      <c r="A91" s="33" t="str">
        <f t="shared" si="1"/>
        <v>AStrączkowe jadalne na nasiona suche</v>
      </c>
      <c r="B91" s="33" t="s">
        <v>192</v>
      </c>
      <c r="C91" s="33" t="s">
        <v>193</v>
      </c>
      <c r="D91" s="33" t="s">
        <v>148</v>
      </c>
      <c r="E91" s="33" t="s">
        <v>126</v>
      </c>
      <c r="F91" s="34">
        <v>22.839300000000001</v>
      </c>
      <c r="G91" s="34">
        <v>133.41149999999999</v>
      </c>
      <c r="H91" s="34"/>
      <c r="I91" s="33" t="s">
        <v>302</v>
      </c>
      <c r="J91" s="33" t="s">
        <v>303</v>
      </c>
      <c r="K91">
        <v>0</v>
      </c>
    </row>
    <row r="92" spans="1:11" ht="16.5" customHeight="1" x14ac:dyDescent="0.3">
      <c r="A92" s="33" t="str">
        <f t="shared" si="1"/>
        <v>BStrączkowe jadalne na nasiona suche</v>
      </c>
      <c r="B92" s="33" t="s">
        <v>192</v>
      </c>
      <c r="C92" s="33" t="s">
        <v>193</v>
      </c>
      <c r="D92" s="33" t="s">
        <v>148</v>
      </c>
      <c r="E92" s="33" t="s">
        <v>127</v>
      </c>
      <c r="F92" s="34">
        <v>22.476099999999999</v>
      </c>
      <c r="G92" s="34">
        <v>175.72569999999999</v>
      </c>
      <c r="H92" s="34"/>
      <c r="I92" s="33" t="s">
        <v>304</v>
      </c>
      <c r="J92" s="33" t="s">
        <v>305</v>
      </c>
      <c r="K92">
        <v>0</v>
      </c>
    </row>
    <row r="93" spans="1:11" ht="16.5" customHeight="1" x14ac:dyDescent="0.3">
      <c r="A93" s="33" t="str">
        <f t="shared" si="1"/>
        <v>CStrączkowe jadalne na nasiona suche</v>
      </c>
      <c r="B93" s="33" t="s">
        <v>192</v>
      </c>
      <c r="C93" s="33" t="s">
        <v>193</v>
      </c>
      <c r="D93" s="33" t="s">
        <v>148</v>
      </c>
      <c r="E93" s="33" t="s">
        <v>149</v>
      </c>
      <c r="F93" s="34">
        <v>20.1965</v>
      </c>
      <c r="G93" s="34">
        <v>321.29390000000001</v>
      </c>
      <c r="H93" s="34"/>
      <c r="I93" s="33" t="s">
        <v>306</v>
      </c>
      <c r="J93" s="33" t="s">
        <v>307</v>
      </c>
      <c r="K93">
        <v>0</v>
      </c>
    </row>
    <row r="94" spans="1:11" ht="16.5" customHeight="1" x14ac:dyDescent="0.3">
      <c r="A94" s="33" t="str">
        <f t="shared" si="1"/>
        <v>DStrączkowe jadalne na nasiona suche</v>
      </c>
      <c r="B94" s="33" t="s">
        <v>192</v>
      </c>
      <c r="C94" s="33" t="s">
        <v>193</v>
      </c>
      <c r="D94" s="33" t="s">
        <v>148</v>
      </c>
      <c r="E94" s="33" t="s">
        <v>128</v>
      </c>
      <c r="F94" s="34">
        <v>27.4727</v>
      </c>
      <c r="G94" s="34">
        <v>197.25899999999999</v>
      </c>
      <c r="H94" s="34"/>
      <c r="I94" s="33" t="s">
        <v>653</v>
      </c>
      <c r="J94" s="33" t="s">
        <v>665</v>
      </c>
      <c r="K94">
        <v>0</v>
      </c>
    </row>
    <row r="95" spans="1:11" ht="16.5" x14ac:dyDescent="0.3">
      <c r="A95" s="33" t="str">
        <f t="shared" si="1"/>
        <v>AGroch konsumpcyjny na nasiona suche</v>
      </c>
      <c r="B95" s="33" t="s">
        <v>194</v>
      </c>
      <c r="C95" s="33" t="s">
        <v>195</v>
      </c>
      <c r="D95" s="33" t="s">
        <v>148</v>
      </c>
      <c r="E95" s="33" t="s">
        <v>126</v>
      </c>
      <c r="F95" s="34">
        <v>24.558299999999999</v>
      </c>
      <c r="G95" s="34">
        <v>119.5557</v>
      </c>
      <c r="H95" s="34"/>
      <c r="I95" s="33" t="s">
        <v>654</v>
      </c>
      <c r="J95" s="33" t="s">
        <v>666</v>
      </c>
      <c r="K95">
        <v>0</v>
      </c>
    </row>
    <row r="96" spans="1:11" ht="16.5" customHeight="1" x14ac:dyDescent="0.3">
      <c r="A96" s="33" t="str">
        <f t="shared" si="1"/>
        <v>BGroch konsumpcyjny na nasiona suche</v>
      </c>
      <c r="B96" s="33" t="s">
        <v>194</v>
      </c>
      <c r="C96" s="33" t="s">
        <v>195</v>
      </c>
      <c r="D96" s="33" t="s">
        <v>148</v>
      </c>
      <c r="E96" s="33" t="s">
        <v>127</v>
      </c>
      <c r="F96" s="34">
        <v>24.140699999999999</v>
      </c>
      <c r="G96" s="34">
        <v>129.1532</v>
      </c>
      <c r="H96" s="34"/>
      <c r="I96" s="33" t="s">
        <v>308</v>
      </c>
      <c r="J96" s="33" t="s">
        <v>309</v>
      </c>
      <c r="K96">
        <v>0</v>
      </c>
    </row>
    <row r="97" spans="1:11" ht="16.5" customHeight="1" x14ac:dyDescent="0.3">
      <c r="A97" s="33" t="str">
        <f t="shared" si="1"/>
        <v>CGroch konsumpcyjny na nasiona suche</v>
      </c>
      <c r="B97" s="33" t="s">
        <v>194</v>
      </c>
      <c r="C97" s="33" t="s">
        <v>195</v>
      </c>
      <c r="D97" s="33" t="s">
        <v>148</v>
      </c>
      <c r="E97" s="33" t="s">
        <v>149</v>
      </c>
      <c r="F97" s="34">
        <v>22.300699999999999</v>
      </c>
      <c r="G97" s="34">
        <v>127.0124</v>
      </c>
      <c r="H97" s="34"/>
      <c r="I97" s="33" t="s">
        <v>655</v>
      </c>
      <c r="J97" s="33" t="s">
        <v>667</v>
      </c>
      <c r="K97">
        <v>0</v>
      </c>
    </row>
    <row r="98" spans="1:11" ht="16.5" customHeight="1" x14ac:dyDescent="0.3">
      <c r="A98" s="33" t="str">
        <f t="shared" si="1"/>
        <v>DGroch konsumpcyjny na nasiona suche</v>
      </c>
      <c r="B98" s="33" t="s">
        <v>194</v>
      </c>
      <c r="C98" s="33" t="s">
        <v>195</v>
      </c>
      <c r="D98" s="33" t="s">
        <v>148</v>
      </c>
      <c r="E98" s="33" t="s">
        <v>128</v>
      </c>
      <c r="F98" s="34">
        <v>27.431799999999999</v>
      </c>
      <c r="G98" s="34">
        <v>123.6251</v>
      </c>
      <c r="H98" s="34"/>
      <c r="I98" s="33" t="s">
        <v>310</v>
      </c>
      <c r="J98" s="33" t="s">
        <v>311</v>
      </c>
      <c r="K98">
        <v>0</v>
      </c>
    </row>
    <row r="99" spans="1:11" ht="16.5" x14ac:dyDescent="0.3">
      <c r="A99" s="33" t="str">
        <f t="shared" si="1"/>
        <v>AFasola na nasiona suche</v>
      </c>
      <c r="B99" s="33" t="s">
        <v>196</v>
      </c>
      <c r="C99" s="33" t="s">
        <v>197</v>
      </c>
      <c r="D99" s="33" t="s">
        <v>148</v>
      </c>
      <c r="E99" s="33" t="s">
        <v>126</v>
      </c>
      <c r="F99" s="34">
        <v>17.851099999999999</v>
      </c>
      <c r="G99" s="34">
        <v>517.65570000000002</v>
      </c>
      <c r="H99" s="34"/>
      <c r="I99" s="33" t="s">
        <v>656</v>
      </c>
      <c r="J99" s="33" t="s">
        <v>668</v>
      </c>
      <c r="K99">
        <v>0</v>
      </c>
    </row>
    <row r="100" spans="1:11" ht="16.5" customHeight="1" x14ac:dyDescent="0.3">
      <c r="A100" s="33" t="str">
        <f t="shared" si="1"/>
        <v>BFasola na nasiona suche</v>
      </c>
      <c r="B100" s="33" t="s">
        <v>196</v>
      </c>
      <c r="C100" s="33" t="s">
        <v>197</v>
      </c>
      <c r="D100" s="33" t="s">
        <v>148</v>
      </c>
      <c r="E100" s="33" t="s">
        <v>127</v>
      </c>
      <c r="F100" s="34">
        <v>17.851099999999999</v>
      </c>
      <c r="G100" s="34">
        <v>517.65570000000002</v>
      </c>
      <c r="H100" s="34"/>
      <c r="I100" s="33" t="s">
        <v>657</v>
      </c>
      <c r="J100" s="33" t="s">
        <v>321</v>
      </c>
      <c r="K100">
        <v>0</v>
      </c>
    </row>
    <row r="101" spans="1:11" ht="16.5" customHeight="1" x14ac:dyDescent="0.3">
      <c r="A101" s="33" t="str">
        <f t="shared" si="1"/>
        <v>CFasola na nasiona suche</v>
      </c>
      <c r="B101" s="33" t="s">
        <v>196</v>
      </c>
      <c r="C101" s="33" t="s">
        <v>197</v>
      </c>
      <c r="D101" s="33" t="s">
        <v>148</v>
      </c>
      <c r="E101" s="33" t="s">
        <v>149</v>
      </c>
      <c r="F101" s="34">
        <v>18.020299999999999</v>
      </c>
      <c r="G101" s="34">
        <v>515.91650000000004</v>
      </c>
      <c r="H101" s="34"/>
      <c r="I101" s="33" t="s">
        <v>312</v>
      </c>
      <c r="J101" s="33" t="s">
        <v>313</v>
      </c>
      <c r="K101">
        <v>0</v>
      </c>
    </row>
    <row r="102" spans="1:11" ht="16.5" customHeight="1" x14ac:dyDescent="0.3">
      <c r="A102" s="33" t="str">
        <f t="shared" si="1"/>
        <v>DFasola na nasiona suche</v>
      </c>
      <c r="B102" s="33" t="s">
        <v>196</v>
      </c>
      <c r="C102" s="33" t="s">
        <v>197</v>
      </c>
      <c r="D102" s="33" t="s">
        <v>148</v>
      </c>
      <c r="E102" s="33" t="s">
        <v>128</v>
      </c>
      <c r="F102" s="34">
        <v>15.8994</v>
      </c>
      <c r="G102" s="34">
        <v>638.76919999999996</v>
      </c>
      <c r="H102" s="34"/>
      <c r="I102" s="33" t="s">
        <v>314</v>
      </c>
      <c r="J102" s="33" t="s">
        <v>315</v>
      </c>
      <c r="K102">
        <v>0</v>
      </c>
    </row>
    <row r="103" spans="1:11" ht="16.5" x14ac:dyDescent="0.3">
      <c r="A103" s="33" t="str">
        <f t="shared" si="1"/>
        <v>ABób na nasiona suche</v>
      </c>
      <c r="B103" s="33" t="s">
        <v>198</v>
      </c>
      <c r="C103" s="33" t="s">
        <v>199</v>
      </c>
      <c r="D103" s="33" t="s">
        <v>148</v>
      </c>
      <c r="E103" s="33" t="s">
        <v>126</v>
      </c>
      <c r="F103" s="34">
        <v>27.342600000000001</v>
      </c>
      <c r="G103" s="34">
        <v>556.97730000000001</v>
      </c>
      <c r="H103" s="34"/>
      <c r="I103" s="33" t="s">
        <v>316</v>
      </c>
      <c r="J103" s="33" t="s">
        <v>317</v>
      </c>
      <c r="K103">
        <v>0</v>
      </c>
    </row>
    <row r="104" spans="1:11" ht="16.5" customHeight="1" x14ac:dyDescent="0.3">
      <c r="A104" s="33" t="str">
        <f t="shared" si="1"/>
        <v>BBób na nasiona suche</v>
      </c>
      <c r="B104" s="33" t="s">
        <v>198</v>
      </c>
      <c r="C104" s="33" t="s">
        <v>199</v>
      </c>
      <c r="D104" s="33" t="s">
        <v>148</v>
      </c>
      <c r="E104" s="33" t="s">
        <v>127</v>
      </c>
      <c r="F104" s="34">
        <v>21.469799999999999</v>
      </c>
      <c r="G104" s="34">
        <v>322.44749999999999</v>
      </c>
      <c r="H104" s="34"/>
      <c r="I104" s="33" t="s">
        <v>318</v>
      </c>
      <c r="J104" s="33" t="s">
        <v>319</v>
      </c>
      <c r="K104">
        <v>0</v>
      </c>
    </row>
    <row r="105" spans="1:11" ht="16.5" customHeight="1" x14ac:dyDescent="0.3">
      <c r="A105" s="33" t="str">
        <f t="shared" si="1"/>
        <v>CBób na nasiona suche</v>
      </c>
      <c r="B105" s="33" t="s">
        <v>198</v>
      </c>
      <c r="C105" s="33" t="s">
        <v>199</v>
      </c>
      <c r="D105" s="33" t="s">
        <v>148</v>
      </c>
      <c r="E105" s="33" t="s">
        <v>149</v>
      </c>
      <c r="F105" s="34">
        <v>32.969299999999997</v>
      </c>
      <c r="G105" s="34">
        <v>733.77250000000004</v>
      </c>
      <c r="H105" s="34"/>
      <c r="I105" s="33" t="s">
        <v>320</v>
      </c>
      <c r="J105" s="33" t="s">
        <v>321</v>
      </c>
      <c r="K105">
        <v>0</v>
      </c>
    </row>
    <row r="106" spans="1:11" ht="16.5" customHeight="1" x14ac:dyDescent="0.3">
      <c r="A106" s="33" t="str">
        <f t="shared" si="1"/>
        <v>DBób na nasiona suche</v>
      </c>
      <c r="B106" s="33" t="s">
        <v>198</v>
      </c>
      <c r="C106" s="33" t="s">
        <v>199</v>
      </c>
      <c r="D106" s="33" t="s">
        <v>148</v>
      </c>
      <c r="E106" s="33" t="s">
        <v>128</v>
      </c>
      <c r="F106" s="34">
        <v>25.167899999999999</v>
      </c>
      <c r="G106" s="34">
        <v>802.86500000000001</v>
      </c>
      <c r="H106" s="34"/>
      <c r="I106" s="33" t="s">
        <v>685</v>
      </c>
      <c r="J106" s="33" t="s">
        <v>682</v>
      </c>
      <c r="K106">
        <v>0</v>
      </c>
    </row>
    <row r="107" spans="1:11" ht="16.5" x14ac:dyDescent="0.3">
      <c r="A107" s="33" t="str">
        <f t="shared" si="1"/>
        <v>ASoczewica na nasiona suche</v>
      </c>
      <c r="B107" s="33" t="s">
        <v>200</v>
      </c>
      <c r="C107" s="33" t="s">
        <v>201</v>
      </c>
      <c r="D107" s="33" t="s">
        <v>148</v>
      </c>
      <c r="E107" s="33" t="s">
        <v>126</v>
      </c>
      <c r="F107" s="34">
        <v>7.7504</v>
      </c>
      <c r="G107" s="34">
        <v>258.8657</v>
      </c>
      <c r="H107" s="34"/>
      <c r="I107" s="33" t="s">
        <v>322</v>
      </c>
      <c r="J107" s="33" t="s">
        <v>323</v>
      </c>
      <c r="K107">
        <v>0</v>
      </c>
    </row>
    <row r="108" spans="1:11" ht="16.5" customHeight="1" x14ac:dyDescent="0.3">
      <c r="A108" s="33" t="str">
        <f t="shared" si="1"/>
        <v>BSoczewica na nasiona suche</v>
      </c>
      <c r="B108" s="33" t="s">
        <v>200</v>
      </c>
      <c r="C108" s="33" t="s">
        <v>201</v>
      </c>
      <c r="D108" s="33" t="s">
        <v>148</v>
      </c>
      <c r="E108" s="33" t="s">
        <v>127</v>
      </c>
      <c r="F108" s="34">
        <v>7.5267999999999997</v>
      </c>
      <c r="G108" s="34">
        <v>272.60199999999998</v>
      </c>
      <c r="H108" s="34"/>
      <c r="I108" s="33" t="s">
        <v>325</v>
      </c>
      <c r="J108" s="33" t="s">
        <v>326</v>
      </c>
      <c r="K108">
        <v>0</v>
      </c>
    </row>
    <row r="109" spans="1:11" ht="16.5" customHeight="1" x14ac:dyDescent="0.3">
      <c r="A109" s="33" t="str">
        <f t="shared" si="1"/>
        <v>CSoczewica na nasiona suche</v>
      </c>
      <c r="B109" s="33" t="s">
        <v>200</v>
      </c>
      <c r="C109" s="33" t="s">
        <v>201</v>
      </c>
      <c r="D109" s="33" t="s">
        <v>148</v>
      </c>
      <c r="E109" s="33" t="s">
        <v>149</v>
      </c>
      <c r="F109" s="34">
        <v>6.7241999999999997</v>
      </c>
      <c r="G109" s="34">
        <v>379.43619999999999</v>
      </c>
      <c r="H109" s="34"/>
      <c r="I109" s="33" t="s">
        <v>327</v>
      </c>
      <c r="J109" s="33" t="s">
        <v>328</v>
      </c>
      <c r="K109">
        <v>0</v>
      </c>
    </row>
    <row r="110" spans="1:11" ht="16.5" customHeight="1" x14ac:dyDescent="0.3">
      <c r="A110" s="33" t="str">
        <f t="shared" si="1"/>
        <v>DSoczewica na nasiona suche</v>
      </c>
      <c r="B110" s="33" t="s">
        <v>200</v>
      </c>
      <c r="C110" s="33" t="s">
        <v>201</v>
      </c>
      <c r="D110" s="33" t="s">
        <v>148</v>
      </c>
      <c r="E110" s="33" t="s">
        <v>128</v>
      </c>
      <c r="F110" s="34">
        <v>7.5267999999999997</v>
      </c>
      <c r="G110" s="34">
        <v>272.60199999999998</v>
      </c>
      <c r="H110" s="34"/>
      <c r="I110" s="33" t="s">
        <v>329</v>
      </c>
      <c r="J110" s="33" t="s">
        <v>330</v>
      </c>
      <c r="K110">
        <v>0</v>
      </c>
    </row>
    <row r="111" spans="1:11" ht="16.5" x14ac:dyDescent="0.3">
      <c r="A111" s="33" t="str">
        <f t="shared" si="1"/>
        <v>ASoja na nasiona suche</v>
      </c>
      <c r="B111" s="33" t="s">
        <v>202</v>
      </c>
      <c r="C111" s="33" t="s">
        <v>203</v>
      </c>
      <c r="D111" s="33" t="s">
        <v>148</v>
      </c>
      <c r="E111" s="33" t="s">
        <v>126</v>
      </c>
      <c r="F111" s="34">
        <v>20.7256</v>
      </c>
      <c r="G111" s="34">
        <v>199.5155</v>
      </c>
      <c r="H111" s="34"/>
      <c r="I111" s="33" t="s">
        <v>331</v>
      </c>
      <c r="J111" s="33" t="s">
        <v>332</v>
      </c>
      <c r="K111">
        <v>0</v>
      </c>
    </row>
    <row r="112" spans="1:11" ht="16.5" customHeight="1" x14ac:dyDescent="0.3">
      <c r="A112" s="33" t="str">
        <f t="shared" si="1"/>
        <v>BSoja na nasiona suche</v>
      </c>
      <c r="B112" s="33" t="s">
        <v>202</v>
      </c>
      <c r="C112" s="33" t="s">
        <v>203</v>
      </c>
      <c r="D112" s="33" t="s">
        <v>148</v>
      </c>
      <c r="E112" s="33" t="s">
        <v>127</v>
      </c>
      <c r="F112" s="34">
        <v>21.546600000000002</v>
      </c>
      <c r="G112" s="34">
        <v>214.64320000000001</v>
      </c>
      <c r="H112" s="34"/>
      <c r="I112" s="33" t="s">
        <v>333</v>
      </c>
      <c r="J112" s="33" t="s">
        <v>334</v>
      </c>
      <c r="K112">
        <v>0</v>
      </c>
    </row>
    <row r="113" spans="1:11" ht="16.5" customHeight="1" x14ac:dyDescent="0.3">
      <c r="A113" s="33" t="str">
        <f t="shared" si="1"/>
        <v>CSoja na nasiona suche</v>
      </c>
      <c r="B113" s="33" t="s">
        <v>202</v>
      </c>
      <c r="C113" s="33" t="s">
        <v>203</v>
      </c>
      <c r="D113" s="33" t="s">
        <v>148</v>
      </c>
      <c r="E113" s="33" t="s">
        <v>149</v>
      </c>
      <c r="F113" s="34">
        <v>22.359100000000002</v>
      </c>
      <c r="G113" s="34">
        <v>207.53870000000001</v>
      </c>
      <c r="H113" s="34"/>
      <c r="I113" s="33" t="s">
        <v>335</v>
      </c>
      <c r="J113" s="33" t="s">
        <v>336</v>
      </c>
      <c r="K113">
        <v>0</v>
      </c>
    </row>
    <row r="114" spans="1:11" ht="16.5" customHeight="1" x14ac:dyDescent="0.3">
      <c r="A114" s="33" t="str">
        <f t="shared" si="1"/>
        <v>DSoja na nasiona suche</v>
      </c>
      <c r="B114" s="33" t="s">
        <v>202</v>
      </c>
      <c r="C114" s="33" t="s">
        <v>203</v>
      </c>
      <c r="D114" s="33" t="s">
        <v>148</v>
      </c>
      <c r="E114" s="33" t="s">
        <v>128</v>
      </c>
      <c r="F114" s="34">
        <v>28.135200000000001</v>
      </c>
      <c r="G114" s="34">
        <v>206.04130000000001</v>
      </c>
      <c r="H114" s="34"/>
      <c r="I114" s="33" t="s">
        <v>658</v>
      </c>
      <c r="J114" s="33" t="s">
        <v>669</v>
      </c>
      <c r="K114">
        <v>0</v>
      </c>
    </row>
    <row r="115" spans="1:11" ht="16.5" x14ac:dyDescent="0.3">
      <c r="A115" s="33" t="str">
        <f t="shared" si="1"/>
        <v>AStrączkowe pastewne na nasiona suche</v>
      </c>
      <c r="B115" s="33" t="s">
        <v>204</v>
      </c>
      <c r="C115" s="33" t="s">
        <v>205</v>
      </c>
      <c r="D115" s="33" t="s">
        <v>148</v>
      </c>
      <c r="E115" s="33" t="s">
        <v>126</v>
      </c>
      <c r="F115" s="34">
        <v>17.9542</v>
      </c>
      <c r="G115" s="34">
        <v>125.2702</v>
      </c>
      <c r="H115" s="34"/>
      <c r="I115" s="33" t="s">
        <v>337</v>
      </c>
      <c r="J115" s="33" t="s">
        <v>338</v>
      </c>
      <c r="K115">
        <v>0</v>
      </c>
    </row>
    <row r="116" spans="1:11" ht="16.5" customHeight="1" x14ac:dyDescent="0.3">
      <c r="A116" s="33" t="str">
        <f t="shared" si="1"/>
        <v>BStrączkowe pastewne na nasiona suche</v>
      </c>
      <c r="B116" s="33" t="s">
        <v>204</v>
      </c>
      <c r="C116" s="33" t="s">
        <v>205</v>
      </c>
      <c r="D116" s="33" t="s">
        <v>148</v>
      </c>
      <c r="E116" s="33" t="s">
        <v>127</v>
      </c>
      <c r="F116" s="34">
        <v>17.620999999999999</v>
      </c>
      <c r="G116" s="34">
        <v>128.89150000000001</v>
      </c>
      <c r="H116" s="34"/>
      <c r="I116" s="33" t="s">
        <v>339</v>
      </c>
      <c r="J116" s="33" t="s">
        <v>340</v>
      </c>
      <c r="K116">
        <v>0</v>
      </c>
    </row>
    <row r="117" spans="1:11" ht="16.5" customHeight="1" x14ac:dyDescent="0.3">
      <c r="A117" s="33" t="str">
        <f t="shared" si="1"/>
        <v>CStrączkowe pastewne na nasiona suche</v>
      </c>
      <c r="B117" s="33" t="s">
        <v>204</v>
      </c>
      <c r="C117" s="33" t="s">
        <v>205</v>
      </c>
      <c r="D117" s="33" t="s">
        <v>148</v>
      </c>
      <c r="E117" s="33" t="s">
        <v>149</v>
      </c>
      <c r="F117" s="34">
        <v>17.730799999999999</v>
      </c>
      <c r="G117" s="34">
        <v>133.4385</v>
      </c>
      <c r="H117" s="34"/>
      <c r="I117" s="33" t="s">
        <v>341</v>
      </c>
      <c r="J117" s="33" t="s">
        <v>342</v>
      </c>
      <c r="K117">
        <v>0</v>
      </c>
    </row>
    <row r="118" spans="1:11" ht="16.5" customHeight="1" x14ac:dyDescent="0.3">
      <c r="A118" s="33" t="str">
        <f t="shared" si="1"/>
        <v>DStrączkowe pastewne na nasiona suche</v>
      </c>
      <c r="B118" s="33" t="s">
        <v>204</v>
      </c>
      <c r="C118" s="33" t="s">
        <v>205</v>
      </c>
      <c r="D118" s="33" t="s">
        <v>148</v>
      </c>
      <c r="E118" s="33" t="s">
        <v>128</v>
      </c>
      <c r="F118" s="34">
        <v>19.5501</v>
      </c>
      <c r="G118" s="34">
        <v>132.631</v>
      </c>
      <c r="H118" s="34"/>
      <c r="I118" s="33" t="s">
        <v>343</v>
      </c>
      <c r="J118" s="33" t="s">
        <v>344</v>
      </c>
      <c r="K118">
        <v>0</v>
      </c>
    </row>
    <row r="119" spans="1:11" ht="16.5" x14ac:dyDescent="0.3">
      <c r="A119" s="33" t="str">
        <f t="shared" si="1"/>
        <v>AGroch pastewny (peluszka) na nasiona suche</v>
      </c>
      <c r="B119" s="33" t="s">
        <v>206</v>
      </c>
      <c r="C119" s="33" t="s">
        <v>207</v>
      </c>
      <c r="D119" s="33" t="s">
        <v>148</v>
      </c>
      <c r="E119" s="33" t="s">
        <v>126</v>
      </c>
      <c r="F119" s="34">
        <v>23.433299999999999</v>
      </c>
      <c r="G119" s="34">
        <v>126.7283</v>
      </c>
      <c r="H119" s="34"/>
      <c r="I119" s="33" t="s">
        <v>345</v>
      </c>
      <c r="J119" s="33" t="s">
        <v>346</v>
      </c>
      <c r="K119">
        <v>0</v>
      </c>
    </row>
    <row r="120" spans="1:11" ht="16.5" customHeight="1" x14ac:dyDescent="0.3">
      <c r="A120" s="33" t="str">
        <f t="shared" si="1"/>
        <v>BGroch pastewny (peluszka) na nasiona suche</v>
      </c>
      <c r="B120" s="33" t="s">
        <v>206</v>
      </c>
      <c r="C120" s="33" t="s">
        <v>207</v>
      </c>
      <c r="D120" s="33" t="s">
        <v>148</v>
      </c>
      <c r="E120" s="33" t="s">
        <v>127</v>
      </c>
      <c r="F120" s="34">
        <v>23.671800000000001</v>
      </c>
      <c r="G120" s="34">
        <v>129.28149999999999</v>
      </c>
      <c r="H120" s="34"/>
      <c r="I120" s="33" t="s">
        <v>347</v>
      </c>
      <c r="J120" s="33" t="s">
        <v>348</v>
      </c>
      <c r="K120">
        <v>0</v>
      </c>
    </row>
    <row r="121" spans="1:11" ht="16.5" customHeight="1" x14ac:dyDescent="0.3">
      <c r="A121" s="33" t="str">
        <f t="shared" si="1"/>
        <v>CGroch pastewny (peluszka) na nasiona suche</v>
      </c>
      <c r="B121" s="33" t="s">
        <v>206</v>
      </c>
      <c r="C121" s="33" t="s">
        <v>207</v>
      </c>
      <c r="D121" s="33" t="s">
        <v>148</v>
      </c>
      <c r="E121" s="33" t="s">
        <v>149</v>
      </c>
      <c r="F121" s="34">
        <v>23.254999999999999</v>
      </c>
      <c r="G121" s="34">
        <v>119.10639999999999</v>
      </c>
      <c r="H121" s="34"/>
      <c r="I121" s="33" t="s">
        <v>349</v>
      </c>
      <c r="J121" s="33" t="s">
        <v>350</v>
      </c>
      <c r="K121">
        <v>0</v>
      </c>
    </row>
    <row r="122" spans="1:11" ht="16.5" customHeight="1" x14ac:dyDescent="0.3">
      <c r="A122" s="33" t="str">
        <f t="shared" si="1"/>
        <v>DGroch pastewny (peluszka) na nasiona suche</v>
      </c>
      <c r="B122" s="33" t="s">
        <v>206</v>
      </c>
      <c r="C122" s="33" t="s">
        <v>207</v>
      </c>
      <c r="D122" s="33" t="s">
        <v>148</v>
      </c>
      <c r="E122" s="33" t="s">
        <v>128</v>
      </c>
      <c r="F122" s="34">
        <v>24.312200000000001</v>
      </c>
      <c r="G122" s="34">
        <v>120.0864</v>
      </c>
      <c r="H122" s="34"/>
      <c r="I122" s="33" t="s">
        <v>351</v>
      </c>
      <c r="J122" s="33" t="s">
        <v>352</v>
      </c>
      <c r="K122">
        <v>0</v>
      </c>
    </row>
    <row r="123" spans="1:11" ht="16.5" x14ac:dyDescent="0.3">
      <c r="A123" s="33" t="str">
        <f t="shared" si="1"/>
        <v>ABobik na nasiona suche</v>
      </c>
      <c r="B123" s="33" t="s">
        <v>208</v>
      </c>
      <c r="C123" s="33" t="s">
        <v>209</v>
      </c>
      <c r="D123" s="33" t="s">
        <v>148</v>
      </c>
      <c r="E123" s="33" t="s">
        <v>126</v>
      </c>
      <c r="F123" s="34">
        <v>32.942100000000003</v>
      </c>
      <c r="G123" s="34">
        <v>119.8051</v>
      </c>
      <c r="H123" s="34"/>
      <c r="I123" s="33" t="s">
        <v>353</v>
      </c>
      <c r="J123" s="33" t="s">
        <v>354</v>
      </c>
      <c r="K123">
        <v>0</v>
      </c>
    </row>
    <row r="124" spans="1:11" ht="16.5" customHeight="1" x14ac:dyDescent="0.3">
      <c r="A124" s="33" t="str">
        <f t="shared" si="1"/>
        <v>BBobik na nasiona suche</v>
      </c>
      <c r="B124" s="33" t="s">
        <v>208</v>
      </c>
      <c r="C124" s="33" t="s">
        <v>209</v>
      </c>
      <c r="D124" s="33" t="s">
        <v>148</v>
      </c>
      <c r="E124" s="33" t="s">
        <v>127</v>
      </c>
      <c r="F124" s="34">
        <v>27.5031</v>
      </c>
      <c r="G124" s="34">
        <v>98.370800000000003</v>
      </c>
      <c r="H124" s="34"/>
      <c r="I124" s="33" t="s">
        <v>355</v>
      </c>
      <c r="J124" s="33" t="s">
        <v>356</v>
      </c>
      <c r="K124">
        <v>0</v>
      </c>
    </row>
    <row r="125" spans="1:11" ht="16.5" customHeight="1" x14ac:dyDescent="0.3">
      <c r="A125" s="33" t="str">
        <f t="shared" si="1"/>
        <v>CBobik na nasiona suche</v>
      </c>
      <c r="B125" s="33" t="s">
        <v>208</v>
      </c>
      <c r="C125" s="33" t="s">
        <v>209</v>
      </c>
      <c r="D125" s="33" t="s">
        <v>148</v>
      </c>
      <c r="E125" s="33" t="s">
        <v>149</v>
      </c>
      <c r="F125" s="34">
        <v>24.014099999999999</v>
      </c>
      <c r="G125" s="34">
        <v>113.98779999999999</v>
      </c>
      <c r="H125" s="34"/>
      <c r="I125" s="33" t="s">
        <v>357</v>
      </c>
      <c r="J125" s="33" t="s">
        <v>358</v>
      </c>
      <c r="K125">
        <v>0</v>
      </c>
    </row>
    <row r="126" spans="1:11" ht="16.5" customHeight="1" x14ac:dyDescent="0.3">
      <c r="A126" s="33" t="str">
        <f t="shared" si="1"/>
        <v>DBobik na nasiona suche</v>
      </c>
      <c r="B126" s="33" t="s">
        <v>208</v>
      </c>
      <c r="C126" s="33" t="s">
        <v>209</v>
      </c>
      <c r="D126" s="33" t="s">
        <v>148</v>
      </c>
      <c r="E126" s="33" t="s">
        <v>128</v>
      </c>
      <c r="F126" s="34">
        <v>29.087</v>
      </c>
      <c r="G126" s="34">
        <v>124.5772</v>
      </c>
      <c r="H126" s="34"/>
      <c r="I126" s="33" t="s">
        <v>359</v>
      </c>
      <c r="J126" s="33" t="s">
        <v>360</v>
      </c>
      <c r="K126">
        <v>0</v>
      </c>
    </row>
    <row r="127" spans="1:11" ht="16.5" x14ac:dyDescent="0.3">
      <c r="A127" s="33" t="str">
        <f t="shared" si="1"/>
        <v>AŁubin słodki na nasiona suche</v>
      </c>
      <c r="B127" s="33" t="s">
        <v>210</v>
      </c>
      <c r="C127" s="33" t="s">
        <v>211</v>
      </c>
      <c r="D127" s="33" t="s">
        <v>148</v>
      </c>
      <c r="E127" s="33" t="s">
        <v>126</v>
      </c>
      <c r="F127" s="34">
        <v>14.554500000000001</v>
      </c>
      <c r="G127" s="34">
        <v>124.04049999999999</v>
      </c>
      <c r="H127" s="34"/>
      <c r="I127" s="33" t="s">
        <v>361</v>
      </c>
      <c r="J127" s="33" t="s">
        <v>362</v>
      </c>
      <c r="K127">
        <v>0</v>
      </c>
    </row>
    <row r="128" spans="1:11" ht="16.5" customHeight="1" x14ac:dyDescent="0.3">
      <c r="A128" s="33" t="str">
        <f t="shared" si="1"/>
        <v>BŁubin słodki na nasiona suche</v>
      </c>
      <c r="B128" s="33" t="s">
        <v>210</v>
      </c>
      <c r="C128" s="33" t="s">
        <v>211</v>
      </c>
      <c r="D128" s="33" t="s">
        <v>148</v>
      </c>
      <c r="E128" s="33" t="s">
        <v>127</v>
      </c>
      <c r="F128" s="34">
        <v>14.5474</v>
      </c>
      <c r="G128" s="34">
        <v>126.98560000000001</v>
      </c>
      <c r="H128" s="34"/>
      <c r="I128" s="33" t="s">
        <v>363</v>
      </c>
      <c r="J128" s="33" t="s">
        <v>364</v>
      </c>
      <c r="K128">
        <v>0</v>
      </c>
    </row>
    <row r="129" spans="1:11" ht="16.5" customHeight="1" x14ac:dyDescent="0.3">
      <c r="A129" s="33" t="str">
        <f t="shared" si="1"/>
        <v>CŁubin słodki na nasiona suche</v>
      </c>
      <c r="B129" s="33" t="s">
        <v>210</v>
      </c>
      <c r="C129" s="33" t="s">
        <v>211</v>
      </c>
      <c r="D129" s="33" t="s">
        <v>148</v>
      </c>
      <c r="E129" s="33" t="s">
        <v>149</v>
      </c>
      <c r="F129" s="34">
        <v>15.612500000000001</v>
      </c>
      <c r="G129" s="34">
        <v>134.2587</v>
      </c>
      <c r="H129" s="34"/>
      <c r="I129" s="33" t="s">
        <v>365</v>
      </c>
      <c r="J129" s="33" t="s">
        <v>366</v>
      </c>
      <c r="K129">
        <v>0</v>
      </c>
    </row>
    <row r="130" spans="1:11" ht="16.5" customHeight="1" x14ac:dyDescent="0.3">
      <c r="A130" s="33" t="str">
        <f t="shared" si="1"/>
        <v>DŁubin słodki na nasiona suche</v>
      </c>
      <c r="B130" s="33" t="s">
        <v>210</v>
      </c>
      <c r="C130" s="33" t="s">
        <v>211</v>
      </c>
      <c r="D130" s="33" t="s">
        <v>148</v>
      </c>
      <c r="E130" s="33" t="s">
        <v>128</v>
      </c>
      <c r="F130" s="34">
        <v>15.568</v>
      </c>
      <c r="G130" s="34">
        <v>135.02760000000001</v>
      </c>
      <c r="H130" s="34"/>
      <c r="I130" s="33" t="s">
        <v>367</v>
      </c>
      <c r="J130" s="33" t="s">
        <v>368</v>
      </c>
      <c r="K130">
        <v>0</v>
      </c>
    </row>
    <row r="131" spans="1:11" ht="16.5" x14ac:dyDescent="0.3">
      <c r="A131" s="33" t="str">
        <f t="shared" si="1"/>
        <v>AWyka ogółem na nasiona suche</v>
      </c>
      <c r="B131" s="33" t="s">
        <v>212</v>
      </c>
      <c r="C131" s="33" t="s">
        <v>213</v>
      </c>
      <c r="D131" s="33" t="s">
        <v>148</v>
      </c>
      <c r="E131" s="33" t="s">
        <v>126</v>
      </c>
      <c r="F131" s="34">
        <v>16.970800000000001</v>
      </c>
      <c r="G131" s="34">
        <v>217.09030000000001</v>
      </c>
      <c r="H131" s="34"/>
      <c r="I131" s="33" t="s">
        <v>369</v>
      </c>
      <c r="J131" s="33" t="s">
        <v>370</v>
      </c>
      <c r="K131">
        <v>0</v>
      </c>
    </row>
    <row r="132" spans="1:11" ht="16.5" customHeight="1" x14ac:dyDescent="0.3">
      <c r="A132" s="33" t="str">
        <f t="shared" ref="A132:A195" si="2">E132&amp;C132</f>
        <v>BWyka ogółem na nasiona suche</v>
      </c>
      <c r="B132" s="33" t="s">
        <v>212</v>
      </c>
      <c r="C132" s="33" t="s">
        <v>213</v>
      </c>
      <c r="D132" s="33" t="s">
        <v>148</v>
      </c>
      <c r="E132" s="33" t="s">
        <v>127</v>
      </c>
      <c r="F132" s="34">
        <v>15.9937</v>
      </c>
      <c r="G132" s="34">
        <v>205.12110000000001</v>
      </c>
      <c r="H132" s="34"/>
      <c r="I132" s="33" t="s">
        <v>371</v>
      </c>
      <c r="J132" s="33" t="s">
        <v>372</v>
      </c>
      <c r="K132">
        <v>0</v>
      </c>
    </row>
    <row r="133" spans="1:11" ht="16.5" customHeight="1" x14ac:dyDescent="0.3">
      <c r="A133" s="33" t="str">
        <f t="shared" si="2"/>
        <v>CWyka ogółem na nasiona suche</v>
      </c>
      <c r="B133" s="33" t="s">
        <v>212</v>
      </c>
      <c r="C133" s="33" t="s">
        <v>213</v>
      </c>
      <c r="D133" s="33" t="s">
        <v>148</v>
      </c>
      <c r="E133" s="33" t="s">
        <v>149</v>
      </c>
      <c r="F133" s="34">
        <v>14.2845</v>
      </c>
      <c r="G133" s="34">
        <v>166.95320000000001</v>
      </c>
      <c r="H133" s="34"/>
      <c r="I133" s="33" t="s">
        <v>373</v>
      </c>
      <c r="J133" s="33" t="s">
        <v>374</v>
      </c>
      <c r="K133">
        <v>0</v>
      </c>
    </row>
    <row r="134" spans="1:11" ht="16.5" customHeight="1" x14ac:dyDescent="0.3">
      <c r="A134" s="33" t="str">
        <f t="shared" si="2"/>
        <v>DWyka ogółem na nasiona suche</v>
      </c>
      <c r="B134" s="33" t="s">
        <v>212</v>
      </c>
      <c r="C134" s="33" t="s">
        <v>213</v>
      </c>
      <c r="D134" s="33" t="s">
        <v>148</v>
      </c>
      <c r="E134" s="33" t="s">
        <v>128</v>
      </c>
      <c r="F134" s="34">
        <v>15.9937</v>
      </c>
      <c r="G134" s="34">
        <v>205.12110000000001</v>
      </c>
      <c r="H134" s="34"/>
      <c r="I134" s="33" t="s">
        <v>375</v>
      </c>
      <c r="J134" s="33" t="s">
        <v>376</v>
      </c>
      <c r="K134">
        <v>0</v>
      </c>
    </row>
    <row r="135" spans="1:11" ht="16.5" x14ac:dyDescent="0.3">
      <c r="A135" s="33" t="str">
        <f t="shared" si="2"/>
        <v>AWyka jara na nasiona suche</v>
      </c>
      <c r="B135" s="33" t="s">
        <v>214</v>
      </c>
      <c r="C135" s="33" t="s">
        <v>215</v>
      </c>
      <c r="D135" s="33" t="s">
        <v>148</v>
      </c>
      <c r="E135" s="33" t="s">
        <v>126</v>
      </c>
      <c r="F135" s="34">
        <v>17.050699999999999</v>
      </c>
      <c r="G135" s="34">
        <v>217.94970000000001</v>
      </c>
      <c r="H135" s="34"/>
      <c r="I135" s="33" t="s">
        <v>377</v>
      </c>
      <c r="J135" s="33" t="s">
        <v>378</v>
      </c>
      <c r="K135">
        <v>0</v>
      </c>
    </row>
    <row r="136" spans="1:11" ht="16.5" customHeight="1" x14ac:dyDescent="0.3">
      <c r="A136" s="33" t="str">
        <f t="shared" si="2"/>
        <v>BWyka jara na nasiona suche</v>
      </c>
      <c r="B136" s="33" t="s">
        <v>214</v>
      </c>
      <c r="C136" s="33" t="s">
        <v>215</v>
      </c>
      <c r="D136" s="33" t="s">
        <v>148</v>
      </c>
      <c r="E136" s="33" t="s">
        <v>127</v>
      </c>
      <c r="F136" s="34">
        <v>16.0379</v>
      </c>
      <c r="G136" s="34">
        <v>205.64760000000001</v>
      </c>
      <c r="H136" s="34"/>
      <c r="I136" s="33" t="s">
        <v>379</v>
      </c>
      <c r="J136" s="33" t="s">
        <v>380</v>
      </c>
      <c r="K136">
        <v>0</v>
      </c>
    </row>
    <row r="137" spans="1:11" ht="16.5" customHeight="1" x14ac:dyDescent="0.3">
      <c r="A137" s="33" t="str">
        <f t="shared" si="2"/>
        <v>CWyka jara na nasiona suche</v>
      </c>
      <c r="B137" s="33" t="s">
        <v>214</v>
      </c>
      <c r="C137" s="33" t="s">
        <v>215</v>
      </c>
      <c r="D137" s="33" t="s">
        <v>148</v>
      </c>
      <c r="E137" s="33" t="s">
        <v>149</v>
      </c>
      <c r="F137" s="34">
        <v>14.302300000000001</v>
      </c>
      <c r="G137" s="34">
        <v>166.95320000000001</v>
      </c>
      <c r="H137" s="34"/>
      <c r="I137" s="33" t="s">
        <v>381</v>
      </c>
      <c r="J137" s="33" t="s">
        <v>382</v>
      </c>
      <c r="K137">
        <v>0</v>
      </c>
    </row>
    <row r="138" spans="1:11" ht="16.5" customHeight="1" x14ac:dyDescent="0.3">
      <c r="A138" s="33" t="str">
        <f t="shared" si="2"/>
        <v>DWyka jara na nasiona suche</v>
      </c>
      <c r="B138" s="33" t="s">
        <v>214</v>
      </c>
      <c r="C138" s="33" t="s">
        <v>215</v>
      </c>
      <c r="D138" s="33" t="s">
        <v>148</v>
      </c>
      <c r="E138" s="33" t="s">
        <v>128</v>
      </c>
      <c r="F138" s="34">
        <v>16.0379</v>
      </c>
      <c r="G138" s="34">
        <v>205.64760000000001</v>
      </c>
      <c r="H138" s="34"/>
      <c r="I138" s="33" t="s">
        <v>659</v>
      </c>
      <c r="J138" s="33" t="s">
        <v>670</v>
      </c>
      <c r="K138">
        <v>0</v>
      </c>
    </row>
    <row r="139" spans="1:11" ht="16.5" x14ac:dyDescent="0.3">
      <c r="A139" s="33" t="str">
        <f t="shared" si="2"/>
        <v>ASeradela na nasiona suche</v>
      </c>
      <c r="B139" s="33" t="s">
        <v>216</v>
      </c>
      <c r="C139" s="33" t="s">
        <v>217</v>
      </c>
      <c r="D139" s="33" t="s">
        <v>148</v>
      </c>
      <c r="E139" s="33" t="s">
        <v>126</v>
      </c>
      <c r="F139" s="34">
        <v>7.7271000000000001</v>
      </c>
      <c r="G139" s="34">
        <v>497.01979999999998</v>
      </c>
      <c r="H139" s="34"/>
      <c r="I139" s="33" t="s">
        <v>383</v>
      </c>
      <c r="J139" s="33" t="s">
        <v>384</v>
      </c>
      <c r="K139">
        <v>0</v>
      </c>
    </row>
    <row r="140" spans="1:11" ht="16.5" customHeight="1" x14ac:dyDescent="0.3">
      <c r="A140" s="33" t="str">
        <f t="shared" si="2"/>
        <v>BSeradela na nasiona suche</v>
      </c>
      <c r="B140" s="33" t="s">
        <v>216</v>
      </c>
      <c r="C140" s="33" t="s">
        <v>217</v>
      </c>
      <c r="D140" s="33" t="s">
        <v>148</v>
      </c>
      <c r="E140" s="33" t="s">
        <v>127</v>
      </c>
      <c r="F140" s="34">
        <v>7.8987999999999996</v>
      </c>
      <c r="G140" s="34">
        <v>468.19209999999998</v>
      </c>
      <c r="H140" s="34"/>
      <c r="I140" s="33" t="s">
        <v>385</v>
      </c>
      <c r="J140" s="33" t="s">
        <v>386</v>
      </c>
      <c r="K140">
        <v>0</v>
      </c>
    </row>
    <row r="141" spans="1:11" ht="16.5" customHeight="1" x14ac:dyDescent="0.3">
      <c r="A141" s="33" t="str">
        <f t="shared" si="2"/>
        <v>CSeradela na nasiona suche</v>
      </c>
      <c r="B141" s="33" t="s">
        <v>216</v>
      </c>
      <c r="C141" s="33" t="s">
        <v>217</v>
      </c>
      <c r="D141" s="33" t="s">
        <v>148</v>
      </c>
      <c r="E141" s="33" t="s">
        <v>149</v>
      </c>
      <c r="F141" s="34">
        <v>7.5114000000000001</v>
      </c>
      <c r="G141" s="34">
        <v>514.43499999999995</v>
      </c>
      <c r="H141" s="34"/>
      <c r="I141" s="33" t="s">
        <v>686</v>
      </c>
      <c r="J141" s="33" t="s">
        <v>684</v>
      </c>
      <c r="K141">
        <v>0</v>
      </c>
    </row>
    <row r="142" spans="1:11" ht="16.5" customHeight="1" x14ac:dyDescent="0.3">
      <c r="A142" s="33" t="str">
        <f t="shared" si="2"/>
        <v>DSeradela na nasiona suche</v>
      </c>
      <c r="B142" s="33" t="s">
        <v>216</v>
      </c>
      <c r="C142" s="33" t="s">
        <v>217</v>
      </c>
      <c r="D142" s="33" t="s">
        <v>148</v>
      </c>
      <c r="E142" s="33" t="s">
        <v>128</v>
      </c>
      <c r="F142" s="34">
        <v>7.7271000000000001</v>
      </c>
      <c r="G142" s="34">
        <v>497.01979999999998</v>
      </c>
      <c r="H142" s="34"/>
      <c r="I142" s="33" t="s">
        <v>387</v>
      </c>
      <c r="J142" s="33" t="s">
        <v>388</v>
      </c>
      <c r="K142">
        <v>0</v>
      </c>
    </row>
    <row r="143" spans="1:11" ht="16.5" x14ac:dyDescent="0.3">
      <c r="A143" s="33" t="str">
        <f t="shared" si="2"/>
        <v>APozostałe strączkowe pastewne na nasiona suche</v>
      </c>
      <c r="B143" s="33" t="s">
        <v>218</v>
      </c>
      <c r="C143" s="33" t="s">
        <v>219</v>
      </c>
      <c r="D143" s="33" t="s">
        <v>148</v>
      </c>
      <c r="E143" s="33" t="s">
        <v>126</v>
      </c>
      <c r="F143" s="34">
        <v>15.6168</v>
      </c>
      <c r="G143" s="34">
        <v>122.1687</v>
      </c>
      <c r="H143" s="34"/>
      <c r="I143" s="33" t="s">
        <v>389</v>
      </c>
      <c r="J143" s="33" t="s">
        <v>390</v>
      </c>
      <c r="K143">
        <v>0</v>
      </c>
    </row>
    <row r="144" spans="1:11" ht="16.5" customHeight="1" x14ac:dyDescent="0.3">
      <c r="A144" s="33" t="str">
        <f t="shared" si="2"/>
        <v>BPozostałe strączkowe pastewne na nasiona suche</v>
      </c>
      <c r="B144" s="33" t="s">
        <v>218</v>
      </c>
      <c r="C144" s="33" t="s">
        <v>219</v>
      </c>
      <c r="D144" s="33" t="s">
        <v>148</v>
      </c>
      <c r="E144" s="33" t="s">
        <v>127</v>
      </c>
      <c r="F144" s="34">
        <v>15.279400000000001</v>
      </c>
      <c r="G144" s="34">
        <v>117.3849</v>
      </c>
      <c r="H144" s="34"/>
      <c r="I144" s="33" t="s">
        <v>391</v>
      </c>
      <c r="J144" s="33" t="s">
        <v>392</v>
      </c>
      <c r="K144">
        <v>0</v>
      </c>
    </row>
    <row r="145" spans="1:11" ht="16.5" customHeight="1" x14ac:dyDescent="0.3">
      <c r="A145" s="33" t="str">
        <f t="shared" si="2"/>
        <v>CPozostałe strączkowe pastewne na nasiona suche</v>
      </c>
      <c r="B145" s="33" t="s">
        <v>218</v>
      </c>
      <c r="C145" s="33" t="s">
        <v>219</v>
      </c>
      <c r="D145" s="33" t="s">
        <v>148</v>
      </c>
      <c r="E145" s="33" t="s">
        <v>149</v>
      </c>
      <c r="F145" s="34">
        <v>14.561400000000001</v>
      </c>
      <c r="G145" s="34">
        <v>149.36580000000001</v>
      </c>
      <c r="H145" s="34"/>
      <c r="I145" s="33" t="s">
        <v>393</v>
      </c>
      <c r="J145" s="33" t="s">
        <v>394</v>
      </c>
      <c r="K145">
        <v>0</v>
      </c>
    </row>
    <row r="146" spans="1:11" ht="16.5" customHeight="1" x14ac:dyDescent="0.3">
      <c r="A146" s="33" t="str">
        <f t="shared" si="2"/>
        <v>DPozostałe strączkowe pastewne na nasiona suche</v>
      </c>
      <c r="B146" s="33" t="s">
        <v>218</v>
      </c>
      <c r="C146" s="33" t="s">
        <v>219</v>
      </c>
      <c r="D146" s="33" t="s">
        <v>148</v>
      </c>
      <c r="E146" s="33" t="s">
        <v>128</v>
      </c>
      <c r="F146" s="34">
        <v>15.2341</v>
      </c>
      <c r="G146" s="34">
        <v>129.92150000000001</v>
      </c>
      <c r="H146" s="34"/>
      <c r="I146" s="33" t="s">
        <v>395</v>
      </c>
      <c r="J146" s="33" t="s">
        <v>396</v>
      </c>
      <c r="K146">
        <v>0</v>
      </c>
    </row>
    <row r="147" spans="1:11" ht="16.5" x14ac:dyDescent="0.3">
      <c r="A147" s="33" t="str">
        <f t="shared" si="2"/>
        <v>AMieszanki strączkowych z innymi roślinami ogółem na nasiona suche</v>
      </c>
      <c r="B147" s="33" t="s">
        <v>220</v>
      </c>
      <c r="C147" s="33" t="s">
        <v>221</v>
      </c>
      <c r="D147" s="33" t="s">
        <v>148</v>
      </c>
      <c r="E147" s="33" t="s">
        <v>126</v>
      </c>
      <c r="F147" s="34">
        <v>37.305</v>
      </c>
      <c r="G147" s="34">
        <v>87.774600000000007</v>
      </c>
      <c r="H147" s="34"/>
      <c r="I147" s="33" t="s">
        <v>397</v>
      </c>
      <c r="J147" s="33" t="s">
        <v>398</v>
      </c>
      <c r="K147">
        <v>0</v>
      </c>
    </row>
    <row r="148" spans="1:11" ht="16.5" customHeight="1" x14ac:dyDescent="0.3">
      <c r="A148" s="33" t="str">
        <f t="shared" si="2"/>
        <v>BMieszanki strączkowych z innymi roślinami ogółem na nasiona suche</v>
      </c>
      <c r="B148" s="33" t="s">
        <v>220</v>
      </c>
      <c r="C148" s="33" t="s">
        <v>221</v>
      </c>
      <c r="D148" s="33" t="s">
        <v>148</v>
      </c>
      <c r="E148" s="33" t="s">
        <v>127</v>
      </c>
      <c r="F148" s="34">
        <v>42.671599999999998</v>
      </c>
      <c r="G148" s="34">
        <v>83.210499999999996</v>
      </c>
      <c r="H148" s="34"/>
      <c r="I148" s="33" t="s">
        <v>399</v>
      </c>
      <c r="J148" s="33" t="s">
        <v>400</v>
      </c>
      <c r="K148">
        <v>0</v>
      </c>
    </row>
    <row r="149" spans="1:11" ht="16.5" customHeight="1" x14ac:dyDescent="0.3">
      <c r="A149" s="33" t="str">
        <f t="shared" si="2"/>
        <v>CMieszanki strączkowych z innymi roślinami ogółem na nasiona suche</v>
      </c>
      <c r="B149" s="33" t="s">
        <v>220</v>
      </c>
      <c r="C149" s="33" t="s">
        <v>221</v>
      </c>
      <c r="D149" s="33" t="s">
        <v>148</v>
      </c>
      <c r="E149" s="33" t="s">
        <v>149</v>
      </c>
      <c r="F149" s="34">
        <v>36.521299999999997</v>
      </c>
      <c r="G149" s="34">
        <v>87.504000000000005</v>
      </c>
      <c r="H149" s="34"/>
      <c r="I149" s="33" t="s">
        <v>401</v>
      </c>
      <c r="J149" s="33" t="s">
        <v>456</v>
      </c>
      <c r="K149">
        <v>0</v>
      </c>
    </row>
    <row r="150" spans="1:11" ht="16.5" customHeight="1" x14ac:dyDescent="0.3">
      <c r="A150" s="33" t="str">
        <f t="shared" si="2"/>
        <v>DMieszanki strączkowych z innymi roślinami ogółem na nasiona suche</v>
      </c>
      <c r="B150" s="33" t="s">
        <v>220</v>
      </c>
      <c r="C150" s="33" t="s">
        <v>221</v>
      </c>
      <c r="D150" s="33" t="s">
        <v>148</v>
      </c>
      <c r="E150" s="33" t="s">
        <v>128</v>
      </c>
      <c r="F150" s="34">
        <v>39.554499999999997</v>
      </c>
      <c r="G150" s="34">
        <v>82.852800000000002</v>
      </c>
      <c r="H150" s="34"/>
      <c r="I150" s="33" t="s">
        <v>402</v>
      </c>
      <c r="J150" s="33" t="s">
        <v>403</v>
      </c>
      <c r="K150">
        <v>0</v>
      </c>
    </row>
    <row r="151" spans="1:11" ht="16.5" x14ac:dyDescent="0.3">
      <c r="A151" s="33" t="str">
        <f t="shared" si="2"/>
        <v>AMieszanki strączkowych z innymi roślinami jare na nasiona suche</v>
      </c>
      <c r="B151" s="33" t="s">
        <v>222</v>
      </c>
      <c r="C151" s="33" t="s">
        <v>223</v>
      </c>
      <c r="D151" s="33" t="s">
        <v>148</v>
      </c>
      <c r="E151" s="33" t="s">
        <v>126</v>
      </c>
      <c r="F151" s="34">
        <v>37.305</v>
      </c>
      <c r="G151" s="34">
        <v>86.542599999999993</v>
      </c>
      <c r="H151" s="34"/>
      <c r="I151" s="33" t="s">
        <v>404</v>
      </c>
      <c r="J151" s="33" t="s">
        <v>405</v>
      </c>
      <c r="K151">
        <v>0</v>
      </c>
    </row>
    <row r="152" spans="1:11" ht="16.5" customHeight="1" x14ac:dyDescent="0.3">
      <c r="A152" s="33" t="str">
        <f t="shared" si="2"/>
        <v>BMieszanki strączkowych z innymi roślinami jare na nasiona suche</v>
      </c>
      <c r="B152" s="33" t="s">
        <v>222</v>
      </c>
      <c r="C152" s="33" t="s">
        <v>223</v>
      </c>
      <c r="D152" s="33" t="s">
        <v>148</v>
      </c>
      <c r="E152" s="33" t="s">
        <v>127</v>
      </c>
      <c r="F152" s="34">
        <v>42.4621</v>
      </c>
      <c r="G152" s="34">
        <v>83.194000000000003</v>
      </c>
      <c r="H152" s="34"/>
      <c r="I152" s="33" t="s">
        <v>406</v>
      </c>
      <c r="J152" s="33" t="s">
        <v>407</v>
      </c>
      <c r="K152">
        <v>0</v>
      </c>
    </row>
    <row r="153" spans="1:11" ht="16.5" customHeight="1" x14ac:dyDescent="0.3">
      <c r="A153" s="33" t="str">
        <f t="shared" si="2"/>
        <v>CMieszanki strączkowych z innymi roślinami jare na nasiona suche</v>
      </c>
      <c r="B153" s="33" t="s">
        <v>222</v>
      </c>
      <c r="C153" s="33" t="s">
        <v>223</v>
      </c>
      <c r="D153" s="33" t="s">
        <v>148</v>
      </c>
      <c r="E153" s="33" t="s">
        <v>149</v>
      </c>
      <c r="F153" s="34">
        <v>36.271799999999999</v>
      </c>
      <c r="G153" s="34">
        <v>86.857799999999997</v>
      </c>
      <c r="H153" s="34"/>
      <c r="I153" s="33" t="s">
        <v>696</v>
      </c>
      <c r="J153" s="33" t="s">
        <v>691</v>
      </c>
      <c r="K153">
        <v>0</v>
      </c>
    </row>
    <row r="154" spans="1:11" ht="16.5" customHeight="1" x14ac:dyDescent="0.3">
      <c r="A154" s="33" t="str">
        <f t="shared" si="2"/>
        <v>DMieszanki strączkowych z innymi roślinami jare na nasiona suche</v>
      </c>
      <c r="B154" s="33" t="s">
        <v>222</v>
      </c>
      <c r="C154" s="33" t="s">
        <v>223</v>
      </c>
      <c r="D154" s="33" t="s">
        <v>148</v>
      </c>
      <c r="E154" s="33" t="s">
        <v>128</v>
      </c>
      <c r="F154" s="34">
        <v>39.554499999999997</v>
      </c>
      <c r="G154" s="34">
        <v>82.852800000000002</v>
      </c>
      <c r="H154" s="34"/>
      <c r="I154" s="33" t="s">
        <v>408</v>
      </c>
      <c r="J154" s="33" t="s">
        <v>409</v>
      </c>
      <c r="K154">
        <v>1</v>
      </c>
    </row>
    <row r="155" spans="1:11" ht="16.5" x14ac:dyDescent="0.3">
      <c r="A155" s="33" t="str">
        <f t="shared" si="2"/>
        <v>AMieszanki strączkowych z innymi roślinami ozime na nasiona suche</v>
      </c>
      <c r="B155" s="33" t="s">
        <v>695</v>
      </c>
      <c r="C155" s="33" t="s">
        <v>697</v>
      </c>
      <c r="D155" s="33" t="s">
        <v>148</v>
      </c>
      <c r="E155" s="33" t="s">
        <v>126</v>
      </c>
      <c r="F155" s="34">
        <v>46.769799999999996</v>
      </c>
      <c r="G155" s="34">
        <v>89.711500000000001</v>
      </c>
      <c r="H155" s="34"/>
      <c r="I155" s="33" t="s">
        <v>411</v>
      </c>
      <c r="J155" s="33" t="s">
        <v>412</v>
      </c>
      <c r="K155">
        <v>1</v>
      </c>
    </row>
    <row r="156" spans="1:11" ht="16.5" customHeight="1" x14ac:dyDescent="0.3">
      <c r="A156" s="33" t="str">
        <f t="shared" si="2"/>
        <v>BMieszanki strączkowych z innymi roślinami ozime na nasiona suche</v>
      </c>
      <c r="B156" s="33" t="s">
        <v>695</v>
      </c>
      <c r="C156" s="33" t="s">
        <v>697</v>
      </c>
      <c r="D156" s="33" t="s">
        <v>148</v>
      </c>
      <c r="E156" s="33" t="s">
        <v>127</v>
      </c>
      <c r="F156" s="34">
        <v>46.769799999999996</v>
      </c>
      <c r="G156" s="34">
        <v>89.711500000000001</v>
      </c>
      <c r="H156" s="34"/>
      <c r="I156" s="33" t="s">
        <v>413</v>
      </c>
      <c r="J156" s="33" t="s">
        <v>414</v>
      </c>
      <c r="K156">
        <v>1</v>
      </c>
    </row>
    <row r="157" spans="1:11" ht="16.5" customHeight="1" x14ac:dyDescent="0.3">
      <c r="A157" s="33" t="str">
        <f t="shared" si="2"/>
        <v>CMieszanki strączkowych z innymi roślinami ozime na nasiona suche</v>
      </c>
      <c r="B157" s="33" t="s">
        <v>695</v>
      </c>
      <c r="C157" s="33" t="s">
        <v>697</v>
      </c>
      <c r="D157" s="33" t="s">
        <v>148</v>
      </c>
      <c r="E157" s="33" t="s">
        <v>149</v>
      </c>
      <c r="F157" s="34">
        <v>46.769799999999996</v>
      </c>
      <c r="G157" s="34">
        <v>89.711500000000001</v>
      </c>
      <c r="H157" s="34"/>
      <c r="I157" s="33" t="s">
        <v>513</v>
      </c>
      <c r="J157" s="33" t="s">
        <v>514</v>
      </c>
      <c r="K157">
        <v>1</v>
      </c>
    </row>
    <row r="158" spans="1:11" ht="16.5" customHeight="1" x14ac:dyDescent="0.3">
      <c r="A158" s="33" t="str">
        <f t="shared" si="2"/>
        <v>DMieszanki strączkowych z innymi roślinami ozime na nasiona suche</v>
      </c>
      <c r="B158" s="33" t="s">
        <v>695</v>
      </c>
      <c r="C158" s="33" t="s">
        <v>697</v>
      </c>
      <c r="D158" s="33" t="s">
        <v>148</v>
      </c>
      <c r="E158" s="33" t="s">
        <v>128</v>
      </c>
      <c r="F158" s="34">
        <v>46.769799999999996</v>
      </c>
      <c r="G158" s="34">
        <v>89.711500000000001</v>
      </c>
      <c r="H158" s="34"/>
      <c r="I158" s="33" t="s">
        <v>515</v>
      </c>
      <c r="J158" s="33" t="s">
        <v>516</v>
      </c>
      <c r="K158">
        <v>0</v>
      </c>
    </row>
    <row r="159" spans="1:11" ht="16.5" x14ac:dyDescent="0.3">
      <c r="A159" s="33" t="str">
        <f t="shared" si="2"/>
        <v>ARośliny przemysłowe</v>
      </c>
      <c r="B159" s="33" t="s">
        <v>224</v>
      </c>
      <c r="C159" s="33" t="s">
        <v>225</v>
      </c>
      <c r="D159" s="33" t="s">
        <v>148</v>
      </c>
      <c r="E159" s="33" t="s">
        <v>126</v>
      </c>
      <c r="F159" s="34">
        <v>96.183700000000002</v>
      </c>
      <c r="G159" s="34">
        <v>77.329700000000003</v>
      </c>
      <c r="H159" s="34"/>
      <c r="I159" s="33" t="s">
        <v>415</v>
      </c>
      <c r="J159" s="33" t="s">
        <v>416</v>
      </c>
      <c r="K159">
        <v>0</v>
      </c>
    </row>
    <row r="160" spans="1:11" ht="16.5" customHeight="1" x14ac:dyDescent="0.3">
      <c r="A160" s="33" t="str">
        <f t="shared" si="2"/>
        <v>BRośliny przemysłowe</v>
      </c>
      <c r="B160" s="33" t="s">
        <v>224</v>
      </c>
      <c r="C160" s="33" t="s">
        <v>225</v>
      </c>
      <c r="D160" s="33" t="s">
        <v>148</v>
      </c>
      <c r="E160" s="33" t="s">
        <v>127</v>
      </c>
      <c r="F160" s="34">
        <v>177.76300000000001</v>
      </c>
      <c r="G160" s="34">
        <v>44.776499999999999</v>
      </c>
      <c r="H160" s="34"/>
      <c r="I160" s="33" t="s">
        <v>417</v>
      </c>
      <c r="J160" s="33" t="s">
        <v>418</v>
      </c>
      <c r="K160">
        <v>1</v>
      </c>
    </row>
    <row r="161" spans="1:11" ht="16.5" customHeight="1" x14ac:dyDescent="0.3">
      <c r="A161" s="33" t="str">
        <f t="shared" si="2"/>
        <v>CRośliny przemysłowe</v>
      </c>
      <c r="B161" s="33" t="s">
        <v>224</v>
      </c>
      <c r="C161" s="33" t="s">
        <v>225</v>
      </c>
      <c r="D161" s="33" t="s">
        <v>148</v>
      </c>
      <c r="E161" s="33" t="s">
        <v>149</v>
      </c>
      <c r="F161" s="34">
        <v>121.2886</v>
      </c>
      <c r="G161" s="34">
        <v>63.074100000000001</v>
      </c>
      <c r="H161" s="34"/>
      <c r="I161" s="33" t="s">
        <v>419</v>
      </c>
      <c r="J161" s="33" t="s">
        <v>420</v>
      </c>
      <c r="K161">
        <v>0</v>
      </c>
    </row>
    <row r="162" spans="1:11" ht="16.5" customHeight="1" x14ac:dyDescent="0.3">
      <c r="A162" s="33" t="str">
        <f t="shared" si="2"/>
        <v>DRośliny przemysłowe</v>
      </c>
      <c r="B162" s="33" t="s">
        <v>224</v>
      </c>
      <c r="C162" s="33" t="s">
        <v>225</v>
      </c>
      <c r="D162" s="33" t="s">
        <v>148</v>
      </c>
      <c r="E162" s="33" t="s">
        <v>128</v>
      </c>
      <c r="F162" s="34">
        <v>92.561099999999996</v>
      </c>
      <c r="G162" s="34">
        <v>81.909599999999998</v>
      </c>
      <c r="H162" s="34"/>
      <c r="I162" s="33" t="s">
        <v>700</v>
      </c>
      <c r="J162" s="33" t="s">
        <v>701</v>
      </c>
      <c r="K162">
        <v>1</v>
      </c>
    </row>
    <row r="163" spans="1:11" ht="16.5" x14ac:dyDescent="0.3">
      <c r="A163" s="33" t="str">
        <f t="shared" si="2"/>
        <v>ABuraki cukrowe na korzeń</v>
      </c>
      <c r="B163" s="33" t="s">
        <v>226</v>
      </c>
      <c r="C163" s="33" t="s">
        <v>227</v>
      </c>
      <c r="D163" s="33" t="s">
        <v>148</v>
      </c>
      <c r="E163" s="33" t="s">
        <v>126</v>
      </c>
      <c r="F163" s="34">
        <v>620.26660000000004</v>
      </c>
      <c r="G163" s="34">
        <v>17.902000000000001</v>
      </c>
      <c r="H163" s="34"/>
      <c r="I163" s="33" t="s">
        <v>421</v>
      </c>
      <c r="J163" s="33" t="s">
        <v>422</v>
      </c>
      <c r="K163">
        <v>0</v>
      </c>
    </row>
    <row r="164" spans="1:11" ht="16.5" customHeight="1" x14ac:dyDescent="0.3">
      <c r="A164" s="33" t="str">
        <f t="shared" si="2"/>
        <v>BBuraki cukrowe na korzeń</v>
      </c>
      <c r="B164" s="33" t="s">
        <v>226</v>
      </c>
      <c r="C164" s="33" t="s">
        <v>227</v>
      </c>
      <c r="D164" s="33" t="s">
        <v>148</v>
      </c>
      <c r="E164" s="33" t="s">
        <v>127</v>
      </c>
      <c r="F164" s="34">
        <v>615.64189999999996</v>
      </c>
      <c r="G164" s="34">
        <v>17.335799999999999</v>
      </c>
      <c r="H164" s="34"/>
      <c r="I164" s="33" t="s">
        <v>423</v>
      </c>
      <c r="J164" s="33" t="s">
        <v>424</v>
      </c>
      <c r="K164">
        <v>1</v>
      </c>
    </row>
    <row r="165" spans="1:11" ht="16.5" customHeight="1" x14ac:dyDescent="0.3">
      <c r="A165" s="33" t="str">
        <f t="shared" si="2"/>
        <v>CBuraki cukrowe na korzeń</v>
      </c>
      <c r="B165" s="33" t="s">
        <v>226</v>
      </c>
      <c r="C165" s="33" t="s">
        <v>227</v>
      </c>
      <c r="D165" s="33" t="s">
        <v>148</v>
      </c>
      <c r="E165" s="33" t="s">
        <v>149</v>
      </c>
      <c r="F165" s="34">
        <v>620.77729999999997</v>
      </c>
      <c r="G165" s="34">
        <v>18.2105</v>
      </c>
      <c r="H165" s="34"/>
      <c r="I165" s="33" t="s">
        <v>517</v>
      </c>
      <c r="J165" s="33" t="s">
        <v>518</v>
      </c>
      <c r="K165">
        <v>1</v>
      </c>
    </row>
    <row r="166" spans="1:11" ht="16.5" customHeight="1" x14ac:dyDescent="0.3">
      <c r="A166" s="33" t="str">
        <f t="shared" si="2"/>
        <v>DBuraki cukrowe na korzeń</v>
      </c>
      <c r="B166" s="33" t="s">
        <v>226</v>
      </c>
      <c r="C166" s="33" t="s">
        <v>227</v>
      </c>
      <c r="D166" s="33" t="s">
        <v>148</v>
      </c>
      <c r="E166" s="33" t="s">
        <v>128</v>
      </c>
      <c r="F166" s="34">
        <v>655.99279999999999</v>
      </c>
      <c r="G166" s="34">
        <v>14.894399999999999</v>
      </c>
      <c r="H166" s="34"/>
      <c r="I166" s="33" t="s">
        <v>425</v>
      </c>
      <c r="J166" s="33" t="s">
        <v>426</v>
      </c>
      <c r="K166">
        <v>0</v>
      </c>
    </row>
    <row r="167" spans="1:11" ht="16.5" x14ac:dyDescent="0.3">
      <c r="A167" s="33" t="str">
        <f t="shared" si="2"/>
        <v>ACykoria przemysłowa na korzeń</v>
      </c>
      <c r="B167" s="33" t="s">
        <v>228</v>
      </c>
      <c r="C167" s="33" t="s">
        <v>229</v>
      </c>
      <c r="D167" s="33" t="s">
        <v>148</v>
      </c>
      <c r="E167" s="33" t="s">
        <v>126</v>
      </c>
      <c r="F167" s="34">
        <v>295.85469999999998</v>
      </c>
      <c r="G167" s="34">
        <v>36.227699999999999</v>
      </c>
      <c r="H167" s="34"/>
      <c r="I167" s="33" t="s">
        <v>427</v>
      </c>
      <c r="J167" s="33" t="s">
        <v>428</v>
      </c>
      <c r="K167">
        <v>0</v>
      </c>
    </row>
    <row r="168" spans="1:11" ht="16.5" customHeight="1" x14ac:dyDescent="0.3">
      <c r="A168" s="33" t="str">
        <f t="shared" si="2"/>
        <v>BCykoria przemysłowa na korzeń</v>
      </c>
      <c r="B168" s="33" t="s">
        <v>228</v>
      </c>
      <c r="C168" s="33" t="s">
        <v>229</v>
      </c>
      <c r="D168" s="33" t="s">
        <v>148</v>
      </c>
      <c r="E168" s="33" t="s">
        <v>127</v>
      </c>
      <c r="F168" s="34">
        <v>295.85469999999998</v>
      </c>
      <c r="G168" s="34">
        <v>36.227699999999999</v>
      </c>
      <c r="H168" s="34"/>
      <c r="I168" s="33" t="s">
        <v>429</v>
      </c>
      <c r="J168" s="33" t="s">
        <v>430</v>
      </c>
      <c r="K168">
        <v>0</v>
      </c>
    </row>
    <row r="169" spans="1:11" ht="16.5" customHeight="1" x14ac:dyDescent="0.3">
      <c r="A169" s="33" t="str">
        <f t="shared" si="2"/>
        <v>CCykoria przemysłowa na korzeń</v>
      </c>
      <c r="B169" s="33" t="s">
        <v>228</v>
      </c>
      <c r="C169" s="33" t="s">
        <v>229</v>
      </c>
      <c r="D169" s="33" t="s">
        <v>148</v>
      </c>
      <c r="E169" s="33" t="s">
        <v>149</v>
      </c>
      <c r="F169" s="34">
        <v>295.85469999999998</v>
      </c>
      <c r="G169" s="34">
        <v>36.227699999999999</v>
      </c>
      <c r="H169" s="34"/>
      <c r="I169" s="33" t="s">
        <v>431</v>
      </c>
      <c r="J169" s="33" t="s">
        <v>432</v>
      </c>
      <c r="K169">
        <v>0</v>
      </c>
    </row>
    <row r="170" spans="1:11" ht="16.5" customHeight="1" x14ac:dyDescent="0.3">
      <c r="A170" s="33" t="str">
        <f t="shared" si="2"/>
        <v>DCykoria przemysłowa na korzeń</v>
      </c>
      <c r="B170" s="33" t="s">
        <v>228</v>
      </c>
      <c r="C170" s="33" t="s">
        <v>229</v>
      </c>
      <c r="D170" s="33" t="s">
        <v>148</v>
      </c>
      <c r="E170" s="33" t="s">
        <v>128</v>
      </c>
      <c r="F170" s="34">
        <v>295.85469999999998</v>
      </c>
      <c r="G170" s="34">
        <v>36.227699999999999</v>
      </c>
      <c r="H170" s="34"/>
      <c r="I170" s="33" t="s">
        <v>433</v>
      </c>
      <c r="J170" s="33" t="s">
        <v>434</v>
      </c>
      <c r="K170">
        <v>0</v>
      </c>
    </row>
    <row r="171" spans="1:11" ht="16.5" x14ac:dyDescent="0.3">
      <c r="A171" s="33" t="str">
        <f t="shared" si="2"/>
        <v>ARośliny oleiste</v>
      </c>
      <c r="B171" s="33" t="s">
        <v>230</v>
      </c>
      <c r="C171" s="33" t="s">
        <v>231</v>
      </c>
      <c r="D171" s="33" t="s">
        <v>148</v>
      </c>
      <c r="E171" s="33" t="s">
        <v>126</v>
      </c>
      <c r="F171" s="34">
        <v>33.2166</v>
      </c>
      <c r="G171" s="34">
        <v>215.48580000000001</v>
      </c>
      <c r="H171" s="34"/>
      <c r="I171" s="33" t="s">
        <v>435</v>
      </c>
      <c r="J171" s="33" t="s">
        <v>436</v>
      </c>
      <c r="K171">
        <v>1</v>
      </c>
    </row>
    <row r="172" spans="1:11" ht="16.5" customHeight="1" x14ac:dyDescent="0.3">
      <c r="A172" s="33" t="str">
        <f t="shared" si="2"/>
        <v>BRośliny oleiste</v>
      </c>
      <c r="B172" s="33" t="s">
        <v>230</v>
      </c>
      <c r="C172" s="33" t="s">
        <v>231</v>
      </c>
      <c r="D172" s="33" t="s">
        <v>148</v>
      </c>
      <c r="E172" s="33" t="s">
        <v>127</v>
      </c>
      <c r="F172" s="34">
        <v>33.285600000000002</v>
      </c>
      <c r="G172" s="34">
        <v>227.1867</v>
      </c>
      <c r="H172" s="34"/>
      <c r="I172" s="33" t="s">
        <v>438</v>
      </c>
      <c r="J172" s="33" t="s">
        <v>439</v>
      </c>
      <c r="K172">
        <v>1</v>
      </c>
    </row>
    <row r="173" spans="1:11" ht="16.5" customHeight="1" x14ac:dyDescent="0.3">
      <c r="A173" s="33" t="str">
        <f t="shared" si="2"/>
        <v>CRośliny oleiste</v>
      </c>
      <c r="B173" s="33" t="s">
        <v>230</v>
      </c>
      <c r="C173" s="33" t="s">
        <v>231</v>
      </c>
      <c r="D173" s="33" t="s">
        <v>148</v>
      </c>
      <c r="E173" s="33" t="s">
        <v>149</v>
      </c>
      <c r="F173" s="34">
        <v>32.419899999999998</v>
      </c>
      <c r="G173" s="34">
        <v>218.43700000000001</v>
      </c>
      <c r="H173" s="34"/>
      <c r="I173" s="33" t="s">
        <v>440</v>
      </c>
      <c r="J173" s="33" t="s">
        <v>441</v>
      </c>
      <c r="K173">
        <v>0</v>
      </c>
    </row>
    <row r="174" spans="1:11" ht="16.5" customHeight="1" x14ac:dyDescent="0.3">
      <c r="A174" s="33" t="str">
        <f t="shared" si="2"/>
        <v>DRośliny oleiste</v>
      </c>
      <c r="B174" s="33" t="s">
        <v>230</v>
      </c>
      <c r="C174" s="33" t="s">
        <v>231</v>
      </c>
      <c r="D174" s="33" t="s">
        <v>148</v>
      </c>
      <c r="E174" s="33" t="s">
        <v>128</v>
      </c>
      <c r="F174" s="34">
        <v>32.376800000000003</v>
      </c>
      <c r="G174" s="34">
        <v>220.7518</v>
      </c>
      <c r="H174" s="34"/>
      <c r="I174" s="33" t="s">
        <v>443</v>
      </c>
      <c r="J174" s="33" t="s">
        <v>444</v>
      </c>
      <c r="K174">
        <v>0</v>
      </c>
    </row>
    <row r="175" spans="1:11" ht="16.5" x14ac:dyDescent="0.3">
      <c r="A175" s="33" t="str">
        <f t="shared" si="2"/>
        <v>ARzepak i rzepik ogółem oleisty</v>
      </c>
      <c r="B175" s="33" t="s">
        <v>232</v>
      </c>
      <c r="C175" s="33" t="s">
        <v>233</v>
      </c>
      <c r="D175" s="33" t="s">
        <v>148</v>
      </c>
      <c r="E175" s="33" t="s">
        <v>126</v>
      </c>
      <c r="F175" s="34">
        <v>34.242400000000004</v>
      </c>
      <c r="G175" s="34">
        <v>215.17019999999999</v>
      </c>
      <c r="H175" s="34"/>
      <c r="I175" s="33" t="s">
        <v>445</v>
      </c>
      <c r="J175" s="33" t="s">
        <v>446</v>
      </c>
      <c r="K175">
        <v>0</v>
      </c>
    </row>
    <row r="176" spans="1:11" ht="16.5" customHeight="1" x14ac:dyDescent="0.3">
      <c r="A176" s="33" t="str">
        <f t="shared" si="2"/>
        <v>BRzepak i rzepik ogółem oleisty</v>
      </c>
      <c r="B176" s="33" t="s">
        <v>232</v>
      </c>
      <c r="C176" s="33" t="s">
        <v>233</v>
      </c>
      <c r="D176" s="33" t="s">
        <v>148</v>
      </c>
      <c r="E176" s="33" t="s">
        <v>127</v>
      </c>
      <c r="F176" s="34">
        <v>33.975900000000003</v>
      </c>
      <c r="G176" s="34">
        <v>225.47020000000001</v>
      </c>
      <c r="H176" s="34"/>
      <c r="I176" s="33" t="s">
        <v>629</v>
      </c>
      <c r="J176" s="33" t="s">
        <v>630</v>
      </c>
      <c r="K176">
        <v>0</v>
      </c>
    </row>
    <row r="177" spans="1:11" ht="16.5" customHeight="1" x14ac:dyDescent="0.3">
      <c r="A177" s="33" t="str">
        <f t="shared" si="2"/>
        <v>CRzepak i rzepik ogółem oleisty</v>
      </c>
      <c r="B177" s="33" t="s">
        <v>232</v>
      </c>
      <c r="C177" s="33" t="s">
        <v>233</v>
      </c>
      <c r="D177" s="33" t="s">
        <v>148</v>
      </c>
      <c r="E177" s="33" t="s">
        <v>149</v>
      </c>
      <c r="F177" s="34">
        <v>33.846299999999999</v>
      </c>
      <c r="G177" s="34">
        <v>216.81399999999999</v>
      </c>
      <c r="H177" s="34"/>
      <c r="I177" s="33" t="s">
        <v>447</v>
      </c>
      <c r="J177" s="33" t="s">
        <v>448</v>
      </c>
      <c r="K177">
        <v>0</v>
      </c>
    </row>
    <row r="178" spans="1:11" ht="16.5" customHeight="1" x14ac:dyDescent="0.3">
      <c r="A178" s="33" t="str">
        <f t="shared" si="2"/>
        <v>DRzepak i rzepik ogółem oleisty</v>
      </c>
      <c r="B178" s="33" t="s">
        <v>232</v>
      </c>
      <c r="C178" s="33" t="s">
        <v>233</v>
      </c>
      <c r="D178" s="33" t="s">
        <v>148</v>
      </c>
      <c r="E178" s="33" t="s">
        <v>128</v>
      </c>
      <c r="F178" s="34">
        <v>33.621600000000001</v>
      </c>
      <c r="G178" s="34">
        <v>220.72139999999999</v>
      </c>
      <c r="H178" s="34"/>
      <c r="I178" s="33" t="s">
        <v>449</v>
      </c>
      <c r="J178" s="33" t="s">
        <v>450</v>
      </c>
      <c r="K178">
        <v>0</v>
      </c>
    </row>
    <row r="179" spans="1:11" ht="16.5" x14ac:dyDescent="0.3">
      <c r="A179" s="33" t="str">
        <f t="shared" si="2"/>
        <v>ARzepak i rzepik jary oleisty</v>
      </c>
      <c r="B179" s="33" t="s">
        <v>234</v>
      </c>
      <c r="C179" s="33" t="s">
        <v>235</v>
      </c>
      <c r="D179" s="33" t="s">
        <v>148</v>
      </c>
      <c r="E179" s="33" t="s">
        <v>126</v>
      </c>
      <c r="F179" s="34">
        <v>29.241299999999999</v>
      </c>
      <c r="G179" s="34">
        <v>213.21700000000001</v>
      </c>
      <c r="H179" s="34"/>
      <c r="I179" s="33" t="s">
        <v>451</v>
      </c>
      <c r="J179" s="33" t="s">
        <v>452</v>
      </c>
      <c r="K179">
        <v>0</v>
      </c>
    </row>
    <row r="180" spans="1:11" ht="16.5" customHeight="1" x14ac:dyDescent="0.3">
      <c r="A180" s="33" t="str">
        <f t="shared" si="2"/>
        <v>BRzepak i rzepik jary oleisty</v>
      </c>
      <c r="B180" s="33" t="s">
        <v>234</v>
      </c>
      <c r="C180" s="33" t="s">
        <v>235</v>
      </c>
      <c r="D180" s="33" t="s">
        <v>148</v>
      </c>
      <c r="E180" s="33" t="s">
        <v>127</v>
      </c>
      <c r="F180" s="34">
        <v>29.4192</v>
      </c>
      <c r="G180" s="34">
        <v>210.86439999999999</v>
      </c>
      <c r="H180" s="34"/>
      <c r="I180" s="33"/>
      <c r="J180" s="33" t="s">
        <v>705</v>
      </c>
      <c r="K180">
        <v>0</v>
      </c>
    </row>
    <row r="181" spans="1:11" ht="16.5" customHeight="1" x14ac:dyDescent="0.3">
      <c r="A181" s="33" t="str">
        <f t="shared" si="2"/>
        <v>CRzepak i rzepik jary oleisty</v>
      </c>
      <c r="B181" s="33" t="s">
        <v>234</v>
      </c>
      <c r="C181" s="33" t="s">
        <v>235</v>
      </c>
      <c r="D181" s="33" t="s">
        <v>148</v>
      </c>
      <c r="E181" s="33" t="s">
        <v>149</v>
      </c>
      <c r="F181" s="34">
        <v>32.5321</v>
      </c>
      <c r="G181" s="34">
        <v>213.63149999999999</v>
      </c>
      <c r="H181" s="34"/>
      <c r="I181" s="33"/>
      <c r="J181" s="33"/>
    </row>
    <row r="182" spans="1:11" ht="16.5" customHeight="1" x14ac:dyDescent="0.3">
      <c r="A182" s="33" t="str">
        <f t="shared" si="2"/>
        <v>DRzepak i rzepik jary oleisty</v>
      </c>
      <c r="B182" s="33" t="s">
        <v>234</v>
      </c>
      <c r="C182" s="33" t="s">
        <v>235</v>
      </c>
      <c r="D182" s="33" t="s">
        <v>148</v>
      </c>
      <c r="E182" s="33" t="s">
        <v>128</v>
      </c>
      <c r="F182" s="34">
        <v>31.806899999999999</v>
      </c>
      <c r="G182" s="34">
        <v>210.57339999999999</v>
      </c>
      <c r="H182" s="34"/>
      <c r="I182" s="332"/>
      <c r="J182" s="332"/>
    </row>
    <row r="183" spans="1:11" ht="16.5" x14ac:dyDescent="0.3">
      <c r="A183" s="33" t="str">
        <f t="shared" si="2"/>
        <v>ARzepak i rzepik ozimy oleisty</v>
      </c>
      <c r="B183" s="33" t="s">
        <v>236</v>
      </c>
      <c r="C183" s="33" t="s">
        <v>237</v>
      </c>
      <c r="D183" s="33" t="s">
        <v>148</v>
      </c>
      <c r="E183" s="33" t="s">
        <v>126</v>
      </c>
      <c r="F183" s="34">
        <v>34.6327</v>
      </c>
      <c r="G183" s="34">
        <v>215.35849999999999</v>
      </c>
      <c r="H183" s="34"/>
      <c r="I183" s="332"/>
      <c r="J183" s="332"/>
    </row>
    <row r="184" spans="1:11" ht="16.5" customHeight="1" x14ac:dyDescent="0.3">
      <c r="A184" s="33" t="str">
        <f t="shared" si="2"/>
        <v>BRzepak i rzepik ozimy oleisty</v>
      </c>
      <c r="B184" s="33" t="s">
        <v>236</v>
      </c>
      <c r="C184" s="33" t="s">
        <v>237</v>
      </c>
      <c r="D184" s="33" t="s">
        <v>148</v>
      </c>
      <c r="E184" s="33" t="s">
        <v>127</v>
      </c>
      <c r="F184" s="34">
        <v>34.108800000000002</v>
      </c>
      <c r="G184" s="34">
        <v>225.91229999999999</v>
      </c>
      <c r="H184" s="34"/>
      <c r="I184" s="332"/>
      <c r="J184" s="332"/>
    </row>
    <row r="185" spans="1:11" ht="16.5" customHeight="1" x14ac:dyDescent="0.3">
      <c r="A185" s="33" t="str">
        <f t="shared" si="2"/>
        <v>CRzepak i rzepik ozimy oleisty</v>
      </c>
      <c r="B185" s="33" t="s">
        <v>236</v>
      </c>
      <c r="C185" s="33" t="s">
        <v>237</v>
      </c>
      <c r="D185" s="33" t="s">
        <v>148</v>
      </c>
      <c r="E185" s="33" t="s">
        <v>149</v>
      </c>
      <c r="F185" s="34">
        <v>33.941299999999998</v>
      </c>
      <c r="G185" s="34">
        <v>216.9075</v>
      </c>
      <c r="H185" s="34"/>
      <c r="I185" s="332"/>
      <c r="J185" s="332"/>
    </row>
    <row r="186" spans="1:11" ht="16.5" customHeight="1" x14ac:dyDescent="0.3">
      <c r="A186" s="33" t="str">
        <f t="shared" si="2"/>
        <v>DRzepak i rzepik ozimy oleisty</v>
      </c>
      <c r="B186" s="33" t="s">
        <v>236</v>
      </c>
      <c r="C186" s="33" t="s">
        <v>237</v>
      </c>
      <c r="D186" s="33" t="s">
        <v>148</v>
      </c>
      <c r="E186" s="33" t="s">
        <v>128</v>
      </c>
      <c r="F186" s="34">
        <v>33.673200000000001</v>
      </c>
      <c r="G186" s="34">
        <v>221.20249999999999</v>
      </c>
      <c r="H186" s="34"/>
      <c r="I186" s="332"/>
      <c r="J186" s="332"/>
    </row>
    <row r="187" spans="1:11" ht="16.5" x14ac:dyDescent="0.3">
      <c r="A187" s="33" t="str">
        <f t="shared" si="2"/>
        <v>ASłonecznik oleisty</v>
      </c>
      <c r="B187" s="33" t="s">
        <v>238</v>
      </c>
      <c r="C187" s="33" t="s">
        <v>453</v>
      </c>
      <c r="D187" s="33" t="s">
        <v>148</v>
      </c>
      <c r="E187" s="33" t="s">
        <v>126</v>
      </c>
      <c r="F187" s="34">
        <v>20.651199999999999</v>
      </c>
      <c r="G187" s="34">
        <v>162.46100000000001</v>
      </c>
      <c r="H187" s="34"/>
      <c r="I187" s="332"/>
      <c r="J187" s="332"/>
    </row>
    <row r="188" spans="1:11" ht="16.5" customHeight="1" x14ac:dyDescent="0.3">
      <c r="A188" s="33" t="str">
        <f t="shared" si="2"/>
        <v>BSłonecznik oleisty</v>
      </c>
      <c r="B188" s="33" t="s">
        <v>238</v>
      </c>
      <c r="C188" s="33" t="s">
        <v>453</v>
      </c>
      <c r="D188" s="33" t="s">
        <v>148</v>
      </c>
      <c r="E188" s="33" t="s">
        <v>127</v>
      </c>
      <c r="F188" s="34">
        <v>24.598299999999998</v>
      </c>
      <c r="G188" s="34">
        <v>167.47739999999999</v>
      </c>
      <c r="H188" s="34"/>
      <c r="I188" s="332"/>
    </row>
    <row r="189" spans="1:11" ht="16.5" customHeight="1" x14ac:dyDescent="0.3">
      <c r="A189" s="33" t="str">
        <f t="shared" si="2"/>
        <v>CSłonecznik oleisty</v>
      </c>
      <c r="B189" s="33" t="s">
        <v>238</v>
      </c>
      <c r="C189" s="33" t="s">
        <v>453</v>
      </c>
      <c r="D189" s="33" t="s">
        <v>148</v>
      </c>
      <c r="E189" s="33" t="s">
        <v>149</v>
      </c>
      <c r="F189" s="34">
        <v>23.935400000000001</v>
      </c>
      <c r="G189" s="34">
        <v>195.79599999999999</v>
      </c>
      <c r="H189" s="34"/>
      <c r="I189" s="332"/>
      <c r="J189" s="332"/>
    </row>
    <row r="190" spans="1:11" ht="16.5" customHeight="1" x14ac:dyDescent="0.3">
      <c r="A190" s="33" t="str">
        <f t="shared" si="2"/>
        <v>DSłonecznik oleisty</v>
      </c>
      <c r="B190" s="33" t="s">
        <v>238</v>
      </c>
      <c r="C190" s="33" t="s">
        <v>453</v>
      </c>
      <c r="D190" s="33" t="s">
        <v>148</v>
      </c>
      <c r="E190" s="33" t="s">
        <v>128</v>
      </c>
      <c r="F190" s="34">
        <v>21.394600000000001</v>
      </c>
      <c r="G190" s="34">
        <v>179.70310000000001</v>
      </c>
      <c r="H190" s="34"/>
      <c r="I190" s="332"/>
      <c r="J190" s="332"/>
    </row>
    <row r="191" spans="1:11" ht="16.5" x14ac:dyDescent="0.3">
      <c r="A191" s="33" t="str">
        <f t="shared" si="2"/>
        <v>ALen i lnianka oleiste</v>
      </c>
      <c r="B191" s="33" t="s">
        <v>239</v>
      </c>
      <c r="C191" s="33" t="s">
        <v>240</v>
      </c>
      <c r="D191" s="33" t="s">
        <v>148</v>
      </c>
      <c r="E191" s="33" t="s">
        <v>126</v>
      </c>
      <c r="F191" s="34">
        <v>12.3245</v>
      </c>
      <c r="G191" s="34">
        <v>234.8297</v>
      </c>
      <c r="H191" s="34"/>
      <c r="I191" s="332"/>
      <c r="J191" s="332"/>
    </row>
    <row r="192" spans="1:11" ht="16.5" customHeight="1" x14ac:dyDescent="0.3">
      <c r="A192" s="33" t="str">
        <f t="shared" si="2"/>
        <v>BLen i lnianka oleiste</v>
      </c>
      <c r="B192" s="33" t="s">
        <v>239</v>
      </c>
      <c r="C192" s="33" t="s">
        <v>240</v>
      </c>
      <c r="D192" s="33" t="s">
        <v>148</v>
      </c>
      <c r="E192" s="33" t="s">
        <v>127</v>
      </c>
      <c r="F192" s="34">
        <v>10.2675</v>
      </c>
      <c r="G192" s="34">
        <v>272.935</v>
      </c>
      <c r="H192" s="34"/>
      <c r="I192" s="332"/>
      <c r="J192" s="332"/>
    </row>
    <row r="193" spans="1:10" ht="16.5" customHeight="1" x14ac:dyDescent="0.3">
      <c r="A193" s="33" t="str">
        <f t="shared" si="2"/>
        <v>CLen i lnianka oleiste</v>
      </c>
      <c r="B193" s="33" t="s">
        <v>239</v>
      </c>
      <c r="C193" s="33" t="s">
        <v>240</v>
      </c>
      <c r="D193" s="33" t="s">
        <v>148</v>
      </c>
      <c r="E193" s="33" t="s">
        <v>149</v>
      </c>
      <c r="F193" s="34">
        <v>11.959099999999999</v>
      </c>
      <c r="G193" s="34">
        <v>244.8989</v>
      </c>
      <c r="H193" s="34"/>
      <c r="I193" s="332"/>
      <c r="J193" s="332"/>
    </row>
    <row r="194" spans="1:10" ht="16.5" customHeight="1" x14ac:dyDescent="0.3">
      <c r="A194" s="33" t="str">
        <f t="shared" si="2"/>
        <v>DLen i lnianka oleiste</v>
      </c>
      <c r="B194" s="33" t="s">
        <v>239</v>
      </c>
      <c r="C194" s="33" t="s">
        <v>240</v>
      </c>
      <c r="D194" s="33" t="s">
        <v>148</v>
      </c>
      <c r="E194" s="33" t="s">
        <v>128</v>
      </c>
      <c r="F194" s="34">
        <v>11.959099999999999</v>
      </c>
      <c r="G194" s="34">
        <v>244.8989</v>
      </c>
      <c r="H194" s="34"/>
      <c r="I194" s="332"/>
      <c r="J194" s="332"/>
    </row>
    <row r="195" spans="1:10" ht="16.5" x14ac:dyDescent="0.3">
      <c r="A195" s="33" t="str">
        <f t="shared" si="2"/>
        <v>APozostałe rośliny oleiste</v>
      </c>
      <c r="B195" s="33" t="s">
        <v>242</v>
      </c>
      <c r="C195" s="33" t="s">
        <v>243</v>
      </c>
      <c r="D195" s="33" t="s">
        <v>148</v>
      </c>
      <c r="E195" s="33" t="s">
        <v>126</v>
      </c>
      <c r="F195" s="34">
        <v>17.3188</v>
      </c>
      <c r="G195" s="34">
        <v>216.73349999999999</v>
      </c>
      <c r="H195" s="34"/>
      <c r="I195" s="332"/>
      <c r="J195" s="332"/>
    </row>
    <row r="196" spans="1:10" ht="16.5" customHeight="1" x14ac:dyDescent="0.3">
      <c r="A196" s="33" t="str">
        <f t="shared" ref="A196:A259" si="3">E196&amp;C196</f>
        <v>BPozostałe rośliny oleiste</v>
      </c>
      <c r="B196" s="33" t="s">
        <v>242</v>
      </c>
      <c r="C196" s="33" t="s">
        <v>243</v>
      </c>
      <c r="D196" s="33" t="s">
        <v>148</v>
      </c>
      <c r="E196" s="33" t="s">
        <v>127</v>
      </c>
      <c r="F196" s="34">
        <v>10.8833</v>
      </c>
      <c r="G196" s="34">
        <v>303.17380000000003</v>
      </c>
      <c r="H196" s="34"/>
      <c r="I196" s="332"/>
      <c r="J196" s="332"/>
    </row>
    <row r="197" spans="1:10" ht="16.5" customHeight="1" x14ac:dyDescent="0.3">
      <c r="A197" s="33" t="str">
        <f t="shared" si="3"/>
        <v>CPozostałe rośliny oleiste</v>
      </c>
      <c r="B197" s="33" t="s">
        <v>242</v>
      </c>
      <c r="C197" s="33" t="s">
        <v>243</v>
      </c>
      <c r="D197" s="33" t="s">
        <v>148</v>
      </c>
      <c r="E197" s="33" t="s">
        <v>149</v>
      </c>
      <c r="F197" s="34">
        <v>16.954899999999999</v>
      </c>
      <c r="G197" s="34">
        <v>496.58069999999998</v>
      </c>
      <c r="H197" s="34"/>
      <c r="I197" s="332"/>
      <c r="J197" s="332"/>
    </row>
    <row r="198" spans="1:10" ht="16.5" customHeight="1" x14ac:dyDescent="0.3">
      <c r="A198" s="33" t="str">
        <f t="shared" si="3"/>
        <v>DPozostałe rośliny oleiste</v>
      </c>
      <c r="B198" s="33" t="s">
        <v>242</v>
      </c>
      <c r="C198" s="33" t="s">
        <v>243</v>
      </c>
      <c r="D198" s="33" t="s">
        <v>148</v>
      </c>
      <c r="E198" s="33" t="s">
        <v>128</v>
      </c>
      <c r="F198" s="34">
        <v>9.1623999999999999</v>
      </c>
      <c r="G198" s="34">
        <v>570.82870000000003</v>
      </c>
      <c r="H198" s="34"/>
      <c r="I198" s="332"/>
      <c r="J198" s="332"/>
    </row>
    <row r="199" spans="1:10" ht="16.5" x14ac:dyDescent="0.3">
      <c r="A199" s="33" t="str">
        <f t="shared" si="3"/>
        <v>ARośliny włókniste (uprawa lub słoma)</v>
      </c>
      <c r="B199" s="33" t="s">
        <v>244</v>
      </c>
      <c r="C199" s="33" t="s">
        <v>454</v>
      </c>
      <c r="D199" s="33" t="s">
        <v>148</v>
      </c>
      <c r="E199" s="33" t="s">
        <v>126</v>
      </c>
      <c r="F199" s="34">
        <v>49.273699999999998</v>
      </c>
      <c r="G199" s="34">
        <v>51.8977</v>
      </c>
      <c r="H199" s="34"/>
      <c r="I199" s="332"/>
      <c r="J199" s="33"/>
    </row>
    <row r="200" spans="1:10" ht="16.5" customHeight="1" x14ac:dyDescent="0.3">
      <c r="A200" s="33" t="str">
        <f t="shared" si="3"/>
        <v>BRośliny włókniste (uprawa lub słoma)</v>
      </c>
      <c r="B200" s="33" t="s">
        <v>244</v>
      </c>
      <c r="C200" s="33" t="s">
        <v>454</v>
      </c>
      <c r="D200" s="33" t="s">
        <v>148</v>
      </c>
      <c r="E200" s="33" t="s">
        <v>127</v>
      </c>
      <c r="F200" s="34">
        <v>49.273699999999998</v>
      </c>
      <c r="G200" s="34">
        <v>51.8977</v>
      </c>
      <c r="H200" s="34"/>
      <c r="I200" s="332"/>
      <c r="J200" s="33"/>
    </row>
    <row r="201" spans="1:10" ht="16.5" customHeight="1" x14ac:dyDescent="0.3">
      <c r="A201" s="33" t="str">
        <f t="shared" si="3"/>
        <v>CRośliny włókniste (uprawa lub słoma)</v>
      </c>
      <c r="B201" s="33" t="s">
        <v>244</v>
      </c>
      <c r="C201" s="33" t="s">
        <v>454</v>
      </c>
      <c r="D201" s="33" t="s">
        <v>148</v>
      </c>
      <c r="E201" s="33" t="s">
        <v>149</v>
      </c>
      <c r="F201" s="34">
        <v>49.273699999999998</v>
      </c>
      <c r="G201" s="34">
        <v>51.8977</v>
      </c>
      <c r="H201" s="34"/>
      <c r="I201" s="332"/>
      <c r="J201" s="33" t="s">
        <v>91</v>
      </c>
    </row>
    <row r="202" spans="1:10" ht="16.5" customHeight="1" x14ac:dyDescent="0.3">
      <c r="A202" s="33" t="str">
        <f t="shared" si="3"/>
        <v>DRośliny włókniste (uprawa lub słoma)</v>
      </c>
      <c r="B202" s="33" t="s">
        <v>244</v>
      </c>
      <c r="C202" s="33" t="s">
        <v>454</v>
      </c>
      <c r="D202" s="33" t="s">
        <v>148</v>
      </c>
      <c r="E202" s="33" t="s">
        <v>128</v>
      </c>
      <c r="F202" s="34">
        <v>49.273699999999998</v>
      </c>
      <c r="G202" s="34">
        <v>51.8977</v>
      </c>
      <c r="H202" s="34"/>
      <c r="I202" s="332"/>
      <c r="J202" s="332" t="s">
        <v>92</v>
      </c>
    </row>
    <row r="203" spans="1:10" ht="16.5" x14ac:dyDescent="0.3">
      <c r="A203" s="33" t="str">
        <f t="shared" si="3"/>
        <v>ARośliny przemysłowe specjalne</v>
      </c>
      <c r="B203" s="33" t="s">
        <v>245</v>
      </c>
      <c r="C203" s="33" t="s">
        <v>246</v>
      </c>
      <c r="D203" s="33" t="s">
        <v>148</v>
      </c>
      <c r="E203" s="33" t="s">
        <v>126</v>
      </c>
      <c r="F203" s="34">
        <v>12.9466</v>
      </c>
      <c r="G203" s="34">
        <v>432.62990000000002</v>
      </c>
      <c r="H203" s="34"/>
      <c r="I203" s="332"/>
      <c r="J203" s="332" t="s">
        <v>93</v>
      </c>
    </row>
    <row r="204" spans="1:10" ht="16.5" customHeight="1" x14ac:dyDescent="0.3">
      <c r="A204" s="33" t="str">
        <f t="shared" si="3"/>
        <v>BRośliny przemysłowe specjalne</v>
      </c>
      <c r="B204" s="33" t="s">
        <v>245</v>
      </c>
      <c r="C204" s="33" t="s">
        <v>246</v>
      </c>
      <c r="D204" s="33" t="s">
        <v>148</v>
      </c>
      <c r="E204" s="33" t="s">
        <v>127</v>
      </c>
      <c r="F204" s="34">
        <v>20.0914</v>
      </c>
      <c r="G204" s="34">
        <v>907.41150000000005</v>
      </c>
      <c r="H204" s="34"/>
      <c r="I204" s="332"/>
      <c r="J204" s="332" t="s">
        <v>94</v>
      </c>
    </row>
    <row r="205" spans="1:10" ht="16.5" customHeight="1" x14ac:dyDescent="0.3">
      <c r="A205" s="33" t="str">
        <f t="shared" si="3"/>
        <v>CRośliny przemysłowe specjalne</v>
      </c>
      <c r="B205" s="33" t="s">
        <v>245</v>
      </c>
      <c r="C205" s="33" t="s">
        <v>246</v>
      </c>
      <c r="D205" s="33" t="s">
        <v>148</v>
      </c>
      <c r="E205" s="33" t="s">
        <v>149</v>
      </c>
      <c r="F205" s="34">
        <v>20.779699999999998</v>
      </c>
      <c r="G205" s="34">
        <v>1433.4544000000001</v>
      </c>
      <c r="H205" s="34"/>
      <c r="I205" s="332"/>
      <c r="J205" s="332" t="s">
        <v>95</v>
      </c>
    </row>
    <row r="206" spans="1:10" ht="16.5" customHeight="1" x14ac:dyDescent="0.3">
      <c r="A206" s="33" t="str">
        <f t="shared" si="3"/>
        <v>DRośliny przemysłowe specjalne</v>
      </c>
      <c r="B206" s="33" t="s">
        <v>245</v>
      </c>
      <c r="C206" s="33" t="s">
        <v>246</v>
      </c>
      <c r="D206" s="33" t="s">
        <v>148</v>
      </c>
      <c r="E206" s="33" t="s">
        <v>128</v>
      </c>
      <c r="F206" s="34">
        <v>18.657399999999999</v>
      </c>
      <c r="G206" s="34">
        <v>1307.4929</v>
      </c>
      <c r="H206" s="34"/>
      <c r="I206" s="332"/>
      <c r="J206" s="332" t="s">
        <v>96</v>
      </c>
    </row>
    <row r="207" spans="1:10" ht="16.5" x14ac:dyDescent="0.3">
      <c r="A207" s="33" t="str">
        <f t="shared" si="3"/>
        <v>ATytoń na liście</v>
      </c>
      <c r="B207" s="33" t="s">
        <v>247</v>
      </c>
      <c r="C207" s="33" t="s">
        <v>248</v>
      </c>
      <c r="D207" s="33" t="s">
        <v>148</v>
      </c>
      <c r="E207" s="33" t="s">
        <v>126</v>
      </c>
      <c r="F207" s="34">
        <v>23.7317</v>
      </c>
      <c r="G207" s="34">
        <v>1591.1904</v>
      </c>
      <c r="H207" s="34"/>
      <c r="I207" s="332"/>
      <c r="J207" s="332" t="s">
        <v>97</v>
      </c>
    </row>
    <row r="208" spans="1:10" ht="16.5" customHeight="1" x14ac:dyDescent="0.3">
      <c r="A208" s="33" t="str">
        <f t="shared" si="3"/>
        <v>BTytoń na liście</v>
      </c>
      <c r="B208" s="33" t="s">
        <v>247</v>
      </c>
      <c r="C208" s="33" t="s">
        <v>248</v>
      </c>
      <c r="D208" s="33" t="s">
        <v>148</v>
      </c>
      <c r="E208" s="33" t="s">
        <v>127</v>
      </c>
      <c r="F208" s="34">
        <v>23.7317</v>
      </c>
      <c r="G208" s="34">
        <v>1591.1904</v>
      </c>
      <c r="H208" s="34"/>
      <c r="I208" s="332"/>
      <c r="J208" s="332" t="s">
        <v>98</v>
      </c>
    </row>
    <row r="209" spans="1:10" ht="16.5" customHeight="1" x14ac:dyDescent="0.3">
      <c r="A209" s="33" t="str">
        <f t="shared" si="3"/>
        <v>CTytoń na liście</v>
      </c>
      <c r="B209" s="33" t="s">
        <v>247</v>
      </c>
      <c r="C209" s="33" t="s">
        <v>248</v>
      </c>
      <c r="D209" s="33" t="s">
        <v>148</v>
      </c>
      <c r="E209" s="33" t="s">
        <v>149</v>
      </c>
      <c r="F209" s="34">
        <v>23.9284</v>
      </c>
      <c r="G209" s="34">
        <v>1608.2825</v>
      </c>
      <c r="H209" s="34"/>
      <c r="I209" s="332"/>
      <c r="J209" s="33" t="s">
        <v>99</v>
      </c>
    </row>
    <row r="210" spans="1:10" ht="16.5" customHeight="1" x14ac:dyDescent="0.3">
      <c r="A210" s="33" t="str">
        <f t="shared" si="3"/>
        <v>DTytoń na liście</v>
      </c>
      <c r="B210" s="33" t="s">
        <v>247</v>
      </c>
      <c r="C210" s="33" t="s">
        <v>248</v>
      </c>
      <c r="D210" s="33" t="s">
        <v>148</v>
      </c>
      <c r="E210" s="33" t="s">
        <v>128</v>
      </c>
      <c r="F210" s="34">
        <v>20.615500000000001</v>
      </c>
      <c r="G210" s="34">
        <v>1369.6647</v>
      </c>
      <c r="H210" s="34"/>
      <c r="I210" s="332"/>
      <c r="J210" s="332"/>
    </row>
    <row r="211" spans="1:10" ht="16.5" x14ac:dyDescent="0.3">
      <c r="A211" s="33" t="str">
        <f t="shared" si="3"/>
        <v>AChmiel na szyszki</v>
      </c>
      <c r="B211" s="33" t="s">
        <v>249</v>
      </c>
      <c r="C211" s="33" t="s">
        <v>250</v>
      </c>
      <c r="D211" s="33" t="s">
        <v>148</v>
      </c>
      <c r="E211" s="33" t="s">
        <v>126</v>
      </c>
      <c r="F211" s="34">
        <v>17.2104</v>
      </c>
      <c r="G211" s="34">
        <v>1908.067</v>
      </c>
      <c r="H211" s="34"/>
      <c r="I211" s="332"/>
      <c r="J211" s="332"/>
    </row>
    <row r="212" spans="1:10" ht="16.5" customHeight="1" x14ac:dyDescent="0.3">
      <c r="A212" s="33" t="str">
        <f t="shared" si="3"/>
        <v>BChmiel na szyszki</v>
      </c>
      <c r="B212" s="33" t="s">
        <v>249</v>
      </c>
      <c r="C212" s="33" t="s">
        <v>250</v>
      </c>
      <c r="D212" s="33" t="s">
        <v>148</v>
      </c>
      <c r="E212" s="33" t="s">
        <v>127</v>
      </c>
      <c r="F212" s="34">
        <v>17.2104</v>
      </c>
      <c r="G212" s="34">
        <v>1908.067</v>
      </c>
      <c r="H212" s="34"/>
      <c r="I212" s="332"/>
      <c r="J212" s="332"/>
    </row>
    <row r="213" spans="1:10" ht="16.5" customHeight="1" x14ac:dyDescent="0.3">
      <c r="A213" s="33" t="str">
        <f t="shared" si="3"/>
        <v>CChmiel na szyszki</v>
      </c>
      <c r="B213" s="33" t="s">
        <v>249</v>
      </c>
      <c r="C213" s="33" t="s">
        <v>250</v>
      </c>
      <c r="D213" s="33" t="s">
        <v>148</v>
      </c>
      <c r="E213" s="33" t="s">
        <v>149</v>
      </c>
      <c r="F213" s="34">
        <v>17.346800000000002</v>
      </c>
      <c r="G213" s="34">
        <v>2012.2158999999999</v>
      </c>
      <c r="H213" s="34"/>
      <c r="I213" s="332"/>
      <c r="J213" s="332"/>
    </row>
    <row r="214" spans="1:10" ht="16.5" customHeight="1" x14ac:dyDescent="0.3">
      <c r="A214" s="33" t="str">
        <f t="shared" si="3"/>
        <v>DChmiel na szyszki</v>
      </c>
      <c r="B214" s="33" t="s">
        <v>249</v>
      </c>
      <c r="C214" s="33" t="s">
        <v>250</v>
      </c>
      <c r="D214" s="33" t="s">
        <v>148</v>
      </c>
      <c r="E214" s="33" t="s">
        <v>128</v>
      </c>
      <c r="F214" s="34">
        <v>17.2104</v>
      </c>
      <c r="G214" s="34">
        <v>1908.067</v>
      </c>
      <c r="H214" s="34"/>
      <c r="I214" s="332"/>
      <c r="J214" s="332"/>
    </row>
    <row r="215" spans="1:10" ht="16.5" x14ac:dyDescent="0.3">
      <c r="A215" s="33" t="str">
        <f t="shared" si="3"/>
        <v>ARośliny zielarskie (lecznicze, przyprawowe, aromatyczne)</v>
      </c>
      <c r="B215" s="33" t="s">
        <v>251</v>
      </c>
      <c r="C215" s="33" t="s">
        <v>252</v>
      </c>
      <c r="D215" s="33" t="s">
        <v>148</v>
      </c>
      <c r="E215" s="33" t="s">
        <v>126</v>
      </c>
      <c r="F215" s="34">
        <v>10.197100000000001</v>
      </c>
      <c r="G215" s="34">
        <v>432.62990000000002</v>
      </c>
      <c r="H215" s="34"/>
      <c r="I215" s="332"/>
      <c r="J215" s="332"/>
    </row>
    <row r="216" spans="1:10" ht="16.5" customHeight="1" x14ac:dyDescent="0.3">
      <c r="A216" s="33" t="str">
        <f t="shared" si="3"/>
        <v>BRośliny zielarskie (lecznicze, przyprawowe, aromatyczne)</v>
      </c>
      <c r="B216" s="33" t="s">
        <v>251</v>
      </c>
      <c r="C216" s="33" t="s">
        <v>252</v>
      </c>
      <c r="D216" s="33" t="s">
        <v>148</v>
      </c>
      <c r="E216" s="33" t="s">
        <v>127</v>
      </c>
      <c r="F216" s="34">
        <v>20.408000000000001</v>
      </c>
      <c r="G216" s="34">
        <v>869.73770000000002</v>
      </c>
      <c r="H216" s="34"/>
      <c r="I216" s="332"/>
      <c r="J216" s="332"/>
    </row>
    <row r="217" spans="1:10" ht="16.5" customHeight="1" x14ac:dyDescent="0.3">
      <c r="A217" s="33" t="str">
        <f t="shared" si="3"/>
        <v>CRośliny zielarskie (lecznicze, przyprawowe, aromatyczne)</v>
      </c>
      <c r="B217" s="33" t="s">
        <v>251</v>
      </c>
      <c r="C217" s="33" t="s">
        <v>252</v>
      </c>
      <c r="D217" s="33" t="s">
        <v>148</v>
      </c>
      <c r="E217" s="33" t="s">
        <v>149</v>
      </c>
      <c r="F217" s="34">
        <v>16.3748</v>
      </c>
      <c r="G217" s="34">
        <v>1015.1949</v>
      </c>
      <c r="H217" s="34"/>
      <c r="I217" s="332"/>
      <c r="J217" s="332"/>
    </row>
    <row r="218" spans="1:10" ht="16.5" customHeight="1" x14ac:dyDescent="0.3">
      <c r="A218" s="33" t="str">
        <f t="shared" si="3"/>
        <v>DRośliny zielarskie (lecznicze, przyprawowe, aromatyczne)</v>
      </c>
      <c r="B218" s="33" t="s">
        <v>251</v>
      </c>
      <c r="C218" s="33" t="s">
        <v>252</v>
      </c>
      <c r="D218" s="33" t="s">
        <v>148</v>
      </c>
      <c r="E218" s="33" t="s">
        <v>128</v>
      </c>
      <c r="F218" s="34">
        <v>16.0991</v>
      </c>
      <c r="G218" s="34">
        <v>947.30179999999996</v>
      </c>
      <c r="H218" s="34"/>
      <c r="I218" s="332"/>
      <c r="J218" s="332"/>
    </row>
    <row r="219" spans="1:10" ht="16.5" x14ac:dyDescent="0.3">
      <c r="A219" s="33" t="str">
        <f t="shared" si="3"/>
        <v>AWiklina</v>
      </c>
      <c r="B219" s="33" t="s">
        <v>253</v>
      </c>
      <c r="C219" s="33" t="s">
        <v>455</v>
      </c>
      <c r="D219" s="33" t="s">
        <v>148</v>
      </c>
      <c r="E219" s="33" t="s">
        <v>126</v>
      </c>
      <c r="F219" s="34">
        <v>133.5676</v>
      </c>
      <c r="G219" s="34">
        <v>73.065299999999993</v>
      </c>
      <c r="H219" s="34"/>
      <c r="I219" s="332"/>
      <c r="J219" s="332"/>
    </row>
    <row r="220" spans="1:10" ht="16.5" customHeight="1" x14ac:dyDescent="0.3">
      <c r="A220" s="33" t="str">
        <f t="shared" si="3"/>
        <v>BWiklina</v>
      </c>
      <c r="B220" s="33" t="s">
        <v>253</v>
      </c>
      <c r="C220" s="33" t="s">
        <v>455</v>
      </c>
      <c r="D220" s="33" t="s">
        <v>148</v>
      </c>
      <c r="E220" s="33" t="s">
        <v>127</v>
      </c>
      <c r="F220" s="34">
        <v>133.5676</v>
      </c>
      <c r="G220" s="34">
        <v>73.065299999999993</v>
      </c>
      <c r="H220" s="34"/>
      <c r="I220" s="332"/>
      <c r="J220" s="332"/>
    </row>
    <row r="221" spans="1:10" ht="16.5" customHeight="1" x14ac:dyDescent="0.3">
      <c r="A221" s="33" t="str">
        <f t="shared" si="3"/>
        <v>CWiklina</v>
      </c>
      <c r="B221" s="33" t="s">
        <v>253</v>
      </c>
      <c r="C221" s="33" t="s">
        <v>455</v>
      </c>
      <c r="D221" s="33" t="s">
        <v>148</v>
      </c>
      <c r="E221" s="33" t="s">
        <v>149</v>
      </c>
      <c r="F221" s="34">
        <v>133.5676</v>
      </c>
      <c r="G221" s="34">
        <v>73.065299999999993</v>
      </c>
      <c r="H221" s="34"/>
      <c r="I221" s="332"/>
      <c r="J221" s="332"/>
    </row>
    <row r="222" spans="1:10" ht="16.5" customHeight="1" x14ac:dyDescent="0.3">
      <c r="A222" s="33" t="str">
        <f t="shared" si="3"/>
        <v>DWiklina</v>
      </c>
      <c r="B222" s="33" t="s">
        <v>253</v>
      </c>
      <c r="C222" s="33" t="s">
        <v>455</v>
      </c>
      <c r="D222" s="33" t="s">
        <v>148</v>
      </c>
      <c r="E222" s="33" t="s">
        <v>128</v>
      </c>
      <c r="F222" s="34">
        <v>133.5676</v>
      </c>
      <c r="G222" s="34">
        <v>73.065299999999993</v>
      </c>
      <c r="H222" s="34"/>
      <c r="I222" s="332"/>
      <c r="J222" s="332"/>
    </row>
    <row r="223" spans="1:10" ht="16.5" x14ac:dyDescent="0.3">
      <c r="A223" s="33" t="str">
        <f t="shared" si="3"/>
        <v>AZiemniaki</v>
      </c>
      <c r="B223" s="33" t="s">
        <v>254</v>
      </c>
      <c r="C223" s="33" t="s">
        <v>255</v>
      </c>
      <c r="D223" s="33" t="s">
        <v>148</v>
      </c>
      <c r="E223" s="33" t="s">
        <v>126</v>
      </c>
      <c r="F223" s="34">
        <v>246.32480000000001</v>
      </c>
      <c r="G223" s="34">
        <v>61.941600000000001</v>
      </c>
      <c r="H223" s="34"/>
      <c r="I223" s="332"/>
      <c r="J223" s="332"/>
    </row>
    <row r="224" spans="1:10" ht="16.5" customHeight="1" x14ac:dyDescent="0.3">
      <c r="A224" s="33" t="str">
        <f t="shared" si="3"/>
        <v>BZiemniaki</v>
      </c>
      <c r="B224" s="33" t="s">
        <v>254</v>
      </c>
      <c r="C224" s="33" t="s">
        <v>255</v>
      </c>
      <c r="D224" s="33" t="s">
        <v>148</v>
      </c>
      <c r="E224" s="33" t="s">
        <v>127</v>
      </c>
      <c r="F224" s="34">
        <v>253.9639</v>
      </c>
      <c r="G224" s="34">
        <v>60.193199999999997</v>
      </c>
      <c r="H224" s="34"/>
      <c r="I224" s="332"/>
      <c r="J224" s="332"/>
    </row>
    <row r="225" spans="1:10" ht="16.5" customHeight="1" x14ac:dyDescent="0.3">
      <c r="A225" s="33" t="str">
        <f t="shared" si="3"/>
        <v>CZiemniaki</v>
      </c>
      <c r="B225" s="33" t="s">
        <v>254</v>
      </c>
      <c r="C225" s="33" t="s">
        <v>255</v>
      </c>
      <c r="D225" s="33" t="s">
        <v>148</v>
      </c>
      <c r="E225" s="33" t="s">
        <v>149</v>
      </c>
      <c r="F225" s="34">
        <v>231.04640000000001</v>
      </c>
      <c r="G225" s="34">
        <v>76.617400000000004</v>
      </c>
      <c r="H225" s="34"/>
      <c r="I225" s="332"/>
      <c r="J225" s="332"/>
    </row>
    <row r="226" spans="1:10" ht="16.5" customHeight="1" x14ac:dyDescent="0.3">
      <c r="A226" s="33" t="str">
        <f t="shared" si="3"/>
        <v>DZiemniaki</v>
      </c>
      <c r="B226" s="33" t="s">
        <v>254</v>
      </c>
      <c r="C226" s="33" t="s">
        <v>255</v>
      </c>
      <c r="D226" s="33" t="s">
        <v>148</v>
      </c>
      <c r="E226" s="33" t="s">
        <v>128</v>
      </c>
      <c r="F226" s="34">
        <v>223.761</v>
      </c>
      <c r="G226" s="34">
        <v>97.599800000000002</v>
      </c>
      <c r="H226" s="34"/>
      <c r="I226" s="332"/>
      <c r="J226" s="332"/>
    </row>
    <row r="227" spans="1:10" ht="16.5" x14ac:dyDescent="0.3">
      <c r="A227" s="33" t="str">
        <f t="shared" si="3"/>
        <v>AZiemniaki jadalne</v>
      </c>
      <c r="B227" s="33" t="s">
        <v>257</v>
      </c>
      <c r="C227" s="33" t="s">
        <v>258</v>
      </c>
      <c r="D227" s="33" t="s">
        <v>148</v>
      </c>
      <c r="E227" s="33" t="s">
        <v>126</v>
      </c>
      <c r="F227" s="34">
        <v>225.74809999999999</v>
      </c>
      <c r="G227" s="34">
        <v>88.852699999999999</v>
      </c>
      <c r="H227" s="34"/>
      <c r="I227" s="332"/>
      <c r="J227" s="332"/>
    </row>
    <row r="228" spans="1:10" ht="16.5" customHeight="1" x14ac:dyDescent="0.3">
      <c r="A228" s="33" t="str">
        <f t="shared" si="3"/>
        <v>BZiemniaki jadalne</v>
      </c>
      <c r="B228" s="33" t="s">
        <v>257</v>
      </c>
      <c r="C228" s="33" t="s">
        <v>258</v>
      </c>
      <c r="D228" s="33" t="s">
        <v>148</v>
      </c>
      <c r="E228" s="33" t="s">
        <v>127</v>
      </c>
      <c r="F228" s="34">
        <v>240.54650000000001</v>
      </c>
      <c r="G228" s="34">
        <v>80.556100000000001</v>
      </c>
      <c r="H228" s="34"/>
      <c r="I228" s="332"/>
      <c r="J228" s="332"/>
    </row>
    <row r="229" spans="1:10" ht="16.5" customHeight="1" x14ac:dyDescent="0.3">
      <c r="A229" s="33" t="str">
        <f t="shared" si="3"/>
        <v>CZiemniaki jadalne</v>
      </c>
      <c r="B229" s="33" t="s">
        <v>257</v>
      </c>
      <c r="C229" s="33" t="s">
        <v>258</v>
      </c>
      <c r="D229" s="33" t="s">
        <v>148</v>
      </c>
      <c r="E229" s="33" t="s">
        <v>149</v>
      </c>
      <c r="F229" s="34">
        <v>231.61590000000001</v>
      </c>
      <c r="G229" s="34">
        <v>83.188100000000006</v>
      </c>
      <c r="H229" s="34"/>
      <c r="I229" s="332"/>
      <c r="J229" s="332"/>
    </row>
    <row r="230" spans="1:10" ht="16.5" customHeight="1" x14ac:dyDescent="0.3">
      <c r="A230" s="33" t="str">
        <f t="shared" si="3"/>
        <v>DZiemniaki jadalne</v>
      </c>
      <c r="B230" s="33" t="s">
        <v>257</v>
      </c>
      <c r="C230" s="33" t="s">
        <v>258</v>
      </c>
      <c r="D230" s="33" t="s">
        <v>148</v>
      </c>
      <c r="E230" s="33" t="s">
        <v>128</v>
      </c>
      <c r="F230" s="34">
        <v>232.3296</v>
      </c>
      <c r="G230" s="34">
        <v>97.538899999999998</v>
      </c>
      <c r="H230" s="34"/>
      <c r="I230" s="332"/>
      <c r="J230" s="332"/>
    </row>
    <row r="231" spans="1:10" ht="16.5" x14ac:dyDescent="0.3">
      <c r="A231" s="33" t="str">
        <f t="shared" si="3"/>
        <v>AZiemniaki skrobiowe</v>
      </c>
      <c r="B231" s="33" t="s">
        <v>259</v>
      </c>
      <c r="C231" s="33" t="s">
        <v>260</v>
      </c>
      <c r="D231" s="33" t="s">
        <v>148</v>
      </c>
      <c r="E231" s="33" t="s">
        <v>126</v>
      </c>
      <c r="F231" s="34">
        <v>323.22340000000003</v>
      </c>
      <c r="G231" s="34">
        <v>33.383899999999997</v>
      </c>
      <c r="H231" s="34"/>
      <c r="I231" s="332"/>
      <c r="J231" s="332"/>
    </row>
    <row r="232" spans="1:10" ht="16.5" customHeight="1" x14ac:dyDescent="0.3">
      <c r="A232" s="33" t="str">
        <f t="shared" si="3"/>
        <v>BZiemniaki skrobiowe</v>
      </c>
      <c r="B232" s="33" t="s">
        <v>259</v>
      </c>
      <c r="C232" s="33" t="s">
        <v>260</v>
      </c>
      <c r="D232" s="33" t="s">
        <v>148</v>
      </c>
      <c r="E232" s="33" t="s">
        <v>127</v>
      </c>
      <c r="F232" s="34">
        <v>282.84190000000001</v>
      </c>
      <c r="G232" s="34">
        <v>39.097799999999999</v>
      </c>
      <c r="H232" s="34"/>
      <c r="I232" s="332"/>
      <c r="J232" s="332"/>
    </row>
    <row r="233" spans="1:10" ht="16.5" customHeight="1" x14ac:dyDescent="0.3">
      <c r="A233" s="33" t="str">
        <f t="shared" si="3"/>
        <v>CZiemniaki skrobiowe</v>
      </c>
      <c r="B233" s="33" t="s">
        <v>259</v>
      </c>
      <c r="C233" s="33" t="s">
        <v>260</v>
      </c>
      <c r="D233" s="33" t="s">
        <v>148</v>
      </c>
      <c r="E233" s="33" t="s">
        <v>149</v>
      </c>
      <c r="F233" s="34">
        <v>270.00810000000001</v>
      </c>
      <c r="G233" s="34">
        <v>33.837800000000001</v>
      </c>
      <c r="H233" s="34"/>
      <c r="I233" s="332"/>
      <c r="J233" s="332"/>
    </row>
    <row r="234" spans="1:10" ht="16.5" customHeight="1" x14ac:dyDescent="0.3">
      <c r="A234" s="33" t="str">
        <f t="shared" si="3"/>
        <v>DZiemniaki skrobiowe</v>
      </c>
      <c r="B234" s="33" t="s">
        <v>259</v>
      </c>
      <c r="C234" s="33" t="s">
        <v>260</v>
      </c>
      <c r="D234" s="33" t="s">
        <v>148</v>
      </c>
      <c r="E234" s="33" t="s">
        <v>128</v>
      </c>
      <c r="F234" s="34">
        <v>289.53089999999997</v>
      </c>
      <c r="G234" s="34">
        <v>37.178199999999997</v>
      </c>
      <c r="H234" s="34"/>
      <c r="I234" s="332"/>
      <c r="J234" s="332"/>
    </row>
    <row r="235" spans="1:10" ht="16.5" x14ac:dyDescent="0.3">
      <c r="A235" s="33" t="str">
        <f t="shared" si="3"/>
        <v>AZiemniaki ogólnoużytkowe</v>
      </c>
      <c r="B235" s="33" t="s">
        <v>261</v>
      </c>
      <c r="C235" s="33" t="s">
        <v>262</v>
      </c>
      <c r="D235" s="33" t="s">
        <v>148</v>
      </c>
      <c r="E235" s="33" t="s">
        <v>126</v>
      </c>
      <c r="F235" s="34">
        <v>231.76</v>
      </c>
      <c r="G235" s="34">
        <v>71.270399999999995</v>
      </c>
      <c r="H235" s="277"/>
      <c r="I235" s="332"/>
      <c r="J235" s="332"/>
    </row>
    <row r="236" spans="1:10" ht="16.5" customHeight="1" x14ac:dyDescent="0.3">
      <c r="A236" s="33" t="str">
        <f t="shared" si="3"/>
        <v>BZiemniaki ogólnoużytkowe</v>
      </c>
      <c r="B236" s="33" t="s">
        <v>261</v>
      </c>
      <c r="C236" s="33" t="s">
        <v>262</v>
      </c>
      <c r="D236" s="33" t="s">
        <v>148</v>
      </c>
      <c r="E236" s="33" t="s">
        <v>127</v>
      </c>
      <c r="F236" s="34">
        <v>256.71469999999999</v>
      </c>
      <c r="G236" s="34">
        <v>77.612099999999998</v>
      </c>
      <c r="H236" s="277"/>
      <c r="I236" s="332"/>
      <c r="J236" s="332"/>
    </row>
    <row r="237" spans="1:10" ht="16.5" customHeight="1" x14ac:dyDescent="0.3">
      <c r="A237" s="33" t="str">
        <f t="shared" si="3"/>
        <v>CZiemniaki ogólnoużytkowe</v>
      </c>
      <c r="B237" s="33" t="s">
        <v>261</v>
      </c>
      <c r="C237" s="33" t="s">
        <v>262</v>
      </c>
      <c r="D237" s="33" t="s">
        <v>148</v>
      </c>
      <c r="E237" s="33" t="s">
        <v>149</v>
      </c>
      <c r="F237" s="34">
        <v>217.05420000000001</v>
      </c>
      <c r="G237" s="34">
        <v>84.494500000000002</v>
      </c>
      <c r="H237" s="277"/>
      <c r="I237" s="332"/>
      <c r="J237" s="332"/>
    </row>
    <row r="238" spans="1:10" ht="16.5" customHeight="1" x14ac:dyDescent="0.3">
      <c r="A238" s="33" t="str">
        <f t="shared" si="3"/>
        <v>DZiemniaki ogólnoużytkowe</v>
      </c>
      <c r="B238" s="33" t="s">
        <v>261</v>
      </c>
      <c r="C238" s="33" t="s">
        <v>262</v>
      </c>
      <c r="D238" s="33" t="s">
        <v>148</v>
      </c>
      <c r="E238" s="33" t="s">
        <v>128</v>
      </c>
      <c r="F238" s="34">
        <v>196.55940000000001</v>
      </c>
      <c r="G238" s="34">
        <v>102.0929</v>
      </c>
      <c r="H238" s="277"/>
      <c r="I238" s="332"/>
      <c r="J238" s="332"/>
    </row>
    <row r="239" spans="1:10" ht="16.5" x14ac:dyDescent="0.3">
      <c r="A239" s="33" t="str">
        <f t="shared" si="3"/>
        <v>ARośliny pastewne objętościowe na gruntach ornych</v>
      </c>
      <c r="B239" s="33" t="s">
        <v>263</v>
      </c>
      <c r="C239" s="33" t="s">
        <v>264</v>
      </c>
      <c r="D239" s="33" t="s">
        <v>148</v>
      </c>
      <c r="E239" s="33" t="s">
        <v>126</v>
      </c>
      <c r="F239" s="34">
        <v>316.52879999999999</v>
      </c>
      <c r="G239" s="34">
        <v>17.027899999999999</v>
      </c>
      <c r="H239" s="34"/>
      <c r="I239" s="332"/>
      <c r="J239" s="332"/>
    </row>
    <row r="240" spans="1:10" ht="16.5" customHeight="1" x14ac:dyDescent="0.3">
      <c r="A240" s="33" t="str">
        <f t="shared" si="3"/>
        <v>BRośliny pastewne objętościowe na gruntach ornych</v>
      </c>
      <c r="B240" s="33" t="s">
        <v>263</v>
      </c>
      <c r="C240" s="33" t="s">
        <v>264</v>
      </c>
      <c r="D240" s="33" t="s">
        <v>148</v>
      </c>
      <c r="E240" s="33" t="s">
        <v>127</v>
      </c>
      <c r="F240" s="34">
        <v>405.3261</v>
      </c>
      <c r="G240" s="34">
        <v>17.9529</v>
      </c>
      <c r="H240" s="34"/>
      <c r="I240" s="332"/>
      <c r="J240" s="332"/>
    </row>
    <row r="241" spans="1:10" ht="16.5" customHeight="1" x14ac:dyDescent="0.3">
      <c r="A241" s="33" t="str">
        <f t="shared" si="3"/>
        <v>CRośliny pastewne objętościowe na gruntach ornych</v>
      </c>
      <c r="B241" s="33" t="s">
        <v>263</v>
      </c>
      <c r="C241" s="33" t="s">
        <v>264</v>
      </c>
      <c r="D241" s="33" t="s">
        <v>148</v>
      </c>
      <c r="E241" s="33" t="s">
        <v>149</v>
      </c>
      <c r="F241" s="34">
        <v>426.15069999999997</v>
      </c>
      <c r="G241" s="34">
        <v>18.021999999999998</v>
      </c>
      <c r="H241" s="34"/>
      <c r="I241" s="332"/>
      <c r="J241" s="332"/>
    </row>
    <row r="242" spans="1:10" ht="16.5" customHeight="1" x14ac:dyDescent="0.3">
      <c r="A242" s="33" t="str">
        <f t="shared" si="3"/>
        <v>DRośliny pastewne objętościowe na gruntach ornych</v>
      </c>
      <c r="B242" s="33" t="s">
        <v>263</v>
      </c>
      <c r="C242" s="33" t="s">
        <v>264</v>
      </c>
      <c r="D242" s="33" t="s">
        <v>148</v>
      </c>
      <c r="E242" s="33" t="s">
        <v>128</v>
      </c>
      <c r="F242" s="34">
        <v>381.2724</v>
      </c>
      <c r="G242" s="34">
        <v>18.061900000000001</v>
      </c>
      <c r="H242" s="34"/>
      <c r="I242" s="332"/>
      <c r="J242" s="332"/>
    </row>
    <row r="243" spans="1:10" ht="16.5" x14ac:dyDescent="0.3">
      <c r="A243" s="33" t="str">
        <f t="shared" si="3"/>
        <v>AOkopowe pastewne na pasze</v>
      </c>
      <c r="B243" s="33" t="s">
        <v>265</v>
      </c>
      <c r="C243" s="33" t="s">
        <v>266</v>
      </c>
      <c r="D243" s="33" t="s">
        <v>148</v>
      </c>
      <c r="E243" s="33" t="s">
        <v>126</v>
      </c>
      <c r="F243" s="34">
        <v>407.07650000000001</v>
      </c>
      <c r="G243" s="34">
        <v>12.2209</v>
      </c>
      <c r="H243" s="34"/>
      <c r="I243" s="332"/>
      <c r="J243" s="332"/>
    </row>
    <row r="244" spans="1:10" ht="16.5" customHeight="1" x14ac:dyDescent="0.3">
      <c r="A244" s="33" t="str">
        <f t="shared" si="3"/>
        <v>BOkopowe pastewne na pasze</v>
      </c>
      <c r="B244" s="33" t="s">
        <v>265</v>
      </c>
      <c r="C244" s="33" t="s">
        <v>266</v>
      </c>
      <c r="D244" s="33" t="s">
        <v>148</v>
      </c>
      <c r="E244" s="33" t="s">
        <v>127</v>
      </c>
      <c r="F244" s="34">
        <v>426.72930000000002</v>
      </c>
      <c r="G244" s="34">
        <v>12.787699999999999</v>
      </c>
      <c r="H244" s="34"/>
      <c r="I244" s="332"/>
      <c r="J244" s="332"/>
    </row>
    <row r="245" spans="1:10" ht="16.5" customHeight="1" x14ac:dyDescent="0.3">
      <c r="A245" s="33" t="str">
        <f t="shared" si="3"/>
        <v>COkopowe pastewne na pasze</v>
      </c>
      <c r="B245" s="33" t="s">
        <v>265</v>
      </c>
      <c r="C245" s="33" t="s">
        <v>266</v>
      </c>
      <c r="D245" s="33" t="s">
        <v>148</v>
      </c>
      <c r="E245" s="33" t="s">
        <v>149</v>
      </c>
      <c r="F245" s="34">
        <v>394.7396</v>
      </c>
      <c r="G245" s="34">
        <v>13.309799999999999</v>
      </c>
      <c r="H245" s="34"/>
      <c r="I245" s="332"/>
      <c r="J245" s="332"/>
    </row>
    <row r="246" spans="1:10" ht="16.5" customHeight="1" x14ac:dyDescent="0.3">
      <c r="A246" s="33" t="str">
        <f t="shared" si="3"/>
        <v>DOkopowe pastewne na pasze</v>
      </c>
      <c r="B246" s="33" t="s">
        <v>265</v>
      </c>
      <c r="C246" s="33" t="s">
        <v>266</v>
      </c>
      <c r="D246" s="33" t="s">
        <v>148</v>
      </c>
      <c r="E246" s="33" t="s">
        <v>128</v>
      </c>
      <c r="F246" s="34">
        <v>436.29610000000002</v>
      </c>
      <c r="G246" s="34">
        <v>12.5335</v>
      </c>
      <c r="H246" s="34"/>
      <c r="I246" s="332"/>
      <c r="J246" s="332"/>
    </row>
    <row r="247" spans="1:10" ht="16.5" x14ac:dyDescent="0.3">
      <c r="A247" s="33" t="str">
        <f t="shared" si="3"/>
        <v>ABuraki pastewne na pasze</v>
      </c>
      <c r="B247" s="33" t="s">
        <v>267</v>
      </c>
      <c r="C247" s="33" t="s">
        <v>268</v>
      </c>
      <c r="D247" s="33" t="s">
        <v>148</v>
      </c>
      <c r="E247" s="33" t="s">
        <v>126</v>
      </c>
      <c r="F247" s="34">
        <v>436.96089999999998</v>
      </c>
      <c r="G247" s="34">
        <v>11.8195</v>
      </c>
      <c r="H247" s="34"/>
      <c r="I247" s="332"/>
      <c r="J247" s="332"/>
    </row>
    <row r="248" spans="1:10" ht="16.5" customHeight="1" x14ac:dyDescent="0.3">
      <c r="A248" s="33" t="str">
        <f t="shared" si="3"/>
        <v>BBuraki pastewne na pasze</v>
      </c>
      <c r="B248" s="33" t="s">
        <v>267</v>
      </c>
      <c r="C248" s="33" t="s">
        <v>268</v>
      </c>
      <c r="D248" s="33" t="s">
        <v>148</v>
      </c>
      <c r="E248" s="33" t="s">
        <v>127</v>
      </c>
      <c r="F248" s="34">
        <v>477.68419999999998</v>
      </c>
      <c r="G248" s="34">
        <v>12.8268</v>
      </c>
      <c r="H248" s="34"/>
      <c r="I248" s="332"/>
      <c r="J248" s="332"/>
    </row>
    <row r="249" spans="1:10" ht="16.5" customHeight="1" x14ac:dyDescent="0.3">
      <c r="A249" s="33" t="str">
        <f t="shared" si="3"/>
        <v>CBuraki pastewne na pasze</v>
      </c>
      <c r="B249" s="33" t="s">
        <v>267</v>
      </c>
      <c r="C249" s="33" t="s">
        <v>268</v>
      </c>
      <c r="D249" s="33" t="s">
        <v>148</v>
      </c>
      <c r="E249" s="33" t="s">
        <v>149</v>
      </c>
      <c r="F249" s="34">
        <v>535.44730000000004</v>
      </c>
      <c r="G249" s="34">
        <v>12.0723</v>
      </c>
      <c r="H249" s="34"/>
      <c r="I249" s="332"/>
      <c r="J249" s="332"/>
    </row>
    <row r="250" spans="1:10" ht="16.5" customHeight="1" x14ac:dyDescent="0.3">
      <c r="A250" s="33" t="str">
        <f t="shared" si="3"/>
        <v>DBuraki pastewne na pasze</v>
      </c>
      <c r="B250" s="33" t="s">
        <v>267</v>
      </c>
      <c r="C250" s="33" t="s">
        <v>268</v>
      </c>
      <c r="D250" s="33" t="s">
        <v>148</v>
      </c>
      <c r="E250" s="33" t="s">
        <v>128</v>
      </c>
      <c r="F250" s="34">
        <v>514.67719999999997</v>
      </c>
      <c r="G250" s="34">
        <v>12.271800000000001</v>
      </c>
      <c r="H250" s="34"/>
      <c r="I250" s="332"/>
      <c r="J250" s="332"/>
    </row>
    <row r="251" spans="1:10" ht="16.5" x14ac:dyDescent="0.3">
      <c r="A251" s="33" t="str">
        <f t="shared" si="3"/>
        <v>AMarchew pastewna na pasze</v>
      </c>
      <c r="B251" s="33" t="s">
        <v>270</v>
      </c>
      <c r="C251" s="33" t="s">
        <v>271</v>
      </c>
      <c r="D251" s="33" t="s">
        <v>148</v>
      </c>
      <c r="E251" s="33" t="s">
        <v>126</v>
      </c>
      <c r="F251" s="34">
        <v>392.92869999999999</v>
      </c>
      <c r="G251" s="34">
        <v>17.687000000000001</v>
      </c>
      <c r="H251" s="34"/>
      <c r="I251" s="332"/>
      <c r="J251" s="332"/>
    </row>
    <row r="252" spans="1:10" ht="16.5" customHeight="1" x14ac:dyDescent="0.3">
      <c r="A252" s="33" t="str">
        <f t="shared" si="3"/>
        <v>BMarchew pastewna na pasze</v>
      </c>
      <c r="B252" s="33" t="s">
        <v>270</v>
      </c>
      <c r="C252" s="33" t="s">
        <v>271</v>
      </c>
      <c r="D252" s="33" t="s">
        <v>148</v>
      </c>
      <c r="E252" s="33" t="s">
        <v>127</v>
      </c>
      <c r="F252" s="34">
        <v>392.92869999999999</v>
      </c>
      <c r="G252" s="34">
        <v>17.687000000000001</v>
      </c>
      <c r="H252" s="34"/>
      <c r="I252" s="332"/>
      <c r="J252" s="332"/>
    </row>
    <row r="253" spans="1:10" ht="16.5" customHeight="1" x14ac:dyDescent="0.3">
      <c r="A253" s="33" t="str">
        <f t="shared" si="3"/>
        <v>CMarchew pastewna na pasze</v>
      </c>
      <c r="B253" s="33" t="s">
        <v>270</v>
      </c>
      <c r="C253" s="33" t="s">
        <v>271</v>
      </c>
      <c r="D253" s="33" t="s">
        <v>148</v>
      </c>
      <c r="E253" s="33" t="s">
        <v>149</v>
      </c>
      <c r="F253" s="34">
        <v>467.49169999999998</v>
      </c>
      <c r="G253" s="34">
        <v>19.386299999999999</v>
      </c>
      <c r="H253" s="34"/>
      <c r="I253" s="332"/>
      <c r="J253" s="332"/>
    </row>
    <row r="254" spans="1:10" ht="16.5" customHeight="1" x14ac:dyDescent="0.3">
      <c r="A254" s="33" t="str">
        <f t="shared" si="3"/>
        <v>DMarchew pastewna na pasze</v>
      </c>
      <c r="B254" s="33" t="s">
        <v>270</v>
      </c>
      <c r="C254" s="33" t="s">
        <v>271</v>
      </c>
      <c r="D254" s="33" t="s">
        <v>148</v>
      </c>
      <c r="E254" s="33" t="s">
        <v>128</v>
      </c>
      <c r="F254" s="34">
        <v>392.92869999999999</v>
      </c>
      <c r="G254" s="34">
        <v>17.687000000000001</v>
      </c>
      <c r="H254" s="34"/>
      <c r="I254" s="332"/>
      <c r="J254" s="332"/>
    </row>
    <row r="255" spans="1:10" ht="16.5" x14ac:dyDescent="0.3">
      <c r="A255" s="33" t="str">
        <f t="shared" si="3"/>
        <v>ADynia pastewna na pasze</v>
      </c>
      <c r="B255" s="33" t="s">
        <v>272</v>
      </c>
      <c r="C255" s="33" t="s">
        <v>273</v>
      </c>
      <c r="D255" s="33" t="s">
        <v>148</v>
      </c>
      <c r="E255" s="33" t="s">
        <v>126</v>
      </c>
      <c r="F255" s="34">
        <v>339.15940000000001</v>
      </c>
      <c r="G255" s="34">
        <v>12.9617</v>
      </c>
      <c r="H255" s="34"/>
      <c r="I255" s="332"/>
      <c r="J255" s="332"/>
    </row>
    <row r="256" spans="1:10" ht="16.5" customHeight="1" x14ac:dyDescent="0.3">
      <c r="A256" s="33" t="str">
        <f t="shared" si="3"/>
        <v>BDynia pastewna na pasze</v>
      </c>
      <c r="B256" s="33" t="s">
        <v>272</v>
      </c>
      <c r="C256" s="33" t="s">
        <v>273</v>
      </c>
      <c r="D256" s="33" t="s">
        <v>148</v>
      </c>
      <c r="E256" s="33" t="s">
        <v>127</v>
      </c>
      <c r="F256" s="34">
        <v>301.19229999999999</v>
      </c>
      <c r="G256" s="34">
        <v>13.077299999999999</v>
      </c>
      <c r="H256" s="34"/>
      <c r="I256" s="332"/>
      <c r="J256" s="332"/>
    </row>
    <row r="257" spans="1:10" ht="16.5" customHeight="1" x14ac:dyDescent="0.3">
      <c r="A257" s="33" t="str">
        <f t="shared" si="3"/>
        <v>CDynia pastewna na pasze</v>
      </c>
      <c r="B257" s="33" t="s">
        <v>272</v>
      </c>
      <c r="C257" s="33" t="s">
        <v>273</v>
      </c>
      <c r="D257" s="33" t="s">
        <v>148</v>
      </c>
      <c r="E257" s="33" t="s">
        <v>149</v>
      </c>
      <c r="F257" s="34">
        <v>314.61419999999998</v>
      </c>
      <c r="G257" s="34">
        <v>13.135400000000001</v>
      </c>
      <c r="H257" s="34"/>
      <c r="I257" s="332"/>
      <c r="J257" s="332"/>
    </row>
    <row r="258" spans="1:10" ht="16.5" customHeight="1" x14ac:dyDescent="0.3">
      <c r="A258" s="33" t="str">
        <f t="shared" si="3"/>
        <v>DDynia pastewna na pasze</v>
      </c>
      <c r="B258" s="33" t="s">
        <v>272</v>
      </c>
      <c r="C258" s="33" t="s">
        <v>273</v>
      </c>
      <c r="D258" s="33" t="s">
        <v>148</v>
      </c>
      <c r="E258" s="33" t="s">
        <v>128</v>
      </c>
      <c r="F258" s="34">
        <v>386.74459999999999</v>
      </c>
      <c r="G258" s="34">
        <v>12.957100000000001</v>
      </c>
      <c r="H258" s="34"/>
      <c r="I258" s="332"/>
      <c r="J258" s="332"/>
    </row>
    <row r="259" spans="1:10" ht="16.5" x14ac:dyDescent="0.3">
      <c r="A259" s="33" t="str">
        <f t="shared" si="3"/>
        <v>AKukurydza pastewna na zielonkę</v>
      </c>
      <c r="B259" s="33" t="s">
        <v>274</v>
      </c>
      <c r="C259" s="33" t="s">
        <v>275</v>
      </c>
      <c r="D259" s="33" t="s">
        <v>148</v>
      </c>
      <c r="E259" s="33" t="s">
        <v>126</v>
      </c>
      <c r="F259" s="34">
        <v>481.56009999999998</v>
      </c>
      <c r="G259" s="34">
        <v>17.160900000000002</v>
      </c>
      <c r="H259" s="34"/>
      <c r="I259" s="332"/>
      <c r="J259" s="332"/>
    </row>
    <row r="260" spans="1:10" ht="16.5" customHeight="1" x14ac:dyDescent="0.3">
      <c r="A260" s="33" t="str">
        <f t="shared" ref="A260:A323" si="4">E260&amp;C260</f>
        <v>BKukurydza pastewna na zielonkę</v>
      </c>
      <c r="B260" s="33" t="s">
        <v>274</v>
      </c>
      <c r="C260" s="33" t="s">
        <v>275</v>
      </c>
      <c r="D260" s="33" t="s">
        <v>148</v>
      </c>
      <c r="E260" s="33" t="s">
        <v>127</v>
      </c>
      <c r="F260" s="34">
        <v>470.1857</v>
      </c>
      <c r="G260" s="34">
        <v>17.853899999999999</v>
      </c>
      <c r="H260" s="34"/>
      <c r="I260" s="332"/>
      <c r="J260" s="332"/>
    </row>
    <row r="261" spans="1:10" ht="16.5" customHeight="1" x14ac:dyDescent="0.3">
      <c r="A261" s="33" t="str">
        <f t="shared" si="4"/>
        <v>CKukurydza pastewna na zielonkę</v>
      </c>
      <c r="B261" s="33" t="s">
        <v>274</v>
      </c>
      <c r="C261" s="33" t="s">
        <v>275</v>
      </c>
      <c r="D261" s="33" t="s">
        <v>148</v>
      </c>
      <c r="E261" s="33" t="s">
        <v>149</v>
      </c>
      <c r="F261" s="34">
        <v>517.6934</v>
      </c>
      <c r="G261" s="34">
        <v>18.0337</v>
      </c>
      <c r="H261" s="34"/>
      <c r="I261" s="332"/>
      <c r="J261" s="332"/>
    </row>
    <row r="262" spans="1:10" ht="16.5" customHeight="1" x14ac:dyDescent="0.3">
      <c r="A262" s="33" t="str">
        <f t="shared" si="4"/>
        <v>DKukurydza pastewna na zielonkę</v>
      </c>
      <c r="B262" s="33" t="s">
        <v>274</v>
      </c>
      <c r="C262" s="33" t="s">
        <v>275</v>
      </c>
      <c r="D262" s="33" t="s">
        <v>148</v>
      </c>
      <c r="E262" s="33" t="s">
        <v>128</v>
      </c>
      <c r="F262" s="34">
        <v>530.97439999999995</v>
      </c>
      <c r="G262" s="34">
        <v>18.017299999999999</v>
      </c>
      <c r="H262" s="34"/>
      <c r="I262" s="332"/>
      <c r="J262" s="332"/>
    </row>
    <row r="263" spans="1:10" ht="16.5" x14ac:dyDescent="0.3">
      <c r="A263" s="33" t="str">
        <f t="shared" si="4"/>
        <v>AZboża i mieszanki zbóż z innymi roślinami na zielonkę</v>
      </c>
      <c r="B263" s="33" t="s">
        <v>276</v>
      </c>
      <c r="C263" s="33" t="s">
        <v>277</v>
      </c>
      <c r="D263" s="33" t="s">
        <v>148</v>
      </c>
      <c r="E263" s="33" t="s">
        <v>126</v>
      </c>
      <c r="F263" s="34">
        <v>202.42410000000001</v>
      </c>
      <c r="G263" s="34">
        <v>18.274100000000001</v>
      </c>
      <c r="H263" s="34"/>
      <c r="I263" s="332"/>
      <c r="J263" s="332"/>
    </row>
    <row r="264" spans="1:10" ht="16.5" customHeight="1" x14ac:dyDescent="0.3">
      <c r="A264" s="33" t="str">
        <f t="shared" si="4"/>
        <v>BZboża i mieszanki zbóż z innymi roślinami na zielonkę</v>
      </c>
      <c r="B264" s="33" t="s">
        <v>276</v>
      </c>
      <c r="C264" s="33" t="s">
        <v>277</v>
      </c>
      <c r="D264" s="33" t="s">
        <v>148</v>
      </c>
      <c r="E264" s="33" t="s">
        <v>127</v>
      </c>
      <c r="F264" s="34">
        <v>253.2028</v>
      </c>
      <c r="G264" s="34">
        <v>16.7395</v>
      </c>
      <c r="H264" s="34"/>
      <c r="I264" s="332"/>
      <c r="J264" s="332"/>
    </row>
    <row r="265" spans="1:10" ht="16.5" customHeight="1" x14ac:dyDescent="0.3">
      <c r="A265" s="33" t="str">
        <f t="shared" si="4"/>
        <v>CZboża i mieszanki zbóż z innymi roślinami na zielonkę</v>
      </c>
      <c r="B265" s="33" t="s">
        <v>276</v>
      </c>
      <c r="C265" s="33" t="s">
        <v>277</v>
      </c>
      <c r="D265" s="33" t="s">
        <v>148</v>
      </c>
      <c r="E265" s="33" t="s">
        <v>149</v>
      </c>
      <c r="F265" s="34">
        <v>151.09450000000001</v>
      </c>
      <c r="G265" s="34">
        <v>17.7119</v>
      </c>
      <c r="H265" s="34"/>
      <c r="I265" s="332"/>
      <c r="J265" s="332"/>
    </row>
    <row r="266" spans="1:10" ht="16.5" customHeight="1" x14ac:dyDescent="0.3">
      <c r="A266" s="33" t="str">
        <f t="shared" si="4"/>
        <v>DZboża i mieszanki zbóż z innymi roślinami na zielonkę</v>
      </c>
      <c r="B266" s="33" t="s">
        <v>276</v>
      </c>
      <c r="C266" s="33" t="s">
        <v>277</v>
      </c>
      <c r="D266" s="33" t="s">
        <v>148</v>
      </c>
      <c r="E266" s="33" t="s">
        <v>128</v>
      </c>
      <c r="F266" s="34">
        <v>209.80359999999999</v>
      </c>
      <c r="G266" s="34">
        <v>18.979399999999998</v>
      </c>
      <c r="H266" s="34"/>
      <c r="I266" s="332"/>
      <c r="J266" s="332"/>
    </row>
    <row r="267" spans="1:10" ht="16.5" x14ac:dyDescent="0.3">
      <c r="A267" s="33" t="str">
        <f t="shared" si="4"/>
        <v>ATrawy w uprawie polowej na zielonkę (UZ)</v>
      </c>
      <c r="B267" s="33" t="s">
        <v>278</v>
      </c>
      <c r="C267" s="33" t="s">
        <v>672</v>
      </c>
      <c r="D267" s="33" t="s">
        <v>148</v>
      </c>
      <c r="E267" s="33" t="s">
        <v>126</v>
      </c>
      <c r="F267" s="34">
        <v>238.55840000000001</v>
      </c>
      <c r="G267" s="34">
        <v>17.130800000000001</v>
      </c>
      <c r="H267" s="34"/>
      <c r="I267" s="332"/>
      <c r="J267" s="332"/>
    </row>
    <row r="268" spans="1:10" ht="16.5" customHeight="1" x14ac:dyDescent="0.3">
      <c r="A268" s="33" t="str">
        <f t="shared" si="4"/>
        <v>BTrawy w uprawie polowej na zielonkę (UZ)</v>
      </c>
      <c r="B268" s="33" t="s">
        <v>278</v>
      </c>
      <c r="C268" s="33" t="s">
        <v>672</v>
      </c>
      <c r="D268" s="33" t="s">
        <v>148</v>
      </c>
      <c r="E268" s="33" t="s">
        <v>127</v>
      </c>
      <c r="F268" s="34">
        <v>255.5052</v>
      </c>
      <c r="G268" s="34">
        <v>17.7407</v>
      </c>
      <c r="H268" s="34"/>
      <c r="I268" s="332"/>
      <c r="J268" s="332"/>
    </row>
    <row r="269" spans="1:10" ht="16.5" customHeight="1" x14ac:dyDescent="0.3">
      <c r="A269" s="33" t="str">
        <f t="shared" si="4"/>
        <v>CTrawy w uprawie polowej na zielonkę (UZ)</v>
      </c>
      <c r="B269" s="33" t="s">
        <v>278</v>
      </c>
      <c r="C269" s="33" t="s">
        <v>672</v>
      </c>
      <c r="D269" s="33" t="s">
        <v>148</v>
      </c>
      <c r="E269" s="33" t="s">
        <v>149</v>
      </c>
      <c r="F269" s="34">
        <v>296.52960000000002</v>
      </c>
      <c r="G269" s="34">
        <v>17.770900000000001</v>
      </c>
      <c r="H269" s="34"/>
      <c r="I269" s="332"/>
      <c r="J269" s="332"/>
    </row>
    <row r="270" spans="1:10" ht="16.5" customHeight="1" x14ac:dyDescent="0.3">
      <c r="A270" s="33" t="str">
        <f t="shared" si="4"/>
        <v>DTrawy w uprawie polowej na zielonkę (UZ)</v>
      </c>
      <c r="B270" s="33" t="s">
        <v>278</v>
      </c>
      <c r="C270" s="33" t="s">
        <v>672</v>
      </c>
      <c r="D270" s="33" t="s">
        <v>148</v>
      </c>
      <c r="E270" s="33" t="s">
        <v>128</v>
      </c>
      <c r="F270" s="34">
        <v>275.40269999999998</v>
      </c>
      <c r="G270" s="34">
        <v>18.156099999999999</v>
      </c>
      <c r="H270" s="34"/>
      <c r="I270" s="332"/>
      <c r="J270" s="332"/>
    </row>
    <row r="271" spans="1:10" ht="16.5" x14ac:dyDescent="0.3">
      <c r="A271" s="33" t="str">
        <f t="shared" si="4"/>
        <v>AStrączkowe na zielonkę</v>
      </c>
      <c r="B271" s="33" t="s">
        <v>279</v>
      </c>
      <c r="C271" s="33" t="s">
        <v>280</v>
      </c>
      <c r="D271" s="33" t="s">
        <v>148</v>
      </c>
      <c r="E271" s="33" t="s">
        <v>126</v>
      </c>
      <c r="F271" s="34">
        <v>240.11279999999999</v>
      </c>
      <c r="G271" s="34">
        <v>17.901800000000001</v>
      </c>
      <c r="H271" s="34"/>
      <c r="I271" s="332"/>
      <c r="J271" s="332"/>
    </row>
    <row r="272" spans="1:10" ht="16.5" customHeight="1" x14ac:dyDescent="0.3">
      <c r="A272" s="33" t="str">
        <f t="shared" si="4"/>
        <v>BStrączkowe na zielonkę</v>
      </c>
      <c r="B272" s="33" t="s">
        <v>279</v>
      </c>
      <c r="C272" s="33" t="s">
        <v>280</v>
      </c>
      <c r="D272" s="33" t="s">
        <v>148</v>
      </c>
      <c r="E272" s="33" t="s">
        <v>127</v>
      </c>
      <c r="F272" s="34">
        <v>226.15049999999999</v>
      </c>
      <c r="G272" s="34">
        <v>16.6813</v>
      </c>
      <c r="H272" s="34"/>
      <c r="I272" s="332"/>
      <c r="J272" s="332"/>
    </row>
    <row r="273" spans="1:10" ht="16.5" customHeight="1" x14ac:dyDescent="0.3">
      <c r="A273" s="33" t="str">
        <f t="shared" si="4"/>
        <v>CStrączkowe na zielonkę</v>
      </c>
      <c r="B273" s="33" t="s">
        <v>279</v>
      </c>
      <c r="C273" s="33" t="s">
        <v>280</v>
      </c>
      <c r="D273" s="33" t="s">
        <v>148</v>
      </c>
      <c r="E273" s="33" t="s">
        <v>149</v>
      </c>
      <c r="F273" s="34">
        <v>209.57320000000001</v>
      </c>
      <c r="G273" s="34">
        <v>17.101700000000001</v>
      </c>
      <c r="H273" s="34"/>
      <c r="I273" s="332"/>
      <c r="J273" s="332"/>
    </row>
    <row r="274" spans="1:10" ht="16.5" customHeight="1" x14ac:dyDescent="0.3">
      <c r="A274" s="33" t="str">
        <f t="shared" si="4"/>
        <v>DStrączkowe na zielonkę</v>
      </c>
      <c r="B274" s="33" t="s">
        <v>279</v>
      </c>
      <c r="C274" s="33" t="s">
        <v>280</v>
      </c>
      <c r="D274" s="33" t="s">
        <v>148</v>
      </c>
      <c r="E274" s="33" t="s">
        <v>128</v>
      </c>
      <c r="F274" s="34">
        <v>170.60560000000001</v>
      </c>
      <c r="G274" s="34">
        <v>17.376100000000001</v>
      </c>
      <c r="H274" s="34"/>
      <c r="I274" s="332"/>
      <c r="J274" s="332"/>
    </row>
    <row r="275" spans="1:10" ht="16.5" x14ac:dyDescent="0.3">
      <c r="A275" s="33" t="str">
        <f t="shared" si="4"/>
        <v>AMotylkowe drobnonasienne na zielonkę (UZ)</v>
      </c>
      <c r="B275" s="33" t="s">
        <v>281</v>
      </c>
      <c r="C275" s="33" t="s">
        <v>673</v>
      </c>
      <c r="D275" s="33" t="s">
        <v>148</v>
      </c>
      <c r="E275" s="33" t="s">
        <v>126</v>
      </c>
      <c r="F275" s="34">
        <v>256.90519999999998</v>
      </c>
      <c r="G275" s="34">
        <v>16.623699999999999</v>
      </c>
      <c r="H275" s="34"/>
      <c r="I275" s="332"/>
      <c r="J275" s="332"/>
    </row>
    <row r="276" spans="1:10" ht="16.5" customHeight="1" x14ac:dyDescent="0.3">
      <c r="A276" s="33" t="str">
        <f t="shared" si="4"/>
        <v>BMotylkowe drobnonasienne na zielonkę (UZ)</v>
      </c>
      <c r="B276" s="33" t="s">
        <v>281</v>
      </c>
      <c r="C276" s="33" t="s">
        <v>673</v>
      </c>
      <c r="D276" s="33" t="s">
        <v>148</v>
      </c>
      <c r="E276" s="33" t="s">
        <v>127</v>
      </c>
      <c r="F276" s="34">
        <v>281.65660000000003</v>
      </c>
      <c r="G276" s="34">
        <v>18.1374</v>
      </c>
      <c r="H276" s="34"/>
      <c r="I276" s="332"/>
      <c r="J276" s="332"/>
    </row>
    <row r="277" spans="1:10" ht="16.5" customHeight="1" x14ac:dyDescent="0.3">
      <c r="A277" s="33" t="str">
        <f t="shared" si="4"/>
        <v>CMotylkowe drobnonasienne na zielonkę (UZ)</v>
      </c>
      <c r="B277" s="33" t="s">
        <v>281</v>
      </c>
      <c r="C277" s="33" t="s">
        <v>673</v>
      </c>
      <c r="D277" s="33" t="s">
        <v>148</v>
      </c>
      <c r="E277" s="33" t="s">
        <v>149</v>
      </c>
      <c r="F277" s="34">
        <v>300.8297</v>
      </c>
      <c r="G277" s="34">
        <v>18.154299999999999</v>
      </c>
      <c r="H277" s="34"/>
      <c r="I277" s="332"/>
      <c r="J277" s="332"/>
    </row>
    <row r="278" spans="1:10" ht="16.5" customHeight="1" x14ac:dyDescent="0.3">
      <c r="A278" s="33" t="str">
        <f t="shared" si="4"/>
        <v>DMotylkowe drobnonasienne na zielonkę (UZ)</v>
      </c>
      <c r="B278" s="33" t="s">
        <v>281</v>
      </c>
      <c r="C278" s="33" t="s">
        <v>673</v>
      </c>
      <c r="D278" s="33" t="s">
        <v>148</v>
      </c>
      <c r="E278" s="33" t="s">
        <v>128</v>
      </c>
      <c r="F278" s="34">
        <v>319.71280000000002</v>
      </c>
      <c r="G278" s="34">
        <v>18.027100000000001</v>
      </c>
      <c r="H278" s="34"/>
      <c r="I278" s="332"/>
      <c r="J278" s="332"/>
    </row>
    <row r="279" spans="1:10" ht="16.5" x14ac:dyDescent="0.3">
      <c r="A279" s="33" t="str">
        <f t="shared" si="4"/>
        <v>AMieszanki motylkowych z trawami (UZ)</v>
      </c>
      <c r="B279" s="33" t="s">
        <v>282</v>
      </c>
      <c r="C279" s="33" t="s">
        <v>674</v>
      </c>
      <c r="D279" s="33" t="s">
        <v>148</v>
      </c>
      <c r="E279" s="33" t="s">
        <v>126</v>
      </c>
      <c r="F279" s="34">
        <v>243.60480000000001</v>
      </c>
      <c r="G279" s="34">
        <v>17.369399999999999</v>
      </c>
      <c r="H279" s="34"/>
      <c r="I279" s="332"/>
      <c r="J279" s="332"/>
    </row>
    <row r="280" spans="1:10" ht="16.5" customHeight="1" x14ac:dyDescent="0.3">
      <c r="A280" s="33" t="str">
        <f t="shared" si="4"/>
        <v>BMieszanki motylkowych z trawami (UZ)</v>
      </c>
      <c r="B280" s="33" t="s">
        <v>282</v>
      </c>
      <c r="C280" s="33" t="s">
        <v>674</v>
      </c>
      <c r="D280" s="33" t="s">
        <v>148</v>
      </c>
      <c r="E280" s="33" t="s">
        <v>127</v>
      </c>
      <c r="F280" s="34">
        <v>279.06659999999999</v>
      </c>
      <c r="G280" s="34">
        <v>18.442799999999998</v>
      </c>
      <c r="H280" s="34"/>
      <c r="I280" s="332"/>
      <c r="J280" s="332"/>
    </row>
    <row r="281" spans="1:10" ht="16.5" customHeight="1" x14ac:dyDescent="0.3">
      <c r="A281" s="33" t="str">
        <f t="shared" si="4"/>
        <v>CMieszanki motylkowych z trawami (UZ)</v>
      </c>
      <c r="B281" s="33" t="s">
        <v>282</v>
      </c>
      <c r="C281" s="33" t="s">
        <v>674</v>
      </c>
      <c r="D281" s="33" t="s">
        <v>148</v>
      </c>
      <c r="E281" s="33" t="s">
        <v>149</v>
      </c>
      <c r="F281" s="34">
        <v>316.0761</v>
      </c>
      <c r="G281" s="34">
        <v>18.563600000000001</v>
      </c>
      <c r="H281" s="34"/>
      <c r="I281" s="332"/>
      <c r="J281" s="332"/>
    </row>
    <row r="282" spans="1:10" ht="16.5" customHeight="1" x14ac:dyDescent="0.3">
      <c r="A282" s="33" t="str">
        <f t="shared" si="4"/>
        <v>DMieszanki motylkowych z trawami (UZ)</v>
      </c>
      <c r="B282" s="33" t="s">
        <v>282</v>
      </c>
      <c r="C282" s="33" t="s">
        <v>674</v>
      </c>
      <c r="D282" s="33" t="s">
        <v>148</v>
      </c>
      <c r="E282" s="33" t="s">
        <v>128</v>
      </c>
      <c r="F282" s="34">
        <v>291.7414</v>
      </c>
      <c r="G282" s="34">
        <v>18.4406</v>
      </c>
      <c r="H282" s="34"/>
      <c r="I282" s="332"/>
      <c r="J282" s="332"/>
    </row>
    <row r="283" spans="1:10" ht="16.5" x14ac:dyDescent="0.3">
      <c r="A283" s="33" t="str">
        <f t="shared" si="4"/>
        <v>APozostałe polowe uprawy pastewne na zielonkę</v>
      </c>
      <c r="B283" s="33" t="s">
        <v>283</v>
      </c>
      <c r="C283" s="33" t="s">
        <v>284</v>
      </c>
      <c r="D283" s="33" t="s">
        <v>148</v>
      </c>
      <c r="E283" s="33" t="s">
        <v>126</v>
      </c>
      <c r="F283" s="34">
        <v>138.44759999999999</v>
      </c>
      <c r="G283" s="34">
        <v>16.730899999999998</v>
      </c>
      <c r="H283" s="34"/>
      <c r="I283" s="332"/>
      <c r="J283" s="332"/>
    </row>
    <row r="284" spans="1:10" ht="16.5" customHeight="1" x14ac:dyDescent="0.3">
      <c r="A284" s="33" t="str">
        <f t="shared" si="4"/>
        <v>BPozostałe polowe uprawy pastewne na zielonkę</v>
      </c>
      <c r="B284" s="33" t="s">
        <v>283</v>
      </c>
      <c r="C284" s="33" t="s">
        <v>284</v>
      </c>
      <c r="D284" s="33" t="s">
        <v>148</v>
      </c>
      <c r="E284" s="33" t="s">
        <v>127</v>
      </c>
      <c r="F284" s="34">
        <v>146.68180000000001</v>
      </c>
      <c r="G284" s="34">
        <v>15.693</v>
      </c>
      <c r="H284" s="34"/>
      <c r="I284" s="332"/>
      <c r="J284" s="332"/>
    </row>
    <row r="285" spans="1:10" ht="16.5" customHeight="1" x14ac:dyDescent="0.3">
      <c r="A285" s="33" t="str">
        <f t="shared" si="4"/>
        <v>CPozostałe polowe uprawy pastewne na zielonkę</v>
      </c>
      <c r="B285" s="33" t="s">
        <v>283</v>
      </c>
      <c r="C285" s="33" t="s">
        <v>284</v>
      </c>
      <c r="D285" s="33" t="s">
        <v>148</v>
      </c>
      <c r="E285" s="33" t="s">
        <v>149</v>
      </c>
      <c r="F285" s="34">
        <v>135.70050000000001</v>
      </c>
      <c r="G285" s="34">
        <v>17.061299999999999</v>
      </c>
      <c r="H285" s="34"/>
      <c r="I285" s="332"/>
      <c r="J285" s="332"/>
    </row>
    <row r="286" spans="1:10" ht="16.5" customHeight="1" x14ac:dyDescent="0.3">
      <c r="A286" s="33" t="str">
        <f t="shared" si="4"/>
        <v>DPozostałe polowe uprawy pastewne na zielonkę</v>
      </c>
      <c r="B286" s="33" t="s">
        <v>283</v>
      </c>
      <c r="C286" s="33" t="s">
        <v>284</v>
      </c>
      <c r="D286" s="33" t="s">
        <v>148</v>
      </c>
      <c r="E286" s="33" t="s">
        <v>128</v>
      </c>
      <c r="F286" s="34">
        <v>161.28270000000001</v>
      </c>
      <c r="G286" s="34">
        <v>18.233699999999999</v>
      </c>
      <c r="H286" s="34"/>
      <c r="I286" s="332"/>
      <c r="J286" s="332"/>
    </row>
    <row r="287" spans="1:10" ht="16.5" x14ac:dyDescent="0.3">
      <c r="A287" s="33" t="str">
        <f t="shared" si="4"/>
        <v>ARośliny pastewne objętościowe z użytków zielonych (uprawa lub zielonka) (UZ)</v>
      </c>
      <c r="B287" s="33" t="s">
        <v>285</v>
      </c>
      <c r="C287" s="33" t="s">
        <v>675</v>
      </c>
      <c r="D287" s="33" t="s">
        <v>148</v>
      </c>
      <c r="E287" s="33" t="s">
        <v>126</v>
      </c>
      <c r="F287" s="34">
        <v>224.3004</v>
      </c>
      <c r="G287" s="34">
        <v>17.450700000000001</v>
      </c>
      <c r="H287" s="34"/>
      <c r="I287" s="332"/>
      <c r="J287" s="332"/>
    </row>
    <row r="288" spans="1:10" ht="16.5" customHeight="1" x14ac:dyDescent="0.3">
      <c r="A288" s="33" t="str">
        <f t="shared" si="4"/>
        <v>BRośliny pastewne objętościowe z użytków zielonych (uprawa lub zielonka) (UZ)</v>
      </c>
      <c r="B288" s="33" t="s">
        <v>285</v>
      </c>
      <c r="C288" s="33" t="s">
        <v>675</v>
      </c>
      <c r="D288" s="33" t="s">
        <v>148</v>
      </c>
      <c r="E288" s="33" t="s">
        <v>127</v>
      </c>
      <c r="F288" s="34">
        <v>256.89449999999999</v>
      </c>
      <c r="G288" s="34">
        <v>17.726500000000001</v>
      </c>
      <c r="H288" s="34"/>
      <c r="I288" s="332"/>
      <c r="J288" s="332"/>
    </row>
    <row r="289" spans="1:10" ht="16.5" customHeight="1" x14ac:dyDescent="0.3">
      <c r="A289" s="33" t="str">
        <f t="shared" si="4"/>
        <v>CRośliny pastewne objętościowe z użytków zielonych (uprawa lub zielonka) (UZ)</v>
      </c>
      <c r="B289" s="33" t="s">
        <v>285</v>
      </c>
      <c r="C289" s="33" t="s">
        <v>675</v>
      </c>
      <c r="D289" s="33" t="s">
        <v>148</v>
      </c>
      <c r="E289" s="33" t="s">
        <v>149</v>
      </c>
      <c r="F289" s="34">
        <v>278.80279999999999</v>
      </c>
      <c r="G289" s="34">
        <v>18.0428</v>
      </c>
      <c r="H289" s="34"/>
      <c r="I289" s="332"/>
      <c r="J289" s="332"/>
    </row>
    <row r="290" spans="1:10" ht="16.5" customHeight="1" x14ac:dyDescent="0.3">
      <c r="A290" s="33" t="str">
        <f t="shared" si="4"/>
        <v>DRośliny pastewne objętościowe z użytków zielonych (uprawa lub zielonka) (UZ)</v>
      </c>
      <c r="B290" s="33" t="s">
        <v>285</v>
      </c>
      <c r="C290" s="33" t="s">
        <v>675</v>
      </c>
      <c r="D290" s="33" t="s">
        <v>148</v>
      </c>
      <c r="E290" s="33" t="s">
        <v>128</v>
      </c>
      <c r="F290" s="34">
        <v>277.79820000000001</v>
      </c>
      <c r="G290" s="34">
        <v>18.0425</v>
      </c>
      <c r="H290" s="34"/>
      <c r="I290" s="332"/>
      <c r="J290" s="332"/>
    </row>
    <row r="291" spans="1:10" ht="16.5" x14ac:dyDescent="0.3">
      <c r="A291" s="33" t="str">
        <f t="shared" si="4"/>
        <v>ARośliny pastewne objętościowe z łąk - zielonka (UZ)</v>
      </c>
      <c r="B291" s="33" t="s">
        <v>286</v>
      </c>
      <c r="C291" s="33" t="s">
        <v>676</v>
      </c>
      <c r="D291" s="33" t="s">
        <v>148</v>
      </c>
      <c r="E291" s="33" t="s">
        <v>126</v>
      </c>
      <c r="F291" s="34">
        <v>218.7535</v>
      </c>
      <c r="G291" s="34">
        <v>17.6812</v>
      </c>
      <c r="H291" s="34"/>
      <c r="I291" s="332"/>
      <c r="J291" s="332"/>
    </row>
    <row r="292" spans="1:10" ht="16.5" customHeight="1" x14ac:dyDescent="0.3">
      <c r="A292" s="33" t="str">
        <f t="shared" si="4"/>
        <v>BRośliny pastewne objętościowe z łąk - zielonka (UZ)</v>
      </c>
      <c r="B292" s="33" t="s">
        <v>286</v>
      </c>
      <c r="C292" s="33" t="s">
        <v>676</v>
      </c>
      <c r="D292" s="33" t="s">
        <v>148</v>
      </c>
      <c r="E292" s="33" t="s">
        <v>127</v>
      </c>
      <c r="F292" s="34">
        <v>256.71480000000003</v>
      </c>
      <c r="G292" s="34">
        <v>17.736799999999999</v>
      </c>
      <c r="H292" s="34"/>
      <c r="I292" s="332"/>
      <c r="J292" s="332"/>
    </row>
    <row r="293" spans="1:10" ht="16.5" customHeight="1" x14ac:dyDescent="0.3">
      <c r="A293" s="33" t="str">
        <f t="shared" si="4"/>
        <v>CRośliny pastewne objętościowe z łąk - zielonka (UZ)</v>
      </c>
      <c r="B293" s="33" t="s">
        <v>286</v>
      </c>
      <c r="C293" s="33" t="s">
        <v>676</v>
      </c>
      <c r="D293" s="33" t="s">
        <v>148</v>
      </c>
      <c r="E293" s="33" t="s">
        <v>149</v>
      </c>
      <c r="F293" s="34">
        <v>278.75459999999998</v>
      </c>
      <c r="G293" s="34">
        <v>18.060300000000002</v>
      </c>
      <c r="H293" s="34"/>
      <c r="I293" s="332"/>
      <c r="J293" s="332"/>
    </row>
    <row r="294" spans="1:10" ht="16.5" customHeight="1" x14ac:dyDescent="0.3">
      <c r="A294" s="33" t="str">
        <f t="shared" si="4"/>
        <v>DRośliny pastewne objętościowe z łąk - zielonka (UZ)</v>
      </c>
      <c r="B294" s="33" t="s">
        <v>286</v>
      </c>
      <c r="C294" s="33" t="s">
        <v>676</v>
      </c>
      <c r="D294" s="33" t="s">
        <v>148</v>
      </c>
      <c r="E294" s="33" t="s">
        <v>128</v>
      </c>
      <c r="F294" s="34">
        <v>279.99200000000002</v>
      </c>
      <c r="G294" s="34">
        <v>18.061399999999999</v>
      </c>
      <c r="H294" s="34"/>
      <c r="I294" s="332"/>
      <c r="J294" s="332"/>
    </row>
    <row r="295" spans="1:10" ht="16.5" x14ac:dyDescent="0.3">
      <c r="A295" s="33" t="str">
        <f t="shared" si="4"/>
        <v>ARośliny pastewne objętościowe z pastwisk (UZ)</v>
      </c>
      <c r="B295" s="33" t="s">
        <v>287</v>
      </c>
      <c r="C295" s="33" t="s">
        <v>677</v>
      </c>
      <c r="D295" s="33" t="s">
        <v>148</v>
      </c>
      <c r="E295" s="33" t="s">
        <v>126</v>
      </c>
      <c r="F295" s="34">
        <v>232.24709999999999</v>
      </c>
      <c r="G295" s="34">
        <v>17.072900000000001</v>
      </c>
      <c r="H295" s="34"/>
      <c r="I295" s="332"/>
      <c r="J295" s="332"/>
    </row>
    <row r="296" spans="1:10" ht="16.5" customHeight="1" x14ac:dyDescent="0.3">
      <c r="A296" s="33" t="str">
        <f t="shared" si="4"/>
        <v>BRośliny pastewne objętościowe z pastwisk (UZ)</v>
      </c>
      <c r="B296" s="33" t="s">
        <v>287</v>
      </c>
      <c r="C296" s="33" t="s">
        <v>677</v>
      </c>
      <c r="D296" s="33" t="s">
        <v>148</v>
      </c>
      <c r="E296" s="33" t="s">
        <v>127</v>
      </c>
      <c r="F296" s="34">
        <v>226.4633</v>
      </c>
      <c r="G296" s="34">
        <v>18.1936</v>
      </c>
      <c r="H296" s="34"/>
      <c r="I296" s="332"/>
      <c r="J296" s="332"/>
    </row>
    <row r="297" spans="1:10" ht="16.5" customHeight="1" x14ac:dyDescent="0.3">
      <c r="A297" s="33" t="str">
        <f t="shared" si="4"/>
        <v>CRośliny pastewne objętościowe z pastwisk (UZ)</v>
      </c>
      <c r="B297" s="33" t="s">
        <v>287</v>
      </c>
      <c r="C297" s="33" t="s">
        <v>677</v>
      </c>
      <c r="D297" s="33" t="s">
        <v>148</v>
      </c>
      <c r="E297" s="33" t="s">
        <v>149</v>
      </c>
      <c r="F297" s="34">
        <v>280.91930000000002</v>
      </c>
      <c r="G297" s="34">
        <v>17.8614</v>
      </c>
      <c r="H297" s="34"/>
      <c r="I297" s="332"/>
      <c r="J297" s="332"/>
    </row>
    <row r="298" spans="1:10" ht="16.5" customHeight="1" x14ac:dyDescent="0.3">
      <c r="A298" s="33" t="str">
        <f t="shared" si="4"/>
        <v>DRośliny pastewne objętościowe z pastwisk (UZ)</v>
      </c>
      <c r="B298" s="33" t="s">
        <v>287</v>
      </c>
      <c r="C298" s="33" t="s">
        <v>677</v>
      </c>
      <c r="D298" s="33" t="s">
        <v>148</v>
      </c>
      <c r="E298" s="33" t="s">
        <v>128</v>
      </c>
      <c r="F298" s="34">
        <v>250.63339999999999</v>
      </c>
      <c r="G298" s="34">
        <v>17.796700000000001</v>
      </c>
      <c r="H298" s="34"/>
      <c r="I298" s="332"/>
      <c r="J298" s="332"/>
    </row>
    <row r="299" spans="1:10" ht="16.5" x14ac:dyDescent="0.3">
      <c r="A299" s="33" t="str">
        <f t="shared" si="4"/>
        <v>ARośliny pastewne objętościowe z pastwisk pielęgnowanych (UZ)</v>
      </c>
      <c r="B299" s="33" t="s">
        <v>288</v>
      </c>
      <c r="C299" s="33" t="s">
        <v>678</v>
      </c>
      <c r="D299" s="33" t="s">
        <v>148</v>
      </c>
      <c r="E299" s="33" t="s">
        <v>126</v>
      </c>
      <c r="F299" s="34">
        <v>239.20320000000001</v>
      </c>
      <c r="G299" s="34">
        <v>17.0809</v>
      </c>
      <c r="H299" s="34"/>
      <c r="I299" s="332"/>
      <c r="J299" s="332"/>
    </row>
    <row r="300" spans="1:10" ht="16.5" customHeight="1" x14ac:dyDescent="0.3">
      <c r="A300" s="33" t="str">
        <f t="shared" si="4"/>
        <v>BRośliny pastewne objętościowe z pastwisk pielęgnowanych (UZ)</v>
      </c>
      <c r="B300" s="33" t="s">
        <v>288</v>
      </c>
      <c r="C300" s="33" t="s">
        <v>678</v>
      </c>
      <c r="D300" s="33" t="s">
        <v>148</v>
      </c>
      <c r="E300" s="33" t="s">
        <v>127</v>
      </c>
      <c r="F300" s="34">
        <v>227.39529999999999</v>
      </c>
      <c r="G300" s="34">
        <v>18.184999999999999</v>
      </c>
      <c r="H300" s="34"/>
      <c r="I300" s="332"/>
      <c r="J300" s="332"/>
    </row>
    <row r="301" spans="1:10" ht="16.5" customHeight="1" x14ac:dyDescent="0.3">
      <c r="A301" s="33" t="str">
        <f t="shared" si="4"/>
        <v>CRośliny pastewne objętościowe z pastwisk pielęgnowanych (UZ)</v>
      </c>
      <c r="B301" s="33" t="s">
        <v>288</v>
      </c>
      <c r="C301" s="33" t="s">
        <v>678</v>
      </c>
      <c r="D301" s="33" t="s">
        <v>148</v>
      </c>
      <c r="E301" s="33" t="s">
        <v>149</v>
      </c>
      <c r="F301" s="34">
        <v>283.1019</v>
      </c>
      <c r="G301" s="34">
        <v>17.912600000000001</v>
      </c>
      <c r="H301" s="34"/>
      <c r="I301" s="332"/>
      <c r="J301" s="332"/>
    </row>
    <row r="302" spans="1:10" ht="16.5" customHeight="1" x14ac:dyDescent="0.3">
      <c r="A302" s="33" t="str">
        <f t="shared" si="4"/>
        <v>DRośliny pastewne objętościowe z pastwisk pielęgnowanych (UZ)</v>
      </c>
      <c r="B302" s="33" t="s">
        <v>288</v>
      </c>
      <c r="C302" s="33" t="s">
        <v>678</v>
      </c>
      <c r="D302" s="33" t="s">
        <v>148</v>
      </c>
      <c r="E302" s="33" t="s">
        <v>128</v>
      </c>
      <c r="F302" s="34">
        <v>251.94640000000001</v>
      </c>
      <c r="G302" s="34">
        <v>17.7818</v>
      </c>
      <c r="H302" s="34"/>
      <c r="I302" s="332"/>
      <c r="J302" s="332"/>
    </row>
    <row r="303" spans="1:10" ht="16.5" x14ac:dyDescent="0.3">
      <c r="A303" s="33" t="str">
        <f t="shared" si="4"/>
        <v>ARośliny pastewne objętościowe z pastwisk niepielęgnowanych (UZ)</v>
      </c>
      <c r="B303" s="33" t="s">
        <v>289</v>
      </c>
      <c r="C303" s="33" t="s">
        <v>679</v>
      </c>
      <c r="D303" s="33" t="s">
        <v>148</v>
      </c>
      <c r="E303" s="33" t="s">
        <v>126</v>
      </c>
      <c r="F303" s="34">
        <v>165.8733</v>
      </c>
      <c r="G303" s="34">
        <v>17.186800000000002</v>
      </c>
      <c r="H303" s="34"/>
      <c r="I303" s="332"/>
      <c r="J303" s="332"/>
    </row>
    <row r="304" spans="1:10" ht="16.5" customHeight="1" x14ac:dyDescent="0.3">
      <c r="A304" s="33" t="str">
        <f t="shared" si="4"/>
        <v>BRośliny pastewne objętościowe z pastwisk niepielęgnowanych (UZ)</v>
      </c>
      <c r="B304" s="33" t="s">
        <v>289</v>
      </c>
      <c r="C304" s="33" t="s">
        <v>679</v>
      </c>
      <c r="D304" s="33" t="s">
        <v>148</v>
      </c>
      <c r="E304" s="33" t="s">
        <v>127</v>
      </c>
      <c r="F304" s="34">
        <v>193.8997</v>
      </c>
      <c r="G304" s="34">
        <v>17.5274</v>
      </c>
      <c r="H304" s="34"/>
      <c r="I304" s="332"/>
      <c r="J304" s="332"/>
    </row>
    <row r="305" spans="1:10" ht="16.5" customHeight="1" x14ac:dyDescent="0.3">
      <c r="A305" s="33" t="str">
        <f t="shared" si="4"/>
        <v>CRośliny pastewne objętościowe z pastwisk niepielęgnowanych (UZ)</v>
      </c>
      <c r="B305" s="33" t="s">
        <v>289</v>
      </c>
      <c r="C305" s="33" t="s">
        <v>679</v>
      </c>
      <c r="D305" s="33" t="s">
        <v>148</v>
      </c>
      <c r="E305" s="33" t="s">
        <v>149</v>
      </c>
      <c r="F305" s="34">
        <v>228.72749999999999</v>
      </c>
      <c r="G305" s="34">
        <v>16.0137</v>
      </c>
      <c r="H305" s="34"/>
      <c r="I305" s="332"/>
      <c r="J305" s="332"/>
    </row>
    <row r="306" spans="1:10" ht="16.5" customHeight="1" x14ac:dyDescent="0.3">
      <c r="A306" s="33" t="str">
        <f t="shared" si="4"/>
        <v>DRośliny pastewne objętościowe z pastwisk niepielęgnowanych (UZ)</v>
      </c>
      <c r="B306" s="33" t="s">
        <v>289</v>
      </c>
      <c r="C306" s="33" t="s">
        <v>679</v>
      </c>
      <c r="D306" s="33" t="s">
        <v>148</v>
      </c>
      <c r="E306" s="33" t="s">
        <v>128</v>
      </c>
      <c r="F306" s="34">
        <v>139.9203</v>
      </c>
      <c r="G306" s="34">
        <v>18.704000000000001</v>
      </c>
      <c r="H306" s="34"/>
      <c r="I306" s="332"/>
      <c r="J306" s="332"/>
    </row>
    <row r="307" spans="1:10" ht="16.5" x14ac:dyDescent="0.3">
      <c r="A307" s="33" t="str">
        <f t="shared" si="4"/>
        <v>AWarzywa</v>
      </c>
      <c r="B307" s="33" t="s">
        <v>647</v>
      </c>
      <c r="C307" s="33" t="s">
        <v>660</v>
      </c>
      <c r="D307" s="33" t="s">
        <v>148</v>
      </c>
      <c r="E307" s="33" t="s">
        <v>126</v>
      </c>
      <c r="F307" s="34">
        <v>176.7311</v>
      </c>
      <c r="G307" s="34">
        <v>109.3108</v>
      </c>
      <c r="H307" s="34"/>
      <c r="I307" s="332"/>
      <c r="J307" s="332"/>
    </row>
    <row r="308" spans="1:10" ht="16.5" customHeight="1" x14ac:dyDescent="0.3">
      <c r="A308" s="33" t="str">
        <f t="shared" si="4"/>
        <v>BWarzywa</v>
      </c>
      <c r="B308" s="33" t="s">
        <v>647</v>
      </c>
      <c r="C308" s="33" t="s">
        <v>660</v>
      </c>
      <c r="D308" s="33" t="s">
        <v>148</v>
      </c>
      <c r="E308" s="33" t="s">
        <v>127</v>
      </c>
      <c r="F308" s="34">
        <v>285.20690000000002</v>
      </c>
      <c r="G308" s="34">
        <v>143.5951</v>
      </c>
      <c r="H308" s="34"/>
      <c r="I308" s="332"/>
      <c r="J308" s="332"/>
    </row>
    <row r="309" spans="1:10" ht="16.5" customHeight="1" x14ac:dyDescent="0.3">
      <c r="A309" s="33" t="str">
        <f t="shared" si="4"/>
        <v>CWarzywa</v>
      </c>
      <c r="B309" s="33" t="s">
        <v>647</v>
      </c>
      <c r="C309" s="33" t="s">
        <v>660</v>
      </c>
      <c r="D309" s="33" t="s">
        <v>148</v>
      </c>
      <c r="E309" s="33" t="s">
        <v>149</v>
      </c>
      <c r="F309" s="34">
        <v>255.5496</v>
      </c>
      <c r="G309" s="34">
        <v>140.953</v>
      </c>
      <c r="H309" s="34"/>
      <c r="I309" s="332"/>
      <c r="J309" s="332"/>
    </row>
    <row r="310" spans="1:10" ht="16.5" customHeight="1" x14ac:dyDescent="0.3">
      <c r="A310" s="33" t="str">
        <f t="shared" si="4"/>
        <v>DWarzywa</v>
      </c>
      <c r="B310" s="33" t="s">
        <v>647</v>
      </c>
      <c r="C310" s="33" t="s">
        <v>660</v>
      </c>
      <c r="D310" s="33" t="s">
        <v>148</v>
      </c>
      <c r="E310" s="33" t="s">
        <v>128</v>
      </c>
      <c r="F310" s="34">
        <v>268.04969999999997</v>
      </c>
      <c r="G310" s="34">
        <v>151.0069</v>
      </c>
      <c r="H310" s="34"/>
      <c r="I310" s="332"/>
      <c r="J310" s="332"/>
    </row>
    <row r="311" spans="1:10" ht="16.5" x14ac:dyDescent="0.3">
      <c r="A311" s="33" t="str">
        <f t="shared" si="4"/>
        <v>AWarzywa w uprawie polowej</v>
      </c>
      <c r="B311" s="33" t="s">
        <v>648</v>
      </c>
      <c r="C311" s="33" t="s">
        <v>661</v>
      </c>
      <c r="D311" s="33" t="s">
        <v>148</v>
      </c>
      <c r="E311" s="33" t="s">
        <v>126</v>
      </c>
      <c r="F311" s="34">
        <v>176.9016</v>
      </c>
      <c r="G311" s="34">
        <v>103.7278</v>
      </c>
      <c r="H311" s="34"/>
      <c r="I311" s="332"/>
      <c r="J311" s="332"/>
    </row>
    <row r="312" spans="1:10" ht="16.5" customHeight="1" x14ac:dyDescent="0.3">
      <c r="A312" s="33" t="str">
        <f t="shared" si="4"/>
        <v>BWarzywa w uprawie polowej</v>
      </c>
      <c r="B312" s="33" t="s">
        <v>648</v>
      </c>
      <c r="C312" s="33" t="s">
        <v>661</v>
      </c>
      <c r="D312" s="33" t="s">
        <v>148</v>
      </c>
      <c r="E312" s="33" t="s">
        <v>127</v>
      </c>
      <c r="F312" s="34">
        <v>267.38339999999999</v>
      </c>
      <c r="G312" s="34">
        <v>91.605400000000003</v>
      </c>
      <c r="H312" s="34"/>
      <c r="I312" s="332"/>
      <c r="J312" s="332"/>
    </row>
    <row r="313" spans="1:10" ht="16.5" customHeight="1" x14ac:dyDescent="0.3">
      <c r="A313" s="33" t="str">
        <f t="shared" si="4"/>
        <v>CWarzywa w uprawie polowej</v>
      </c>
      <c r="B313" s="33" t="s">
        <v>648</v>
      </c>
      <c r="C313" s="33" t="s">
        <v>661</v>
      </c>
      <c r="D313" s="33" t="s">
        <v>148</v>
      </c>
      <c r="E313" s="33" t="s">
        <v>149</v>
      </c>
      <c r="F313" s="34">
        <v>235.66800000000001</v>
      </c>
      <c r="G313" s="34">
        <v>105.2491</v>
      </c>
      <c r="H313" s="34"/>
      <c r="I313" s="332"/>
      <c r="J313" s="332"/>
    </row>
    <row r="314" spans="1:10" ht="16.5" customHeight="1" x14ac:dyDescent="0.3">
      <c r="A314" s="33" t="str">
        <f t="shared" si="4"/>
        <v>DWarzywa w uprawie polowej</v>
      </c>
      <c r="B314" s="33" t="s">
        <v>648</v>
      </c>
      <c r="C314" s="33" t="s">
        <v>661</v>
      </c>
      <c r="D314" s="33" t="s">
        <v>148</v>
      </c>
      <c r="E314" s="33" t="s">
        <v>128</v>
      </c>
      <c r="F314" s="34">
        <v>241.4341</v>
      </c>
      <c r="G314" s="34">
        <v>104.3719</v>
      </c>
      <c r="H314" s="34"/>
      <c r="I314" s="332"/>
      <c r="J314" s="332"/>
    </row>
    <row r="315" spans="1:10" ht="16.5" x14ac:dyDescent="0.3">
      <c r="A315" s="33" t="str">
        <f t="shared" si="4"/>
        <v>AWarzywa uprawiane dla owoców i kwiatów w uprawie polowej</v>
      </c>
      <c r="B315" s="33" t="s">
        <v>649</v>
      </c>
      <c r="C315" s="33" t="s">
        <v>662</v>
      </c>
      <c r="D315" s="33" t="s">
        <v>148</v>
      </c>
      <c r="E315" s="33" t="s">
        <v>126</v>
      </c>
      <c r="F315" s="34">
        <v>183.43530000000001</v>
      </c>
      <c r="G315" s="34">
        <v>97.608400000000003</v>
      </c>
      <c r="H315" s="34"/>
      <c r="I315" s="332"/>
      <c r="J315" s="332"/>
    </row>
    <row r="316" spans="1:10" ht="16.5" customHeight="1" x14ac:dyDescent="0.3">
      <c r="A316" s="33" t="str">
        <f t="shared" si="4"/>
        <v>BWarzywa uprawiane dla owoców i kwiatów w uprawie polowej</v>
      </c>
      <c r="B316" s="33" t="s">
        <v>649</v>
      </c>
      <c r="C316" s="33" t="s">
        <v>662</v>
      </c>
      <c r="D316" s="33" t="s">
        <v>148</v>
      </c>
      <c r="E316" s="33" t="s">
        <v>127</v>
      </c>
      <c r="F316" s="34">
        <v>241.9436</v>
      </c>
      <c r="G316" s="34">
        <v>108.6598</v>
      </c>
      <c r="H316" s="34"/>
      <c r="I316" s="332"/>
      <c r="J316" s="332"/>
    </row>
    <row r="317" spans="1:10" ht="16.5" customHeight="1" x14ac:dyDescent="0.3">
      <c r="A317" s="33" t="str">
        <f t="shared" si="4"/>
        <v>CWarzywa uprawiane dla owoców i kwiatów w uprawie polowej</v>
      </c>
      <c r="B317" s="33" t="s">
        <v>649</v>
      </c>
      <c r="C317" s="33" t="s">
        <v>662</v>
      </c>
      <c r="D317" s="33" t="s">
        <v>148</v>
      </c>
      <c r="E317" s="33" t="s">
        <v>149</v>
      </c>
      <c r="F317" s="34">
        <v>201.44040000000001</v>
      </c>
      <c r="G317" s="34">
        <v>131.7595</v>
      </c>
      <c r="H317" s="34"/>
      <c r="I317" s="332"/>
      <c r="J317" s="332"/>
    </row>
    <row r="318" spans="1:10" ht="16.5" customHeight="1" x14ac:dyDescent="0.3">
      <c r="A318" s="33" t="str">
        <f t="shared" si="4"/>
        <v>DWarzywa uprawiane dla owoców i kwiatów w uprawie polowej</v>
      </c>
      <c r="B318" s="33" t="s">
        <v>649</v>
      </c>
      <c r="C318" s="33" t="s">
        <v>662</v>
      </c>
      <c r="D318" s="33" t="s">
        <v>148</v>
      </c>
      <c r="E318" s="33" t="s">
        <v>128</v>
      </c>
      <c r="F318" s="34">
        <v>175.81549999999999</v>
      </c>
      <c r="G318" s="34">
        <v>190.2097</v>
      </c>
      <c r="H318" s="34"/>
      <c r="I318" s="332"/>
      <c r="J318" s="332"/>
    </row>
    <row r="319" spans="1:10" ht="16.5" x14ac:dyDescent="0.3">
      <c r="A319" s="33" t="str">
        <f t="shared" si="4"/>
        <v>APomidory w uprawie polowej</v>
      </c>
      <c r="B319" s="33" t="s">
        <v>290</v>
      </c>
      <c r="C319" s="33" t="s">
        <v>291</v>
      </c>
      <c r="D319" s="33" t="s">
        <v>148</v>
      </c>
      <c r="E319" s="33" t="s">
        <v>126</v>
      </c>
      <c r="F319" s="34">
        <v>458.95499999999998</v>
      </c>
      <c r="G319" s="34">
        <v>58.720500000000001</v>
      </c>
      <c r="H319" s="34"/>
      <c r="I319" s="332"/>
      <c r="J319" s="332"/>
    </row>
    <row r="320" spans="1:10" ht="16.5" customHeight="1" x14ac:dyDescent="0.3">
      <c r="A320" s="33" t="str">
        <f t="shared" si="4"/>
        <v>BPomidory w uprawie polowej</v>
      </c>
      <c r="B320" s="33" t="s">
        <v>290</v>
      </c>
      <c r="C320" s="33" t="s">
        <v>291</v>
      </c>
      <c r="D320" s="33" t="s">
        <v>148</v>
      </c>
      <c r="E320" s="33" t="s">
        <v>127</v>
      </c>
      <c r="F320" s="34">
        <v>448.00819999999999</v>
      </c>
      <c r="G320" s="34">
        <v>57.653100000000002</v>
      </c>
      <c r="H320" s="34"/>
      <c r="I320" s="332"/>
      <c r="J320" s="332"/>
    </row>
    <row r="321" spans="1:10" ht="16.5" customHeight="1" x14ac:dyDescent="0.3">
      <c r="A321" s="33" t="str">
        <f t="shared" si="4"/>
        <v>CPomidory w uprawie polowej</v>
      </c>
      <c r="B321" s="33" t="s">
        <v>290</v>
      </c>
      <c r="C321" s="33" t="s">
        <v>291</v>
      </c>
      <c r="D321" s="33" t="s">
        <v>148</v>
      </c>
      <c r="E321" s="33" t="s">
        <v>149</v>
      </c>
      <c r="F321" s="34">
        <v>507.94099999999997</v>
      </c>
      <c r="G321" s="34">
        <v>57.286000000000001</v>
      </c>
      <c r="H321" s="34"/>
      <c r="I321" s="332"/>
      <c r="J321" s="332"/>
    </row>
    <row r="322" spans="1:10" ht="16.5" customHeight="1" x14ac:dyDescent="0.3">
      <c r="A322" s="33" t="str">
        <f t="shared" si="4"/>
        <v>DPomidory w uprawie polowej</v>
      </c>
      <c r="B322" s="33" t="s">
        <v>290</v>
      </c>
      <c r="C322" s="33" t="s">
        <v>291</v>
      </c>
      <c r="D322" s="33" t="s">
        <v>148</v>
      </c>
      <c r="E322" s="33" t="s">
        <v>128</v>
      </c>
      <c r="F322" s="34">
        <v>332.59809999999999</v>
      </c>
      <c r="G322" s="34">
        <v>161.65799999999999</v>
      </c>
      <c r="H322" s="34"/>
      <c r="I322" s="332"/>
      <c r="J322" s="332"/>
    </row>
    <row r="323" spans="1:10" ht="16.5" x14ac:dyDescent="0.3">
      <c r="A323" s="33" t="str">
        <f t="shared" si="4"/>
        <v>AWarzywa liściaste i łodygowe w uprawie polowej</v>
      </c>
      <c r="B323" s="33" t="s">
        <v>650</v>
      </c>
      <c r="C323" s="33" t="s">
        <v>663</v>
      </c>
      <c r="D323" s="33" t="s">
        <v>148</v>
      </c>
      <c r="E323" s="33" t="s">
        <v>126</v>
      </c>
      <c r="F323" s="34">
        <v>317.73090000000002</v>
      </c>
      <c r="G323" s="34">
        <v>113.4533</v>
      </c>
      <c r="H323" s="34"/>
      <c r="I323" s="332"/>
      <c r="J323" s="332"/>
    </row>
    <row r="324" spans="1:10" ht="16.5" customHeight="1" x14ac:dyDescent="0.3">
      <c r="A324" s="33" t="str">
        <f t="shared" ref="A324:A387" si="5">E324&amp;C324</f>
        <v>BWarzywa liściaste i łodygowe w uprawie polowej</v>
      </c>
      <c r="B324" s="33" t="s">
        <v>650</v>
      </c>
      <c r="C324" s="33" t="s">
        <v>663</v>
      </c>
      <c r="D324" s="33" t="s">
        <v>148</v>
      </c>
      <c r="E324" s="33" t="s">
        <v>127</v>
      </c>
      <c r="F324" s="34">
        <v>263.8965</v>
      </c>
      <c r="G324" s="34">
        <v>80.507099999999994</v>
      </c>
      <c r="H324" s="34"/>
      <c r="I324" s="332"/>
      <c r="J324" s="332"/>
    </row>
    <row r="325" spans="1:10" ht="16.5" customHeight="1" x14ac:dyDescent="0.3">
      <c r="A325" s="33" t="str">
        <f t="shared" si="5"/>
        <v>CWarzywa liściaste i łodygowe w uprawie polowej</v>
      </c>
      <c r="B325" s="33" t="s">
        <v>650</v>
      </c>
      <c r="C325" s="33" t="s">
        <v>663</v>
      </c>
      <c r="D325" s="33" t="s">
        <v>148</v>
      </c>
      <c r="E325" s="33" t="s">
        <v>149</v>
      </c>
      <c r="F325" s="34">
        <v>310.06939999999997</v>
      </c>
      <c r="G325" s="34">
        <v>120.5557</v>
      </c>
      <c r="H325" s="34"/>
      <c r="I325" s="332"/>
      <c r="J325" s="332"/>
    </row>
    <row r="326" spans="1:10" ht="16.5" customHeight="1" x14ac:dyDescent="0.3">
      <c r="A326" s="33" t="str">
        <f t="shared" si="5"/>
        <v>DWarzywa liściaste i łodygowe w uprawie polowej</v>
      </c>
      <c r="B326" s="33" t="s">
        <v>650</v>
      </c>
      <c r="C326" s="33" t="s">
        <v>663</v>
      </c>
      <c r="D326" s="33" t="s">
        <v>148</v>
      </c>
      <c r="E326" s="33" t="s">
        <v>128</v>
      </c>
      <c r="F326" s="34">
        <v>288.18509999999998</v>
      </c>
      <c r="G326" s="34">
        <v>90.521199999999993</v>
      </c>
      <c r="H326" s="34"/>
      <c r="I326" s="332"/>
      <c r="J326" s="332"/>
    </row>
    <row r="327" spans="1:10" ht="16.5" x14ac:dyDescent="0.3">
      <c r="A327" s="33" t="str">
        <f t="shared" si="5"/>
        <v>AOgórki w uprawie polowej</v>
      </c>
      <c r="B327" s="33" t="s">
        <v>292</v>
      </c>
      <c r="C327" s="33" t="s">
        <v>293</v>
      </c>
      <c r="D327" s="33" t="s">
        <v>148</v>
      </c>
      <c r="E327" s="33" t="s">
        <v>126</v>
      </c>
      <c r="F327" s="34">
        <v>194.25129999999999</v>
      </c>
      <c r="G327" s="34">
        <v>213.48849999999999</v>
      </c>
      <c r="H327" s="34"/>
      <c r="I327" s="332"/>
      <c r="J327" s="332"/>
    </row>
    <row r="328" spans="1:10" ht="16.5" customHeight="1" x14ac:dyDescent="0.3">
      <c r="A328" s="33" t="str">
        <f t="shared" si="5"/>
        <v>BOgórki w uprawie polowej</v>
      </c>
      <c r="B328" s="33" t="s">
        <v>292</v>
      </c>
      <c r="C328" s="33" t="s">
        <v>293</v>
      </c>
      <c r="D328" s="33" t="s">
        <v>148</v>
      </c>
      <c r="E328" s="33" t="s">
        <v>127</v>
      </c>
      <c r="F328" s="34">
        <v>225.84010000000001</v>
      </c>
      <c r="G328" s="34">
        <v>206.7877</v>
      </c>
      <c r="H328" s="34"/>
      <c r="I328" s="332"/>
      <c r="J328" s="332"/>
    </row>
    <row r="329" spans="1:10" ht="16.5" customHeight="1" x14ac:dyDescent="0.3">
      <c r="A329" s="33" t="str">
        <f t="shared" si="5"/>
        <v>COgórki w uprawie polowej</v>
      </c>
      <c r="B329" s="33" t="s">
        <v>292</v>
      </c>
      <c r="C329" s="33" t="s">
        <v>293</v>
      </c>
      <c r="D329" s="33" t="s">
        <v>148</v>
      </c>
      <c r="E329" s="33" t="s">
        <v>149</v>
      </c>
      <c r="F329" s="34">
        <v>188.12440000000001</v>
      </c>
      <c r="G329" s="34">
        <v>201.5454</v>
      </c>
      <c r="H329" s="34"/>
      <c r="I329" s="332"/>
      <c r="J329" s="332"/>
    </row>
    <row r="330" spans="1:10" ht="16.5" customHeight="1" x14ac:dyDescent="0.3">
      <c r="A330" s="33" t="str">
        <f t="shared" si="5"/>
        <v>DOgórki w uprawie polowej</v>
      </c>
      <c r="B330" s="33" t="s">
        <v>292</v>
      </c>
      <c r="C330" s="33" t="s">
        <v>293</v>
      </c>
      <c r="D330" s="33" t="s">
        <v>148</v>
      </c>
      <c r="E330" s="33" t="s">
        <v>128</v>
      </c>
      <c r="F330" s="34">
        <v>178.8741</v>
      </c>
      <c r="G330" s="34">
        <v>258.99529999999999</v>
      </c>
      <c r="H330" s="34"/>
      <c r="I330" s="332"/>
      <c r="J330" s="332"/>
    </row>
    <row r="331" spans="1:10" ht="16.5" x14ac:dyDescent="0.3">
      <c r="A331" s="33" t="str">
        <f t="shared" si="5"/>
        <v>AWarzywa korzeniowe i bulwiaste w uprawie polowej</v>
      </c>
      <c r="B331" s="33" t="s">
        <v>651</v>
      </c>
      <c r="C331" s="33" t="s">
        <v>664</v>
      </c>
      <c r="D331" s="33" t="s">
        <v>148</v>
      </c>
      <c r="E331" s="33" t="s">
        <v>126</v>
      </c>
      <c r="F331" s="34">
        <v>270.25740000000002</v>
      </c>
      <c r="G331" s="34">
        <v>106.9417</v>
      </c>
      <c r="H331" s="34"/>
      <c r="I331" s="332"/>
      <c r="J331" s="332"/>
    </row>
    <row r="332" spans="1:10" ht="16.5" customHeight="1" x14ac:dyDescent="0.3">
      <c r="A332" s="33" t="str">
        <f t="shared" si="5"/>
        <v>BWarzywa korzeniowe i bulwiaste w uprawie polowej</v>
      </c>
      <c r="B332" s="33" t="s">
        <v>651</v>
      </c>
      <c r="C332" s="33" t="s">
        <v>664</v>
      </c>
      <c r="D332" s="33" t="s">
        <v>148</v>
      </c>
      <c r="E332" s="33" t="s">
        <v>127</v>
      </c>
      <c r="F332" s="34">
        <v>312.57040000000001</v>
      </c>
      <c r="G332" s="34">
        <v>85.101100000000002</v>
      </c>
      <c r="H332" s="34"/>
      <c r="I332" s="332"/>
      <c r="J332" s="332"/>
    </row>
    <row r="333" spans="1:10" ht="16.5" customHeight="1" x14ac:dyDescent="0.3">
      <c r="A333" s="33" t="str">
        <f t="shared" si="5"/>
        <v>CWarzywa korzeniowe i bulwiaste w uprawie polowej</v>
      </c>
      <c r="B333" s="33" t="s">
        <v>651</v>
      </c>
      <c r="C333" s="33" t="s">
        <v>664</v>
      </c>
      <c r="D333" s="33" t="s">
        <v>148</v>
      </c>
      <c r="E333" s="33" t="s">
        <v>149</v>
      </c>
      <c r="F333" s="34">
        <v>280.8639</v>
      </c>
      <c r="G333" s="34">
        <v>91.096299999999999</v>
      </c>
      <c r="H333" s="34"/>
      <c r="I333" s="332"/>
      <c r="J333" s="332"/>
    </row>
    <row r="334" spans="1:10" ht="16.5" customHeight="1" x14ac:dyDescent="0.3">
      <c r="A334" s="33" t="str">
        <f t="shared" si="5"/>
        <v>DWarzywa korzeniowe i bulwiaste w uprawie polowej</v>
      </c>
      <c r="B334" s="33" t="s">
        <v>651</v>
      </c>
      <c r="C334" s="33" t="s">
        <v>664</v>
      </c>
      <c r="D334" s="33" t="s">
        <v>148</v>
      </c>
      <c r="E334" s="33" t="s">
        <v>128</v>
      </c>
      <c r="F334" s="34">
        <v>299.53870000000001</v>
      </c>
      <c r="G334" s="34">
        <v>96.868600000000001</v>
      </c>
      <c r="H334" s="34"/>
      <c r="I334" s="332"/>
      <c r="J334" s="332"/>
    </row>
    <row r="335" spans="1:10" ht="16.5" x14ac:dyDescent="0.3">
      <c r="A335" s="33" t="str">
        <f t="shared" si="5"/>
        <v>AKalafiory i brokuły w uprawie polowej</v>
      </c>
      <c r="B335" s="33" t="s">
        <v>294</v>
      </c>
      <c r="C335" s="33" t="s">
        <v>295</v>
      </c>
      <c r="D335" s="33" t="s">
        <v>148</v>
      </c>
      <c r="E335" s="33" t="s">
        <v>126</v>
      </c>
      <c r="F335" s="34">
        <v>149.06620000000001</v>
      </c>
      <c r="G335" s="34">
        <v>191.85550000000001</v>
      </c>
      <c r="H335" s="34"/>
      <c r="I335" s="332"/>
      <c r="J335" s="332"/>
    </row>
    <row r="336" spans="1:10" ht="16.5" customHeight="1" x14ac:dyDescent="0.3">
      <c r="A336" s="33" t="str">
        <f t="shared" si="5"/>
        <v>BKalafiory i brokuły w uprawie polowej</v>
      </c>
      <c r="B336" s="33" t="s">
        <v>294</v>
      </c>
      <c r="C336" s="33" t="s">
        <v>295</v>
      </c>
      <c r="D336" s="33" t="s">
        <v>148</v>
      </c>
      <c r="E336" s="33" t="s">
        <v>127</v>
      </c>
      <c r="F336" s="34">
        <v>145.4571</v>
      </c>
      <c r="G336" s="34">
        <v>198.50450000000001</v>
      </c>
      <c r="H336" s="34"/>
      <c r="I336" s="332"/>
      <c r="J336" s="332"/>
    </row>
    <row r="337" spans="1:10" ht="16.5" customHeight="1" x14ac:dyDescent="0.3">
      <c r="A337" s="33" t="str">
        <f t="shared" si="5"/>
        <v>CKalafiory i brokuły w uprawie polowej</v>
      </c>
      <c r="B337" s="33" t="s">
        <v>294</v>
      </c>
      <c r="C337" s="33" t="s">
        <v>295</v>
      </c>
      <c r="D337" s="33" t="s">
        <v>148</v>
      </c>
      <c r="E337" s="33" t="s">
        <v>149</v>
      </c>
      <c r="F337" s="34">
        <v>156.99440000000001</v>
      </c>
      <c r="G337" s="34">
        <v>182.69139999999999</v>
      </c>
      <c r="H337" s="34"/>
      <c r="I337" s="332"/>
      <c r="J337" s="332"/>
    </row>
    <row r="338" spans="1:10" ht="16.5" customHeight="1" x14ac:dyDescent="0.3">
      <c r="A338" s="33" t="str">
        <f t="shared" si="5"/>
        <v>DKalafiory i brokuły w uprawie polowej</v>
      </c>
      <c r="B338" s="33" t="s">
        <v>294</v>
      </c>
      <c r="C338" s="33" t="s">
        <v>295</v>
      </c>
      <c r="D338" s="33" t="s">
        <v>148</v>
      </c>
      <c r="E338" s="33" t="s">
        <v>128</v>
      </c>
      <c r="F338" s="34">
        <v>139.0531</v>
      </c>
      <c r="G338" s="34">
        <v>174.12620000000001</v>
      </c>
      <c r="H338" s="34"/>
      <c r="I338" s="332"/>
      <c r="J338" s="332"/>
    </row>
    <row r="339" spans="1:10" ht="16.5" x14ac:dyDescent="0.3">
      <c r="A339" s="33" t="str">
        <f t="shared" si="5"/>
        <v>AWarzywa strączkowe do zbioru na zielono w uprawie polowej</v>
      </c>
      <c r="B339" s="33" t="s">
        <v>652</v>
      </c>
      <c r="C339" s="33" t="s">
        <v>307</v>
      </c>
      <c r="D339" s="33" t="s">
        <v>148</v>
      </c>
      <c r="E339" s="33" t="s">
        <v>126</v>
      </c>
      <c r="F339" s="34">
        <v>71.650899999999993</v>
      </c>
      <c r="G339" s="34">
        <v>152.3192</v>
      </c>
      <c r="H339" s="34"/>
      <c r="I339" s="332"/>
      <c r="J339" s="332"/>
    </row>
    <row r="340" spans="1:10" ht="16.5" customHeight="1" x14ac:dyDescent="0.3">
      <c r="A340" s="33" t="str">
        <f t="shared" si="5"/>
        <v>BWarzywa strączkowe do zbioru na zielono w uprawie polowej</v>
      </c>
      <c r="B340" s="33" t="s">
        <v>652</v>
      </c>
      <c r="C340" s="33" t="s">
        <v>307</v>
      </c>
      <c r="D340" s="33" t="s">
        <v>148</v>
      </c>
      <c r="E340" s="33" t="s">
        <v>127</v>
      </c>
      <c r="F340" s="34">
        <v>88.929000000000002</v>
      </c>
      <c r="G340" s="34">
        <v>135.87790000000001</v>
      </c>
      <c r="H340" s="34"/>
      <c r="I340" s="332"/>
      <c r="J340" s="332"/>
    </row>
    <row r="341" spans="1:10" ht="16.5" customHeight="1" x14ac:dyDescent="0.3">
      <c r="A341" s="33" t="str">
        <f t="shared" si="5"/>
        <v>CWarzywa strączkowe do zbioru na zielono w uprawie polowej</v>
      </c>
      <c r="B341" s="33" t="s">
        <v>652</v>
      </c>
      <c r="C341" s="33" t="s">
        <v>307</v>
      </c>
      <c r="D341" s="33" t="s">
        <v>148</v>
      </c>
      <c r="E341" s="33" t="s">
        <v>149</v>
      </c>
      <c r="F341" s="34">
        <v>97.018000000000001</v>
      </c>
      <c r="G341" s="34">
        <v>139.53149999999999</v>
      </c>
      <c r="H341" s="34"/>
      <c r="I341" s="332"/>
      <c r="J341" s="332"/>
    </row>
    <row r="342" spans="1:10" ht="16.5" customHeight="1" x14ac:dyDescent="0.3">
      <c r="A342" s="33" t="str">
        <f t="shared" si="5"/>
        <v>DWarzywa strączkowe do zbioru na zielono w uprawie polowej</v>
      </c>
      <c r="B342" s="33" t="s">
        <v>652</v>
      </c>
      <c r="C342" s="33" t="s">
        <v>307</v>
      </c>
      <c r="D342" s="33" t="s">
        <v>148</v>
      </c>
      <c r="E342" s="33" t="s">
        <v>128</v>
      </c>
      <c r="F342" s="34">
        <v>68.644900000000007</v>
      </c>
      <c r="G342" s="34">
        <v>196.00989999999999</v>
      </c>
      <c r="H342" s="34"/>
      <c r="I342" s="332"/>
      <c r="J342" s="332"/>
    </row>
    <row r="343" spans="1:10" ht="16.5" x14ac:dyDescent="0.3">
      <c r="A343" s="33" t="str">
        <f t="shared" si="5"/>
        <v>AInne warzywa uprawiane dla owoców i kwiatów w uprawie polowej</v>
      </c>
      <c r="B343" s="33" t="s">
        <v>296</v>
      </c>
      <c r="C343" s="33" t="s">
        <v>297</v>
      </c>
      <c r="D343" s="33" t="s">
        <v>148</v>
      </c>
      <c r="E343" s="33" t="s">
        <v>126</v>
      </c>
      <c r="F343" s="34">
        <v>179.9152</v>
      </c>
      <c r="G343" s="34">
        <v>60.139099999999999</v>
      </c>
      <c r="H343" s="34"/>
      <c r="I343" s="332"/>
      <c r="J343" s="332"/>
    </row>
    <row r="344" spans="1:10" ht="16.5" customHeight="1" x14ac:dyDescent="0.3">
      <c r="A344" s="33" t="str">
        <f t="shared" si="5"/>
        <v>BInne warzywa uprawiane dla owoców i kwiatów w uprawie polowej</v>
      </c>
      <c r="B344" s="33" t="s">
        <v>296</v>
      </c>
      <c r="C344" s="33" t="s">
        <v>297</v>
      </c>
      <c r="D344" s="33" t="s">
        <v>148</v>
      </c>
      <c r="E344" s="33" t="s">
        <v>127</v>
      </c>
      <c r="F344" s="34">
        <v>190.2749</v>
      </c>
      <c r="G344" s="34">
        <v>83.723200000000006</v>
      </c>
      <c r="H344" s="34"/>
      <c r="I344" s="332"/>
      <c r="J344" s="332"/>
    </row>
    <row r="345" spans="1:10" ht="16.5" customHeight="1" x14ac:dyDescent="0.3">
      <c r="A345" s="33" t="str">
        <f t="shared" si="5"/>
        <v>CInne warzywa uprawiane dla owoców i kwiatów w uprawie polowej</v>
      </c>
      <c r="B345" s="33" t="s">
        <v>296</v>
      </c>
      <c r="C345" s="33" t="s">
        <v>297</v>
      </c>
      <c r="D345" s="33" t="s">
        <v>148</v>
      </c>
      <c r="E345" s="33" t="s">
        <v>149</v>
      </c>
      <c r="F345" s="34">
        <v>179.68549999999999</v>
      </c>
      <c r="G345" s="34">
        <v>125.3801</v>
      </c>
      <c r="H345" s="34"/>
      <c r="I345" s="332"/>
      <c r="J345" s="332"/>
    </row>
    <row r="346" spans="1:10" ht="16.5" customHeight="1" x14ac:dyDescent="0.3">
      <c r="A346" s="33" t="str">
        <f t="shared" si="5"/>
        <v>DInne warzywa uprawiane dla owoców i kwiatów w uprawie polowej</v>
      </c>
      <c r="B346" s="33" t="s">
        <v>296</v>
      </c>
      <c r="C346" s="33" t="s">
        <v>297</v>
      </c>
      <c r="D346" s="33" t="s">
        <v>148</v>
      </c>
      <c r="E346" s="33" t="s">
        <v>128</v>
      </c>
      <c r="F346" s="34">
        <v>180.21180000000001</v>
      </c>
      <c r="G346" s="34">
        <v>152.2861</v>
      </c>
      <c r="H346" s="34"/>
      <c r="I346" s="332"/>
      <c r="J346" s="332"/>
    </row>
    <row r="347" spans="1:10" ht="16.5" x14ac:dyDescent="0.3">
      <c r="A347" s="33" t="str">
        <f t="shared" si="5"/>
        <v>AKapusta w uprawie polowej</v>
      </c>
      <c r="B347" s="33" t="s">
        <v>298</v>
      </c>
      <c r="C347" s="33" t="s">
        <v>299</v>
      </c>
      <c r="D347" s="33" t="s">
        <v>148</v>
      </c>
      <c r="E347" s="33" t="s">
        <v>126</v>
      </c>
      <c r="F347" s="34">
        <v>371.18869999999998</v>
      </c>
      <c r="G347" s="34">
        <v>101.4924</v>
      </c>
      <c r="H347" s="34"/>
      <c r="I347" s="332"/>
      <c r="J347" s="332"/>
    </row>
    <row r="348" spans="1:10" ht="16.5" customHeight="1" x14ac:dyDescent="0.3">
      <c r="A348" s="33" t="str">
        <f t="shared" si="5"/>
        <v>BKapusta w uprawie polowej</v>
      </c>
      <c r="B348" s="33" t="s">
        <v>298</v>
      </c>
      <c r="C348" s="33" t="s">
        <v>299</v>
      </c>
      <c r="D348" s="33" t="s">
        <v>148</v>
      </c>
      <c r="E348" s="33" t="s">
        <v>127</v>
      </c>
      <c r="F348" s="34">
        <v>375.43169999999998</v>
      </c>
      <c r="G348" s="34">
        <v>83.078299999999999</v>
      </c>
      <c r="H348" s="34"/>
      <c r="I348" s="332"/>
      <c r="J348" s="332"/>
    </row>
    <row r="349" spans="1:10" ht="16.5" customHeight="1" x14ac:dyDescent="0.3">
      <c r="A349" s="33" t="str">
        <f t="shared" si="5"/>
        <v>CKapusta w uprawie polowej</v>
      </c>
      <c r="B349" s="33" t="s">
        <v>298</v>
      </c>
      <c r="C349" s="33" t="s">
        <v>299</v>
      </c>
      <c r="D349" s="33" t="s">
        <v>148</v>
      </c>
      <c r="E349" s="33" t="s">
        <v>149</v>
      </c>
      <c r="F349" s="34">
        <v>396.46620000000001</v>
      </c>
      <c r="G349" s="34">
        <v>111.34529999999999</v>
      </c>
      <c r="H349" s="34"/>
      <c r="I349" s="332"/>
      <c r="J349" s="332"/>
    </row>
    <row r="350" spans="1:10" ht="16.5" customHeight="1" x14ac:dyDescent="0.3">
      <c r="A350" s="33" t="str">
        <f t="shared" si="5"/>
        <v>DKapusta w uprawie polowej</v>
      </c>
      <c r="B350" s="33" t="s">
        <v>298</v>
      </c>
      <c r="C350" s="33" t="s">
        <v>299</v>
      </c>
      <c r="D350" s="33" t="s">
        <v>148</v>
      </c>
      <c r="E350" s="33" t="s">
        <v>128</v>
      </c>
      <c r="F350" s="34">
        <v>319.6909</v>
      </c>
      <c r="G350" s="34">
        <v>97.909599999999998</v>
      </c>
      <c r="H350" s="34"/>
      <c r="I350" s="332"/>
      <c r="J350" s="332"/>
    </row>
    <row r="351" spans="1:10" ht="16.5" x14ac:dyDescent="0.3">
      <c r="A351" s="33" t="str">
        <f t="shared" si="5"/>
        <v>AInne warzywa liściaste i łodygowe (bez kapusty) w uprawie polowej</v>
      </c>
      <c r="B351" s="33" t="s">
        <v>300</v>
      </c>
      <c r="C351" s="33" t="s">
        <v>301</v>
      </c>
      <c r="D351" s="33" t="s">
        <v>148</v>
      </c>
      <c r="E351" s="33" t="s">
        <v>126</v>
      </c>
      <c r="F351" s="34">
        <v>55.103400000000001</v>
      </c>
      <c r="G351" s="34">
        <v>496.73630000000003</v>
      </c>
      <c r="H351" s="34"/>
      <c r="I351" s="332"/>
      <c r="J351" s="332"/>
    </row>
    <row r="352" spans="1:10" ht="16.5" customHeight="1" x14ac:dyDescent="0.3">
      <c r="A352" s="33" t="str">
        <f t="shared" si="5"/>
        <v>BInne warzywa liściaste i łodygowe (bez kapusty) w uprawie polowej</v>
      </c>
      <c r="B352" s="33" t="s">
        <v>300</v>
      </c>
      <c r="C352" s="33" t="s">
        <v>301</v>
      </c>
      <c r="D352" s="33" t="s">
        <v>148</v>
      </c>
      <c r="E352" s="33" t="s">
        <v>127</v>
      </c>
      <c r="F352" s="34">
        <v>196.72640000000001</v>
      </c>
      <c r="G352" s="34">
        <v>116.8248</v>
      </c>
      <c r="H352" s="34"/>
      <c r="I352" s="332"/>
      <c r="J352" s="332"/>
    </row>
    <row r="353" spans="1:10" ht="16.5" customHeight="1" x14ac:dyDescent="0.3">
      <c r="A353" s="33" t="str">
        <f t="shared" si="5"/>
        <v>CInne warzywa liściaste i łodygowe (bez kapusty) w uprawie polowej</v>
      </c>
      <c r="B353" s="33" t="s">
        <v>300</v>
      </c>
      <c r="C353" s="33" t="s">
        <v>301</v>
      </c>
      <c r="D353" s="33" t="s">
        <v>148</v>
      </c>
      <c r="E353" s="33" t="s">
        <v>149</v>
      </c>
      <c r="F353" s="34">
        <v>204.08189999999999</v>
      </c>
      <c r="G353" s="34">
        <v>133.31729999999999</v>
      </c>
      <c r="H353" s="34"/>
      <c r="I353" s="332"/>
      <c r="J353" s="332"/>
    </row>
    <row r="354" spans="1:10" ht="16.5" customHeight="1" x14ac:dyDescent="0.3">
      <c r="A354" s="33" t="str">
        <f t="shared" si="5"/>
        <v>DInne warzywa liściaste i łodygowe (bez kapusty) w uprawie polowej</v>
      </c>
      <c r="B354" s="33" t="s">
        <v>300</v>
      </c>
      <c r="C354" s="33" t="s">
        <v>301</v>
      </c>
      <c r="D354" s="33" t="s">
        <v>148</v>
      </c>
      <c r="E354" s="33" t="s">
        <v>128</v>
      </c>
      <c r="F354" s="34">
        <v>229.52940000000001</v>
      </c>
      <c r="G354" s="34">
        <v>96.250100000000003</v>
      </c>
      <c r="H354" s="34"/>
      <c r="I354" s="332"/>
      <c r="J354" s="332"/>
    </row>
    <row r="355" spans="1:10" ht="16.5" x14ac:dyDescent="0.3">
      <c r="A355" s="33" t="str">
        <f t="shared" si="5"/>
        <v>ACebula w uprawie polowej</v>
      </c>
      <c r="B355" s="33" t="s">
        <v>302</v>
      </c>
      <c r="C355" s="33" t="s">
        <v>303</v>
      </c>
      <c r="D355" s="33" t="s">
        <v>148</v>
      </c>
      <c r="E355" s="33" t="s">
        <v>126</v>
      </c>
      <c r="F355" s="34">
        <v>252.9735</v>
      </c>
      <c r="G355" s="34">
        <v>85.610299999999995</v>
      </c>
      <c r="H355" s="34"/>
      <c r="I355" s="332"/>
      <c r="J355" s="332"/>
    </row>
    <row r="356" spans="1:10" ht="16.5" customHeight="1" x14ac:dyDescent="0.3">
      <c r="A356" s="33" t="str">
        <f t="shared" si="5"/>
        <v>BCebula w uprawie polowej</v>
      </c>
      <c r="B356" s="33" t="s">
        <v>302</v>
      </c>
      <c r="C356" s="33" t="s">
        <v>303</v>
      </c>
      <c r="D356" s="33" t="s">
        <v>148</v>
      </c>
      <c r="E356" s="33" t="s">
        <v>127</v>
      </c>
      <c r="F356" s="34">
        <v>279.65089999999998</v>
      </c>
      <c r="G356" s="34">
        <v>93.764399999999995</v>
      </c>
      <c r="H356" s="34"/>
      <c r="I356" s="332"/>
      <c r="J356" s="332"/>
    </row>
    <row r="357" spans="1:10" ht="16.5" customHeight="1" x14ac:dyDescent="0.3">
      <c r="A357" s="33" t="str">
        <f t="shared" si="5"/>
        <v>CCebula w uprawie polowej</v>
      </c>
      <c r="B357" s="33" t="s">
        <v>302</v>
      </c>
      <c r="C357" s="33" t="s">
        <v>303</v>
      </c>
      <c r="D357" s="33" t="s">
        <v>148</v>
      </c>
      <c r="E357" s="33" t="s">
        <v>149</v>
      </c>
      <c r="F357" s="34">
        <v>173.26429999999999</v>
      </c>
      <c r="G357" s="34">
        <v>110.1129</v>
      </c>
      <c r="H357" s="34"/>
      <c r="I357" s="332"/>
      <c r="J357" s="332"/>
    </row>
    <row r="358" spans="1:10" ht="16.5" customHeight="1" x14ac:dyDescent="0.3">
      <c r="A358" s="33" t="str">
        <f t="shared" si="5"/>
        <v>DCebula w uprawie polowej</v>
      </c>
      <c r="B358" s="33" t="s">
        <v>302</v>
      </c>
      <c r="C358" s="33" t="s">
        <v>303</v>
      </c>
      <c r="D358" s="33" t="s">
        <v>148</v>
      </c>
      <c r="E358" s="33" t="s">
        <v>128</v>
      </c>
      <c r="F358" s="34">
        <v>260.71699999999998</v>
      </c>
      <c r="G358" s="34">
        <v>113.9764</v>
      </c>
      <c r="H358" s="34"/>
      <c r="I358" s="332"/>
      <c r="J358" s="332"/>
    </row>
    <row r="359" spans="1:10" ht="16.5" x14ac:dyDescent="0.3">
      <c r="A359" s="33" t="str">
        <f t="shared" si="5"/>
        <v>AInne warzywa korzeniowe i bulwiaste (bez cebuli) w uprawie polowej</v>
      </c>
      <c r="B359" s="33" t="s">
        <v>304</v>
      </c>
      <c r="C359" s="33" t="s">
        <v>305</v>
      </c>
      <c r="D359" s="33" t="s">
        <v>148</v>
      </c>
      <c r="E359" s="33" t="s">
        <v>126</v>
      </c>
      <c r="F359" s="34">
        <v>235.34559999999999</v>
      </c>
      <c r="G359" s="34">
        <v>123.4239</v>
      </c>
      <c r="H359" s="34"/>
      <c r="I359" s="332"/>
      <c r="J359" s="332"/>
    </row>
    <row r="360" spans="1:10" ht="16.5" customHeight="1" x14ac:dyDescent="0.3">
      <c r="A360" s="33" t="str">
        <f t="shared" si="5"/>
        <v>BInne warzywa korzeniowe i bulwiaste (bez cebuli) w uprawie polowej</v>
      </c>
      <c r="B360" s="33" t="s">
        <v>304</v>
      </c>
      <c r="C360" s="33" t="s">
        <v>305</v>
      </c>
      <c r="D360" s="33" t="s">
        <v>148</v>
      </c>
      <c r="E360" s="33" t="s">
        <v>127</v>
      </c>
      <c r="F360" s="34">
        <v>358.84800000000001</v>
      </c>
      <c r="G360" s="34">
        <v>74.789000000000001</v>
      </c>
      <c r="H360" s="34"/>
      <c r="I360" s="332"/>
      <c r="J360" s="332"/>
    </row>
    <row r="361" spans="1:10" ht="16.5" customHeight="1" x14ac:dyDescent="0.3">
      <c r="A361" s="33" t="str">
        <f t="shared" si="5"/>
        <v>CInne warzywa korzeniowe i bulwiaste (bez cebuli) w uprawie polowej</v>
      </c>
      <c r="B361" s="33" t="s">
        <v>304</v>
      </c>
      <c r="C361" s="33" t="s">
        <v>305</v>
      </c>
      <c r="D361" s="33" t="s">
        <v>148</v>
      </c>
      <c r="E361" s="33" t="s">
        <v>149</v>
      </c>
      <c r="F361" s="34">
        <v>317.41090000000003</v>
      </c>
      <c r="G361" s="34">
        <v>88.592399999999998</v>
      </c>
      <c r="H361" s="34"/>
      <c r="I361" s="332"/>
      <c r="J361" s="332"/>
    </row>
    <row r="362" spans="1:10" ht="16.5" customHeight="1" x14ac:dyDescent="0.3">
      <c r="A362" s="33" t="str">
        <f t="shared" si="5"/>
        <v>DInne warzywa korzeniowe i bulwiaste (bez cebuli) w uprawie polowej</v>
      </c>
      <c r="B362" s="33" t="s">
        <v>304</v>
      </c>
      <c r="C362" s="33" t="s">
        <v>305</v>
      </c>
      <c r="D362" s="33" t="s">
        <v>148</v>
      </c>
      <c r="E362" s="33" t="s">
        <v>128</v>
      </c>
      <c r="F362" s="34">
        <v>301.44839999999999</v>
      </c>
      <c r="G362" s="34">
        <v>97.925700000000006</v>
      </c>
      <c r="H362" s="34"/>
      <c r="I362" s="332"/>
      <c r="J362" s="332"/>
    </row>
    <row r="363" spans="1:10" ht="16.5" x14ac:dyDescent="0.3">
      <c r="A363" s="33" t="str">
        <f t="shared" si="5"/>
        <v>AWarzywa strączkowe do zbioru na zielono w uprawie polowej</v>
      </c>
      <c r="B363" s="33" t="s">
        <v>306</v>
      </c>
      <c r="C363" s="33" t="s">
        <v>307</v>
      </c>
      <c r="D363" s="33" t="s">
        <v>148</v>
      </c>
      <c r="E363" s="33" t="s">
        <v>126</v>
      </c>
      <c r="F363" s="34">
        <v>71.650899999999993</v>
      </c>
      <c r="G363" s="34">
        <v>152.3192</v>
      </c>
      <c r="H363" s="34"/>
      <c r="I363" s="332"/>
      <c r="J363" s="332"/>
    </row>
    <row r="364" spans="1:10" ht="16.5" customHeight="1" x14ac:dyDescent="0.3">
      <c r="A364" s="33" t="str">
        <f t="shared" si="5"/>
        <v>BWarzywa strączkowe do zbioru na zielono w uprawie polowej</v>
      </c>
      <c r="B364" s="33" t="s">
        <v>306</v>
      </c>
      <c r="C364" s="33" t="s">
        <v>307</v>
      </c>
      <c r="D364" s="33" t="s">
        <v>148</v>
      </c>
      <c r="E364" s="33" t="s">
        <v>127</v>
      </c>
      <c r="F364" s="34">
        <v>88.929000000000002</v>
      </c>
      <c r="G364" s="34">
        <v>135.87790000000001</v>
      </c>
      <c r="H364" s="34"/>
      <c r="I364" s="332"/>
      <c r="J364" s="332"/>
    </row>
    <row r="365" spans="1:10" ht="16.5" customHeight="1" x14ac:dyDescent="0.3">
      <c r="A365" s="33" t="str">
        <f t="shared" si="5"/>
        <v>CWarzywa strączkowe do zbioru na zielono w uprawie polowej</v>
      </c>
      <c r="B365" s="33" t="s">
        <v>306</v>
      </c>
      <c r="C365" s="33" t="s">
        <v>307</v>
      </c>
      <c r="D365" s="33" t="s">
        <v>148</v>
      </c>
      <c r="E365" s="33" t="s">
        <v>149</v>
      </c>
      <c r="F365" s="34">
        <v>97.018000000000001</v>
      </c>
      <c r="G365" s="34">
        <v>139.53149999999999</v>
      </c>
      <c r="H365" s="34"/>
      <c r="I365" s="332"/>
      <c r="J365" s="332"/>
    </row>
    <row r="366" spans="1:10" ht="16.5" customHeight="1" x14ac:dyDescent="0.3">
      <c r="A366" s="33" t="str">
        <f t="shared" si="5"/>
        <v>DWarzywa strączkowe do zbioru na zielono w uprawie polowej</v>
      </c>
      <c r="B366" s="33" t="s">
        <v>306</v>
      </c>
      <c r="C366" s="33" t="s">
        <v>307</v>
      </c>
      <c r="D366" s="33" t="s">
        <v>148</v>
      </c>
      <c r="E366" s="33" t="s">
        <v>128</v>
      </c>
      <c r="F366" s="34">
        <v>68.644900000000007</v>
      </c>
      <c r="G366" s="34">
        <v>196.00989999999999</v>
      </c>
      <c r="H366" s="34"/>
      <c r="I366" s="332"/>
      <c r="J366" s="332"/>
    </row>
    <row r="367" spans="1:10" ht="16.5" x14ac:dyDescent="0.3">
      <c r="A367" s="33" t="str">
        <f t="shared" si="5"/>
        <v>AWarzywa pod osłonami wysokimi</v>
      </c>
      <c r="B367" s="33" t="s">
        <v>653</v>
      </c>
      <c r="C367" s="33" t="s">
        <v>665</v>
      </c>
      <c r="D367" s="33" t="s">
        <v>148</v>
      </c>
      <c r="E367" s="33" t="s">
        <v>126</v>
      </c>
      <c r="F367" s="34">
        <v>454.92959999999999</v>
      </c>
      <c r="G367" s="34">
        <v>474.62799999999999</v>
      </c>
      <c r="H367" s="34"/>
      <c r="I367" s="332"/>
      <c r="J367" s="332"/>
    </row>
    <row r="368" spans="1:10" ht="16.5" customHeight="1" x14ac:dyDescent="0.3">
      <c r="A368" s="33" t="str">
        <f t="shared" si="5"/>
        <v>BWarzywa pod osłonami wysokimi</v>
      </c>
      <c r="B368" s="33" t="s">
        <v>653</v>
      </c>
      <c r="C368" s="33" t="s">
        <v>665</v>
      </c>
      <c r="D368" s="33" t="s">
        <v>148</v>
      </c>
      <c r="E368" s="33" t="s">
        <v>127</v>
      </c>
      <c r="F368" s="34">
        <v>2000.4997000000001</v>
      </c>
      <c r="G368" s="34">
        <v>410.43389999999999</v>
      </c>
      <c r="H368" s="34"/>
      <c r="I368" s="332"/>
      <c r="J368" s="332"/>
    </row>
    <row r="369" spans="1:10" ht="16.5" customHeight="1" x14ac:dyDescent="0.3">
      <c r="A369" s="33" t="str">
        <f t="shared" si="5"/>
        <v>CWarzywa pod osłonami wysokimi</v>
      </c>
      <c r="B369" s="33" t="s">
        <v>653</v>
      </c>
      <c r="C369" s="33" t="s">
        <v>665</v>
      </c>
      <c r="D369" s="33" t="s">
        <v>148</v>
      </c>
      <c r="E369" s="33" t="s">
        <v>149</v>
      </c>
      <c r="F369" s="34">
        <v>416.3306</v>
      </c>
      <c r="G369" s="34">
        <v>322.7602</v>
      </c>
      <c r="H369" s="34"/>
      <c r="I369" s="332"/>
      <c r="J369" s="332"/>
    </row>
    <row r="370" spans="1:10" ht="16.5" customHeight="1" x14ac:dyDescent="0.3">
      <c r="A370" s="33" t="str">
        <f t="shared" si="5"/>
        <v>DWarzywa pod osłonami wysokimi</v>
      </c>
      <c r="B370" s="33" t="s">
        <v>653</v>
      </c>
      <c r="C370" s="33" t="s">
        <v>665</v>
      </c>
      <c r="D370" s="33" t="s">
        <v>148</v>
      </c>
      <c r="E370" s="33" t="s">
        <v>128</v>
      </c>
      <c r="F370" s="34">
        <v>1330.1331</v>
      </c>
      <c r="G370" s="34">
        <v>392.76440000000002</v>
      </c>
      <c r="H370" s="34"/>
      <c r="I370" s="332"/>
      <c r="J370" s="332"/>
    </row>
    <row r="371" spans="1:10" ht="16.5" x14ac:dyDescent="0.3">
      <c r="A371" s="33" t="str">
        <f t="shared" si="5"/>
        <v>AWarzywa uprawiane dla owoców i kwiatów w uprawie pod osłonami wysokimi</v>
      </c>
      <c r="B371" s="33" t="s">
        <v>654</v>
      </c>
      <c r="C371" s="33" t="s">
        <v>666</v>
      </c>
      <c r="D371" s="33" t="s">
        <v>148</v>
      </c>
      <c r="E371" s="33" t="s">
        <v>126</v>
      </c>
      <c r="F371" s="34">
        <v>502.19299999999998</v>
      </c>
      <c r="G371" s="34">
        <v>420.61770000000001</v>
      </c>
      <c r="H371" s="34"/>
      <c r="I371" s="332"/>
      <c r="J371" s="332"/>
    </row>
    <row r="372" spans="1:10" ht="16.5" customHeight="1" x14ac:dyDescent="0.3">
      <c r="A372" s="33" t="str">
        <f t="shared" si="5"/>
        <v>BWarzywa uprawiane dla owoców i kwiatów w uprawie pod osłonami wysokimi</v>
      </c>
      <c r="B372" s="33" t="s">
        <v>654</v>
      </c>
      <c r="C372" s="33" t="s">
        <v>666</v>
      </c>
      <c r="D372" s="33" t="s">
        <v>148</v>
      </c>
      <c r="E372" s="33" t="s">
        <v>127</v>
      </c>
      <c r="F372" s="34">
        <v>2029.0552</v>
      </c>
      <c r="G372" s="34">
        <v>405.59989999999999</v>
      </c>
      <c r="H372" s="34"/>
      <c r="I372" s="332"/>
      <c r="J372" s="332"/>
    </row>
    <row r="373" spans="1:10" ht="16.5" customHeight="1" x14ac:dyDescent="0.3">
      <c r="A373" s="33" t="str">
        <f t="shared" si="5"/>
        <v>CWarzywa uprawiane dla owoców i kwiatów w uprawie pod osłonami wysokimi</v>
      </c>
      <c r="B373" s="33" t="s">
        <v>654</v>
      </c>
      <c r="C373" s="33" t="s">
        <v>666</v>
      </c>
      <c r="D373" s="33" t="s">
        <v>148</v>
      </c>
      <c r="E373" s="33" t="s">
        <v>149</v>
      </c>
      <c r="F373" s="34">
        <v>450.35939999999999</v>
      </c>
      <c r="G373" s="34">
        <v>301.04379999999998</v>
      </c>
      <c r="H373" s="34"/>
      <c r="I373" s="332"/>
      <c r="J373" s="332"/>
    </row>
    <row r="374" spans="1:10" ht="16.5" customHeight="1" x14ac:dyDescent="0.3">
      <c r="A374" s="33" t="str">
        <f t="shared" si="5"/>
        <v>DWarzywa uprawiane dla owoców i kwiatów w uprawie pod osłonami wysokimi</v>
      </c>
      <c r="B374" s="33" t="s">
        <v>654</v>
      </c>
      <c r="C374" s="33" t="s">
        <v>666</v>
      </c>
      <c r="D374" s="33" t="s">
        <v>148</v>
      </c>
      <c r="E374" s="33" t="s">
        <v>128</v>
      </c>
      <c r="F374" s="34">
        <v>1408.4237000000001</v>
      </c>
      <c r="G374" s="34">
        <v>386.67309999999998</v>
      </c>
      <c r="H374" s="34"/>
      <c r="I374" s="332"/>
      <c r="J374" s="332"/>
    </row>
    <row r="375" spans="1:10" ht="16.5" x14ac:dyDescent="0.3">
      <c r="A375" s="33" t="str">
        <f t="shared" si="5"/>
        <v>APomidory w uprawie pod osłonami wysokimi</v>
      </c>
      <c r="B375" s="33" t="s">
        <v>308</v>
      </c>
      <c r="C375" s="33" t="s">
        <v>309</v>
      </c>
      <c r="D375" s="33" t="s">
        <v>148</v>
      </c>
      <c r="E375" s="33" t="s">
        <v>126</v>
      </c>
      <c r="F375" s="34">
        <v>519.04759999999999</v>
      </c>
      <c r="G375" s="34">
        <v>470.32920000000001</v>
      </c>
      <c r="H375" s="34"/>
      <c r="I375" s="332"/>
      <c r="J375" s="332"/>
    </row>
    <row r="376" spans="1:10" ht="16.5" customHeight="1" x14ac:dyDescent="0.3">
      <c r="A376" s="33" t="str">
        <f t="shared" si="5"/>
        <v>BPomidory w uprawie pod osłonami wysokimi</v>
      </c>
      <c r="B376" s="33" t="s">
        <v>308</v>
      </c>
      <c r="C376" s="33" t="s">
        <v>309</v>
      </c>
      <c r="D376" s="33" t="s">
        <v>148</v>
      </c>
      <c r="E376" s="33" t="s">
        <v>127</v>
      </c>
      <c r="F376" s="34">
        <v>2521.5484999999999</v>
      </c>
      <c r="G376" s="34">
        <v>420.21820000000002</v>
      </c>
      <c r="H376" s="34"/>
      <c r="I376" s="332"/>
      <c r="J376" s="332"/>
    </row>
    <row r="377" spans="1:10" ht="16.5" customHeight="1" x14ac:dyDescent="0.3">
      <c r="A377" s="33" t="str">
        <f t="shared" si="5"/>
        <v>CPomidory w uprawie pod osłonami wysokimi</v>
      </c>
      <c r="B377" s="33" t="s">
        <v>308</v>
      </c>
      <c r="C377" s="33" t="s">
        <v>309</v>
      </c>
      <c r="D377" s="33" t="s">
        <v>148</v>
      </c>
      <c r="E377" s="33" t="s">
        <v>149</v>
      </c>
      <c r="F377" s="34">
        <v>1104.9930999999999</v>
      </c>
      <c r="G377" s="34">
        <v>349.0052</v>
      </c>
      <c r="H377" s="34"/>
      <c r="I377" s="332"/>
      <c r="J377" s="332"/>
    </row>
    <row r="378" spans="1:10" ht="16.5" customHeight="1" x14ac:dyDescent="0.3">
      <c r="A378" s="33" t="str">
        <f t="shared" si="5"/>
        <v>DPomidory w uprawie pod osłonami wysokimi</v>
      </c>
      <c r="B378" s="33" t="s">
        <v>308</v>
      </c>
      <c r="C378" s="33" t="s">
        <v>309</v>
      </c>
      <c r="D378" s="33" t="s">
        <v>148</v>
      </c>
      <c r="E378" s="33" t="s">
        <v>128</v>
      </c>
      <c r="F378" s="34">
        <v>1161.8579999999999</v>
      </c>
      <c r="G378" s="34">
        <v>396.30349999999999</v>
      </c>
      <c r="H378" s="34"/>
      <c r="I378" s="332"/>
      <c r="J378" s="332"/>
    </row>
    <row r="379" spans="1:10" ht="16.5" x14ac:dyDescent="0.3">
      <c r="A379" s="33" t="str">
        <f t="shared" si="5"/>
        <v>AWarzywa liściaste i łodygowe w uprawie pod osłonami wysokimi</v>
      </c>
      <c r="B379" s="33" t="s">
        <v>655</v>
      </c>
      <c r="C379" s="33" t="s">
        <v>667</v>
      </c>
      <c r="D379" s="33" t="s">
        <v>148</v>
      </c>
      <c r="E379" s="33" t="s">
        <v>126</v>
      </c>
      <c r="F379" s="34">
        <v>399.2448</v>
      </c>
      <c r="G379" s="34">
        <v>245.3972</v>
      </c>
      <c r="H379" s="34"/>
      <c r="I379" s="332"/>
      <c r="J379" s="332"/>
    </row>
    <row r="380" spans="1:10" ht="16.5" customHeight="1" x14ac:dyDescent="0.3">
      <c r="A380" s="33" t="str">
        <f t="shared" si="5"/>
        <v>BWarzywa liściaste i łodygowe w uprawie pod osłonami wysokimi</v>
      </c>
      <c r="B380" s="33" t="s">
        <v>655</v>
      </c>
      <c r="C380" s="33" t="s">
        <v>667</v>
      </c>
      <c r="D380" s="33" t="s">
        <v>148</v>
      </c>
      <c r="E380" s="33" t="s">
        <v>127</v>
      </c>
      <c r="F380" s="34">
        <v>366.2097</v>
      </c>
      <c r="G380" s="34">
        <v>285.23059999999998</v>
      </c>
      <c r="H380" s="34"/>
      <c r="I380" s="332"/>
      <c r="J380" s="332"/>
    </row>
    <row r="381" spans="1:10" ht="16.5" customHeight="1" x14ac:dyDescent="0.3">
      <c r="A381" s="33" t="str">
        <f t="shared" si="5"/>
        <v>CWarzywa liściaste i łodygowe w uprawie pod osłonami wysokimi</v>
      </c>
      <c r="B381" s="33" t="s">
        <v>655</v>
      </c>
      <c r="C381" s="33" t="s">
        <v>667</v>
      </c>
      <c r="D381" s="33" t="s">
        <v>148</v>
      </c>
      <c r="E381" s="33" t="s">
        <v>149</v>
      </c>
      <c r="F381" s="34">
        <v>421.46069999999997</v>
      </c>
      <c r="G381" s="34">
        <v>236.71199999999999</v>
      </c>
      <c r="H381" s="34"/>
      <c r="I381" s="332"/>
      <c r="J381" s="332"/>
    </row>
    <row r="382" spans="1:10" ht="16.5" customHeight="1" x14ac:dyDescent="0.3">
      <c r="A382" s="33" t="str">
        <f t="shared" si="5"/>
        <v>DWarzywa liściaste i łodygowe w uprawie pod osłonami wysokimi</v>
      </c>
      <c r="B382" s="33" t="s">
        <v>655</v>
      </c>
      <c r="C382" s="33" t="s">
        <v>667</v>
      </c>
      <c r="D382" s="33" t="s">
        <v>148</v>
      </c>
      <c r="E382" s="33" t="s">
        <v>128</v>
      </c>
      <c r="F382" s="34">
        <v>399.2448</v>
      </c>
      <c r="G382" s="34">
        <v>245.3972</v>
      </c>
      <c r="H382" s="34"/>
      <c r="I382" s="332"/>
      <c r="J382" s="332"/>
    </row>
    <row r="383" spans="1:10" ht="16.5" x14ac:dyDescent="0.3">
      <c r="A383" s="33" t="str">
        <f t="shared" si="5"/>
        <v>AOgórki w uprawie pod osłonami wysokimi</v>
      </c>
      <c r="B383" s="33" t="s">
        <v>310</v>
      </c>
      <c r="C383" s="33" t="s">
        <v>311</v>
      </c>
      <c r="D383" s="33" t="s">
        <v>148</v>
      </c>
      <c r="E383" s="33" t="s">
        <v>126</v>
      </c>
      <c r="F383" s="34">
        <v>492.36110000000002</v>
      </c>
      <c r="G383" s="34">
        <v>408.0795</v>
      </c>
      <c r="H383" s="34"/>
      <c r="I383" s="332"/>
      <c r="J383" s="332"/>
    </row>
    <row r="384" spans="1:10" ht="16.5" customHeight="1" x14ac:dyDescent="0.3">
      <c r="A384" s="33" t="str">
        <f t="shared" si="5"/>
        <v>BOgórki w uprawie pod osłonami wysokimi</v>
      </c>
      <c r="B384" s="33" t="s">
        <v>310</v>
      </c>
      <c r="C384" s="33" t="s">
        <v>311</v>
      </c>
      <c r="D384" s="33" t="s">
        <v>148</v>
      </c>
      <c r="E384" s="33" t="s">
        <v>127</v>
      </c>
      <c r="F384" s="34">
        <v>1816.5503000000001</v>
      </c>
      <c r="G384" s="34">
        <v>322.91800000000001</v>
      </c>
      <c r="H384" s="34"/>
      <c r="I384" s="332"/>
      <c r="J384" s="332"/>
    </row>
    <row r="385" spans="1:10" ht="16.5" customHeight="1" x14ac:dyDescent="0.3">
      <c r="A385" s="33" t="str">
        <f t="shared" si="5"/>
        <v>COgórki w uprawie pod osłonami wysokimi</v>
      </c>
      <c r="B385" s="33" t="s">
        <v>310</v>
      </c>
      <c r="C385" s="33" t="s">
        <v>311</v>
      </c>
      <c r="D385" s="33" t="s">
        <v>148</v>
      </c>
      <c r="E385" s="33" t="s">
        <v>149</v>
      </c>
      <c r="F385" s="34">
        <v>752.01099999999997</v>
      </c>
      <c r="G385" s="34">
        <v>265.86520000000002</v>
      </c>
      <c r="H385" s="34"/>
      <c r="I385" s="332"/>
      <c r="J385" s="332"/>
    </row>
    <row r="386" spans="1:10" ht="16.5" customHeight="1" x14ac:dyDescent="0.3">
      <c r="A386" s="33" t="str">
        <f t="shared" si="5"/>
        <v>DOgórki w uprawie pod osłonami wysokimi</v>
      </c>
      <c r="B386" s="33" t="s">
        <v>310</v>
      </c>
      <c r="C386" s="33" t="s">
        <v>311</v>
      </c>
      <c r="D386" s="33" t="s">
        <v>148</v>
      </c>
      <c r="E386" s="33" t="s">
        <v>128</v>
      </c>
      <c r="F386" s="34">
        <v>1559.0436</v>
      </c>
      <c r="G386" s="34">
        <v>377.95670000000001</v>
      </c>
      <c r="H386" s="34"/>
      <c r="I386" s="332"/>
      <c r="J386" s="332"/>
    </row>
    <row r="387" spans="1:10" ht="16.5" x14ac:dyDescent="0.3">
      <c r="A387" s="33" t="str">
        <f t="shared" si="5"/>
        <v>AWarzywa korzeniowe i bulwiaste w uprawie pod osłonami wysokimi</v>
      </c>
      <c r="B387" s="33" t="s">
        <v>656</v>
      </c>
      <c r="C387" s="33" t="s">
        <v>668</v>
      </c>
      <c r="D387" s="33" t="s">
        <v>148</v>
      </c>
      <c r="E387" s="33" t="s">
        <v>126</v>
      </c>
      <c r="F387" s="34">
        <v>264.56290000000001</v>
      </c>
      <c r="G387" s="34">
        <v>367.55779999999999</v>
      </c>
      <c r="H387" s="34"/>
      <c r="I387" s="332"/>
      <c r="J387" s="332"/>
    </row>
    <row r="388" spans="1:10" ht="16.5" customHeight="1" x14ac:dyDescent="0.3">
      <c r="A388" s="33" t="str">
        <f t="shared" ref="A388:A451" si="6">E388&amp;C388</f>
        <v>BWarzywa korzeniowe i bulwiaste w uprawie pod osłonami wysokimi</v>
      </c>
      <c r="B388" s="33" t="s">
        <v>656</v>
      </c>
      <c r="C388" s="33" t="s">
        <v>668</v>
      </c>
      <c r="D388" s="33" t="s">
        <v>148</v>
      </c>
      <c r="E388" s="33" t="s">
        <v>127</v>
      </c>
      <c r="F388" s="34">
        <v>264.56290000000001</v>
      </c>
      <c r="G388" s="34">
        <v>367.55779999999999</v>
      </c>
      <c r="H388" s="34"/>
      <c r="I388" s="332"/>
      <c r="J388" s="332"/>
    </row>
    <row r="389" spans="1:10" ht="16.5" customHeight="1" x14ac:dyDescent="0.3">
      <c r="A389" s="33" t="str">
        <f t="shared" si="6"/>
        <v>CWarzywa korzeniowe i bulwiaste w uprawie pod osłonami wysokimi</v>
      </c>
      <c r="B389" s="33" t="s">
        <v>656</v>
      </c>
      <c r="C389" s="33" t="s">
        <v>668</v>
      </c>
      <c r="D389" s="33" t="s">
        <v>148</v>
      </c>
      <c r="E389" s="33" t="s">
        <v>149</v>
      </c>
      <c r="F389" s="34">
        <v>195.88470000000001</v>
      </c>
      <c r="G389" s="34">
        <v>383.7663</v>
      </c>
      <c r="H389" s="34"/>
      <c r="I389" s="332"/>
      <c r="J389" s="332"/>
    </row>
    <row r="390" spans="1:10" ht="16.5" customHeight="1" x14ac:dyDescent="0.3">
      <c r="A390" s="33" t="str">
        <f t="shared" si="6"/>
        <v>DWarzywa korzeniowe i bulwiaste w uprawie pod osłonami wysokimi</v>
      </c>
      <c r="B390" s="33" t="s">
        <v>656</v>
      </c>
      <c r="C390" s="33" t="s">
        <v>668</v>
      </c>
      <c r="D390" s="33" t="s">
        <v>148</v>
      </c>
      <c r="E390" s="33" t="s">
        <v>128</v>
      </c>
      <c r="F390" s="34">
        <v>264.56290000000001</v>
      </c>
      <c r="G390" s="34">
        <v>367.55779999999999</v>
      </c>
      <c r="H390" s="34"/>
      <c r="I390" s="332"/>
      <c r="J390" s="332"/>
    </row>
    <row r="391" spans="1:10" ht="16.5" x14ac:dyDescent="0.3">
      <c r="A391" s="33" t="str">
        <f t="shared" si="6"/>
        <v>AWarzywa strączkowe do zbioru na zielono w uprawie pod osłonami wysokimi</v>
      </c>
      <c r="B391" s="33" t="s">
        <v>657</v>
      </c>
      <c r="C391" s="33" t="s">
        <v>321</v>
      </c>
      <c r="D391" s="33" t="s">
        <v>148</v>
      </c>
      <c r="E391" s="33" t="s">
        <v>126</v>
      </c>
      <c r="F391" s="34">
        <v>202.2963</v>
      </c>
      <c r="G391" s="34">
        <v>758.70100000000002</v>
      </c>
      <c r="H391" s="34"/>
      <c r="I391" s="332"/>
      <c r="J391" s="332"/>
    </row>
    <row r="392" spans="1:10" ht="16.5" customHeight="1" x14ac:dyDescent="0.3">
      <c r="A392" s="33" t="str">
        <f t="shared" si="6"/>
        <v>BWarzywa strączkowe do zbioru na zielono w uprawie pod osłonami wysokimi</v>
      </c>
      <c r="B392" s="33" t="s">
        <v>657</v>
      </c>
      <c r="C392" s="33" t="s">
        <v>321</v>
      </c>
      <c r="D392" s="33" t="s">
        <v>148</v>
      </c>
      <c r="E392" s="33" t="s">
        <v>127</v>
      </c>
      <c r="F392" s="34">
        <v>202.2963</v>
      </c>
      <c r="G392" s="34">
        <v>758.70100000000002</v>
      </c>
      <c r="H392" s="34"/>
      <c r="I392" s="332"/>
      <c r="J392" s="332"/>
    </row>
    <row r="393" spans="1:10" ht="16.5" customHeight="1" x14ac:dyDescent="0.3">
      <c r="A393" s="33" t="str">
        <f t="shared" si="6"/>
        <v>CWarzywa strączkowe do zbioru na zielono w uprawie pod osłonami wysokimi</v>
      </c>
      <c r="B393" s="33" t="s">
        <v>657</v>
      </c>
      <c r="C393" s="33" t="s">
        <v>321</v>
      </c>
      <c r="D393" s="33" t="s">
        <v>148</v>
      </c>
      <c r="E393" s="33" t="s">
        <v>149</v>
      </c>
      <c r="F393" s="34">
        <v>203.04470000000001</v>
      </c>
      <c r="G393" s="34">
        <v>738.54639999999995</v>
      </c>
      <c r="H393" s="34"/>
      <c r="I393" s="332"/>
      <c r="J393" s="332"/>
    </row>
    <row r="394" spans="1:10" ht="16.5" customHeight="1" x14ac:dyDescent="0.3">
      <c r="A394" s="33" t="str">
        <f t="shared" si="6"/>
        <v>DWarzywa strączkowe do zbioru na zielono w uprawie pod osłonami wysokimi</v>
      </c>
      <c r="B394" s="33" t="s">
        <v>657</v>
      </c>
      <c r="C394" s="33" t="s">
        <v>321</v>
      </c>
      <c r="D394" s="33" t="s">
        <v>148</v>
      </c>
      <c r="E394" s="33" t="s">
        <v>128</v>
      </c>
      <c r="F394" s="34">
        <v>122.65219999999999</v>
      </c>
      <c r="G394" s="34">
        <v>924.88279999999997</v>
      </c>
      <c r="H394" s="34"/>
      <c r="I394" s="332"/>
      <c r="J394" s="332"/>
    </row>
    <row r="395" spans="1:10" ht="16.5" x14ac:dyDescent="0.3">
      <c r="A395" s="33" t="str">
        <f t="shared" si="6"/>
        <v>AInne warzywa uprawiane dla owoców i kwiatów w uprawie pod osłonami wysokimi</v>
      </c>
      <c r="B395" s="33" t="s">
        <v>312</v>
      </c>
      <c r="C395" s="33" t="s">
        <v>313</v>
      </c>
      <c r="D395" s="33" t="s">
        <v>148</v>
      </c>
      <c r="E395" s="33" t="s">
        <v>126</v>
      </c>
      <c r="F395" s="34">
        <v>438.75850000000003</v>
      </c>
      <c r="G395" s="34">
        <v>300.00220000000002</v>
      </c>
      <c r="H395" s="34"/>
      <c r="I395" s="332"/>
      <c r="J395" s="332"/>
    </row>
    <row r="396" spans="1:10" ht="16.5" customHeight="1" x14ac:dyDescent="0.3">
      <c r="A396" s="33" t="str">
        <f t="shared" si="6"/>
        <v>BInne warzywa uprawiane dla owoców i kwiatów w uprawie pod osłonami wysokimi</v>
      </c>
      <c r="B396" s="33" t="s">
        <v>312</v>
      </c>
      <c r="C396" s="33" t="s">
        <v>313</v>
      </c>
      <c r="D396" s="33" t="s">
        <v>148</v>
      </c>
      <c r="E396" s="33" t="s">
        <v>127</v>
      </c>
      <c r="F396" s="34">
        <v>438.75850000000003</v>
      </c>
      <c r="G396" s="34">
        <v>300.00220000000002</v>
      </c>
      <c r="H396" s="34"/>
      <c r="I396" s="332"/>
      <c r="J396" s="332"/>
    </row>
    <row r="397" spans="1:10" ht="16.5" customHeight="1" x14ac:dyDescent="0.3">
      <c r="A397" s="33" t="str">
        <f t="shared" si="6"/>
        <v>CInne warzywa uprawiane dla owoców i kwiatów w uprawie pod osłonami wysokimi</v>
      </c>
      <c r="B397" s="33" t="s">
        <v>312</v>
      </c>
      <c r="C397" s="33" t="s">
        <v>313</v>
      </c>
      <c r="D397" s="33" t="s">
        <v>148</v>
      </c>
      <c r="E397" s="33" t="s">
        <v>149</v>
      </c>
      <c r="F397" s="34">
        <v>438.35289999999998</v>
      </c>
      <c r="G397" s="34">
        <v>299.93310000000002</v>
      </c>
      <c r="H397" s="34"/>
      <c r="I397" s="332"/>
      <c r="J397" s="332"/>
    </row>
    <row r="398" spans="1:10" ht="16.5" customHeight="1" x14ac:dyDescent="0.3">
      <c r="A398" s="33" t="str">
        <f t="shared" si="6"/>
        <v>DInne warzywa uprawiane dla owoców i kwiatów w uprawie pod osłonami wysokimi</v>
      </c>
      <c r="B398" s="33" t="s">
        <v>312</v>
      </c>
      <c r="C398" s="33" t="s">
        <v>313</v>
      </c>
      <c r="D398" s="33" t="s">
        <v>148</v>
      </c>
      <c r="E398" s="33" t="s">
        <v>128</v>
      </c>
      <c r="F398" s="34">
        <v>517.77329999999995</v>
      </c>
      <c r="G398" s="34">
        <v>287.46550000000002</v>
      </c>
      <c r="H398" s="34"/>
      <c r="I398" s="332"/>
      <c r="J398" s="332"/>
    </row>
    <row r="399" spans="1:10" ht="16.5" x14ac:dyDescent="0.3">
      <c r="A399" s="33" t="str">
        <f t="shared" si="6"/>
        <v>AKapusta w uprawie pod osłonami wysokimi</v>
      </c>
      <c r="B399" s="33" t="s">
        <v>314</v>
      </c>
      <c r="C399" s="33" t="s">
        <v>315</v>
      </c>
      <c r="D399" s="33" t="s">
        <v>148</v>
      </c>
      <c r="E399" s="33" t="s">
        <v>126</v>
      </c>
      <c r="F399" s="34">
        <v>404.02910000000003</v>
      </c>
      <c r="G399" s="34">
        <v>229.1225</v>
      </c>
      <c r="H399" s="34"/>
      <c r="I399" s="332"/>
      <c r="J399" s="332"/>
    </row>
    <row r="400" spans="1:10" ht="16.5" customHeight="1" x14ac:dyDescent="0.3">
      <c r="A400" s="33" t="str">
        <f t="shared" si="6"/>
        <v>BKapusta w uprawie pod osłonami wysokimi</v>
      </c>
      <c r="B400" s="33" t="s">
        <v>314</v>
      </c>
      <c r="C400" s="33" t="s">
        <v>315</v>
      </c>
      <c r="D400" s="33" t="s">
        <v>148</v>
      </c>
      <c r="E400" s="33" t="s">
        <v>127</v>
      </c>
      <c r="F400" s="34">
        <v>404.02910000000003</v>
      </c>
      <c r="G400" s="34">
        <v>229.1225</v>
      </c>
      <c r="H400" s="34"/>
      <c r="I400" s="332"/>
      <c r="J400" s="332"/>
    </row>
    <row r="401" spans="1:10" ht="16.5" customHeight="1" x14ac:dyDescent="0.3">
      <c r="A401" s="33" t="str">
        <f t="shared" si="6"/>
        <v>CKapusta w uprawie pod osłonami wysokimi</v>
      </c>
      <c r="B401" s="33" t="s">
        <v>314</v>
      </c>
      <c r="C401" s="33" t="s">
        <v>315</v>
      </c>
      <c r="D401" s="33" t="s">
        <v>148</v>
      </c>
      <c r="E401" s="33" t="s">
        <v>149</v>
      </c>
      <c r="F401" s="34">
        <v>440.53649999999999</v>
      </c>
      <c r="G401" s="34">
        <v>232.2414</v>
      </c>
      <c r="H401" s="34"/>
      <c r="I401" s="332"/>
      <c r="J401" s="332"/>
    </row>
    <row r="402" spans="1:10" ht="16.5" customHeight="1" x14ac:dyDescent="0.3">
      <c r="A402" s="33" t="str">
        <f t="shared" si="6"/>
        <v>DKapusta w uprawie pod osłonami wysokimi</v>
      </c>
      <c r="B402" s="33" t="s">
        <v>314</v>
      </c>
      <c r="C402" s="33" t="s">
        <v>315</v>
      </c>
      <c r="D402" s="33" t="s">
        <v>148</v>
      </c>
      <c r="E402" s="33" t="s">
        <v>128</v>
      </c>
      <c r="F402" s="34">
        <v>404.02910000000003</v>
      </c>
      <c r="G402" s="34">
        <v>229.1225</v>
      </c>
      <c r="H402" s="34"/>
      <c r="I402" s="332"/>
      <c r="J402" s="332"/>
    </row>
    <row r="403" spans="1:10" ht="16.5" x14ac:dyDescent="0.3">
      <c r="A403" s="33" t="str">
        <f t="shared" si="6"/>
        <v>AInne warzywa liściaste i łodygowe (bez kapusty) w uprawie pod osłonami wysokimi</v>
      </c>
      <c r="B403" s="33" t="s">
        <v>316</v>
      </c>
      <c r="C403" s="33" t="s">
        <v>317</v>
      </c>
      <c r="D403" s="33" t="s">
        <v>148</v>
      </c>
      <c r="E403" s="33" t="s">
        <v>126</v>
      </c>
      <c r="F403" s="34">
        <v>284.29730000000001</v>
      </c>
      <c r="G403" s="34">
        <v>338.61930000000001</v>
      </c>
      <c r="H403" s="34"/>
      <c r="I403" s="332"/>
      <c r="J403" s="332"/>
    </row>
    <row r="404" spans="1:10" ht="16.5" customHeight="1" x14ac:dyDescent="0.3">
      <c r="A404" s="33" t="str">
        <f t="shared" si="6"/>
        <v>BInne warzywa liściaste i łodygowe (bez kapusty) w uprawie pod osłonami wysokimi</v>
      </c>
      <c r="B404" s="33" t="s">
        <v>316</v>
      </c>
      <c r="C404" s="33" t="s">
        <v>317</v>
      </c>
      <c r="D404" s="33" t="s">
        <v>148</v>
      </c>
      <c r="E404" s="33" t="s">
        <v>127</v>
      </c>
      <c r="F404" s="34">
        <v>81.838700000000003</v>
      </c>
      <c r="G404" s="34">
        <v>916.33659999999998</v>
      </c>
      <c r="H404" s="34"/>
      <c r="I404" s="332"/>
      <c r="J404" s="332"/>
    </row>
    <row r="405" spans="1:10" ht="16.5" customHeight="1" x14ac:dyDescent="0.3">
      <c r="A405" s="33" t="str">
        <f t="shared" si="6"/>
        <v>CInne warzywa liściaste i łodygowe (bez kapusty) w uprawie pod osłonami wysokimi</v>
      </c>
      <c r="B405" s="33" t="s">
        <v>316</v>
      </c>
      <c r="C405" s="33" t="s">
        <v>317</v>
      </c>
      <c r="D405" s="33" t="s">
        <v>148</v>
      </c>
      <c r="E405" s="33" t="s">
        <v>149</v>
      </c>
      <c r="F405" s="34">
        <v>303.67439999999999</v>
      </c>
      <c r="G405" s="34">
        <v>316.584</v>
      </c>
      <c r="H405" s="34"/>
      <c r="I405" s="332"/>
      <c r="J405" s="332"/>
    </row>
    <row r="406" spans="1:10" ht="16.5" customHeight="1" x14ac:dyDescent="0.3">
      <c r="A406" s="33" t="str">
        <f t="shared" si="6"/>
        <v>DInne warzywa liściaste i łodygowe (bez kapusty) w uprawie pod osłonami wysokimi</v>
      </c>
      <c r="B406" s="33" t="s">
        <v>316</v>
      </c>
      <c r="C406" s="33" t="s">
        <v>317</v>
      </c>
      <c r="D406" s="33" t="s">
        <v>148</v>
      </c>
      <c r="E406" s="33" t="s">
        <v>128</v>
      </c>
      <c r="F406" s="34">
        <v>284.29730000000001</v>
      </c>
      <c r="G406" s="34">
        <v>338.61930000000001</v>
      </c>
      <c r="H406" s="34"/>
      <c r="I406" s="332"/>
      <c r="J406" s="332"/>
    </row>
    <row r="407" spans="1:10" ht="16.5" x14ac:dyDescent="0.3">
      <c r="A407" s="33" t="str">
        <f t="shared" si="6"/>
        <v>AInne warzywa korzeniowe i bulwiaste (bez cebuli) w uprawie pod osłonami wysokimi</v>
      </c>
      <c r="B407" s="33" t="s">
        <v>318</v>
      </c>
      <c r="C407" s="33" t="s">
        <v>319</v>
      </c>
      <c r="D407" s="33" t="s">
        <v>148</v>
      </c>
      <c r="E407" s="33" t="s">
        <v>126</v>
      </c>
      <c r="F407" s="34">
        <v>263.83069999999998</v>
      </c>
      <c r="G407" s="34">
        <v>368.8603</v>
      </c>
      <c r="H407" s="34"/>
      <c r="I407" s="332"/>
      <c r="J407" s="332"/>
    </row>
    <row r="408" spans="1:10" ht="16.5" customHeight="1" x14ac:dyDescent="0.3">
      <c r="A408" s="33" t="str">
        <f t="shared" si="6"/>
        <v>BInne warzywa korzeniowe i bulwiaste (bez cebuli) w uprawie pod osłonami wysokimi</v>
      </c>
      <c r="B408" s="33" t="s">
        <v>318</v>
      </c>
      <c r="C408" s="33" t="s">
        <v>319</v>
      </c>
      <c r="D408" s="33" t="s">
        <v>148</v>
      </c>
      <c r="E408" s="33" t="s">
        <v>127</v>
      </c>
      <c r="F408" s="34">
        <v>263.83069999999998</v>
      </c>
      <c r="G408" s="34">
        <v>368.8603</v>
      </c>
      <c r="H408" s="34"/>
      <c r="I408" s="332"/>
      <c r="J408" s="332"/>
    </row>
    <row r="409" spans="1:10" ht="16.5" customHeight="1" x14ac:dyDescent="0.3">
      <c r="A409" s="33" t="str">
        <f t="shared" si="6"/>
        <v>CInne warzywa korzeniowe i bulwiaste (bez cebuli) w uprawie pod osłonami wysokimi</v>
      </c>
      <c r="B409" s="33" t="s">
        <v>318</v>
      </c>
      <c r="C409" s="33" t="s">
        <v>319</v>
      </c>
      <c r="D409" s="33" t="s">
        <v>148</v>
      </c>
      <c r="E409" s="33" t="s">
        <v>149</v>
      </c>
      <c r="F409" s="34">
        <v>195.88470000000001</v>
      </c>
      <c r="G409" s="34">
        <v>383.7663</v>
      </c>
      <c r="H409" s="34"/>
      <c r="I409" s="332"/>
      <c r="J409" s="332"/>
    </row>
    <row r="410" spans="1:10" ht="16.5" customHeight="1" x14ac:dyDescent="0.3">
      <c r="A410" s="33" t="str">
        <f t="shared" si="6"/>
        <v>DInne warzywa korzeniowe i bulwiaste (bez cebuli) w uprawie pod osłonami wysokimi</v>
      </c>
      <c r="B410" s="33" t="s">
        <v>318</v>
      </c>
      <c r="C410" s="33" t="s">
        <v>319</v>
      </c>
      <c r="D410" s="33" t="s">
        <v>148</v>
      </c>
      <c r="E410" s="33" t="s">
        <v>128</v>
      </c>
      <c r="F410" s="34">
        <v>263.83069999999998</v>
      </c>
      <c r="G410" s="34">
        <v>368.8603</v>
      </c>
      <c r="H410" s="34"/>
      <c r="I410" s="332"/>
      <c r="J410" s="332"/>
    </row>
    <row r="411" spans="1:10" ht="16.5" x14ac:dyDescent="0.3">
      <c r="A411" s="33" t="str">
        <f t="shared" si="6"/>
        <v>AWarzywa strączkowe do zbioru na zielono w uprawie pod osłonami wysokimi</v>
      </c>
      <c r="B411" s="33" t="s">
        <v>320</v>
      </c>
      <c r="C411" s="33" t="s">
        <v>321</v>
      </c>
      <c r="D411" s="33" t="s">
        <v>148</v>
      </c>
      <c r="E411" s="33" t="s">
        <v>126</v>
      </c>
      <c r="F411" s="34">
        <v>202.2963</v>
      </c>
      <c r="G411" s="34">
        <v>758.70100000000002</v>
      </c>
      <c r="H411" s="34"/>
      <c r="I411" s="332"/>
      <c r="J411" s="332"/>
    </row>
    <row r="412" spans="1:10" ht="16.5" customHeight="1" x14ac:dyDescent="0.3">
      <c r="A412" s="33" t="str">
        <f t="shared" si="6"/>
        <v>BWarzywa strączkowe do zbioru na zielono w uprawie pod osłonami wysokimi</v>
      </c>
      <c r="B412" s="33" t="s">
        <v>320</v>
      </c>
      <c r="C412" s="33" t="s">
        <v>321</v>
      </c>
      <c r="D412" s="33" t="s">
        <v>148</v>
      </c>
      <c r="E412" s="33" t="s">
        <v>127</v>
      </c>
      <c r="F412" s="34">
        <v>202.2963</v>
      </c>
      <c r="G412" s="34">
        <v>758.70100000000002</v>
      </c>
      <c r="H412" s="34"/>
      <c r="I412" s="332"/>
      <c r="J412" s="332"/>
    </row>
    <row r="413" spans="1:10" ht="16.5" customHeight="1" x14ac:dyDescent="0.3">
      <c r="A413" s="33" t="str">
        <f t="shared" si="6"/>
        <v>CWarzywa strączkowe do zbioru na zielono w uprawie pod osłonami wysokimi</v>
      </c>
      <c r="B413" s="33" t="s">
        <v>320</v>
      </c>
      <c r="C413" s="33" t="s">
        <v>321</v>
      </c>
      <c r="D413" s="33" t="s">
        <v>148</v>
      </c>
      <c r="E413" s="33" t="s">
        <v>149</v>
      </c>
      <c r="F413" s="34">
        <v>203.04470000000001</v>
      </c>
      <c r="G413" s="34">
        <v>738.54639999999995</v>
      </c>
      <c r="H413" s="34"/>
      <c r="I413" s="332"/>
      <c r="J413" s="332"/>
    </row>
    <row r="414" spans="1:10" ht="16.5" customHeight="1" x14ac:dyDescent="0.3">
      <c r="A414" s="33" t="str">
        <f t="shared" si="6"/>
        <v>DWarzywa strączkowe do zbioru na zielono w uprawie pod osłonami wysokimi</v>
      </c>
      <c r="B414" s="33" t="s">
        <v>320</v>
      </c>
      <c r="C414" s="33" t="s">
        <v>321</v>
      </c>
      <c r="D414" s="33" t="s">
        <v>148</v>
      </c>
      <c r="E414" s="33" t="s">
        <v>128</v>
      </c>
      <c r="F414" s="34">
        <v>122.65219999999999</v>
      </c>
      <c r="G414" s="34">
        <v>924.88279999999997</v>
      </c>
      <c r="H414" s="34"/>
      <c r="I414" s="332"/>
      <c r="J414" s="332"/>
    </row>
    <row r="415" spans="1:10" ht="16.5" x14ac:dyDescent="0.3">
      <c r="A415" s="33" t="str">
        <f t="shared" si="6"/>
        <v>AWarzywa w ogrodach towarowych (w płodozmianie z warzywami)</v>
      </c>
      <c r="B415" s="33" t="s">
        <v>685</v>
      </c>
      <c r="C415" s="33" t="s">
        <v>682</v>
      </c>
      <c r="D415" s="33" t="s">
        <v>148</v>
      </c>
      <c r="E415" s="33" t="s">
        <v>126</v>
      </c>
      <c r="F415" s="34">
        <v>164.94880000000001</v>
      </c>
      <c r="G415" s="34">
        <v>281.49169999999998</v>
      </c>
      <c r="H415" s="34"/>
      <c r="I415" s="332"/>
      <c r="J415" s="332"/>
    </row>
    <row r="416" spans="1:10" ht="16.5" customHeight="1" x14ac:dyDescent="0.3">
      <c r="A416" s="33" t="str">
        <f t="shared" si="6"/>
        <v>BWarzywa w ogrodach towarowych (w płodozmianie z warzywami)</v>
      </c>
      <c r="B416" s="33" t="s">
        <v>685</v>
      </c>
      <c r="C416" s="33" t="s">
        <v>682</v>
      </c>
      <c r="D416" s="33" t="s">
        <v>148</v>
      </c>
      <c r="E416" s="33" t="s">
        <v>127</v>
      </c>
      <c r="F416" s="34">
        <v>99.789299999999997</v>
      </c>
      <c r="G416" s="34">
        <v>415.47039999999998</v>
      </c>
      <c r="H416" s="34"/>
      <c r="I416" s="332"/>
      <c r="J416" s="332"/>
    </row>
    <row r="417" spans="1:10" ht="16.5" customHeight="1" x14ac:dyDescent="0.3">
      <c r="A417" s="33" t="str">
        <f t="shared" si="6"/>
        <v>CWarzywa w ogrodach towarowych (w płodozmianie z warzywami)</v>
      </c>
      <c r="B417" s="33" t="s">
        <v>685</v>
      </c>
      <c r="C417" s="33" t="s">
        <v>682</v>
      </c>
      <c r="D417" s="33" t="s">
        <v>148</v>
      </c>
      <c r="E417" s="33" t="s">
        <v>149</v>
      </c>
      <c r="F417" s="34">
        <v>174.26820000000001</v>
      </c>
      <c r="G417" s="34">
        <v>405.84949999999998</v>
      </c>
      <c r="H417" s="34"/>
      <c r="I417" s="332"/>
      <c r="J417" s="332"/>
    </row>
    <row r="418" spans="1:10" ht="16.5" customHeight="1" x14ac:dyDescent="0.3">
      <c r="A418" s="33" t="str">
        <f t="shared" si="6"/>
        <v>DWarzywa w ogrodach towarowych (w płodozmianie z warzywami)</v>
      </c>
      <c r="B418" s="33" t="s">
        <v>685</v>
      </c>
      <c r="C418" s="33" t="s">
        <v>682</v>
      </c>
      <c r="D418" s="33" t="s">
        <v>148</v>
      </c>
      <c r="E418" s="33" t="s">
        <v>128</v>
      </c>
      <c r="F418" s="34">
        <v>235.59190000000001</v>
      </c>
      <c r="G418" s="34">
        <v>119.5231</v>
      </c>
      <c r="H418" s="34"/>
      <c r="I418" s="332"/>
      <c r="J418" s="332"/>
    </row>
    <row r="419" spans="1:10" ht="16.5" x14ac:dyDescent="0.3">
      <c r="A419" s="33" t="str">
        <f t="shared" si="6"/>
        <v>AKwiaty i inne rośliny ozdobne</v>
      </c>
      <c r="B419" s="33" t="s">
        <v>322</v>
      </c>
      <c r="C419" s="33" t="s">
        <v>323</v>
      </c>
      <c r="D419" s="33" t="s">
        <v>324</v>
      </c>
      <c r="E419" s="33" t="s">
        <v>126</v>
      </c>
      <c r="F419" s="34">
        <v>16176.988600000001</v>
      </c>
      <c r="G419" s="34">
        <v>3.8896000000000002</v>
      </c>
      <c r="H419" s="34"/>
      <c r="I419" s="332"/>
      <c r="J419" s="332"/>
    </row>
    <row r="420" spans="1:10" ht="16.5" customHeight="1" x14ac:dyDescent="0.3">
      <c r="A420" s="33" t="str">
        <f t="shared" si="6"/>
        <v>BKwiaty i inne rośliny ozdobne</v>
      </c>
      <c r="B420" s="33" t="s">
        <v>322</v>
      </c>
      <c r="C420" s="33" t="s">
        <v>323</v>
      </c>
      <c r="D420" s="33" t="s">
        <v>324</v>
      </c>
      <c r="E420" s="33" t="s">
        <v>127</v>
      </c>
      <c r="F420" s="34">
        <v>127790.4786</v>
      </c>
      <c r="G420" s="34">
        <v>1.8672</v>
      </c>
      <c r="H420" s="34"/>
      <c r="I420" s="332"/>
      <c r="J420" s="332"/>
    </row>
    <row r="421" spans="1:10" ht="16.5" customHeight="1" x14ac:dyDescent="0.3">
      <c r="A421" s="33" t="str">
        <f t="shared" si="6"/>
        <v>CKwiaty i inne rośliny ozdobne</v>
      </c>
      <c r="B421" s="33" t="s">
        <v>322</v>
      </c>
      <c r="C421" s="33" t="s">
        <v>323</v>
      </c>
      <c r="D421" s="33" t="s">
        <v>324</v>
      </c>
      <c r="E421" s="33" t="s">
        <v>149</v>
      </c>
      <c r="F421" s="34">
        <v>35872.502699999997</v>
      </c>
      <c r="G421" s="34">
        <v>1.5130999999999999</v>
      </c>
      <c r="H421" s="34"/>
      <c r="I421" s="332"/>
      <c r="J421" s="332"/>
    </row>
    <row r="422" spans="1:10" ht="16.5" customHeight="1" x14ac:dyDescent="0.3">
      <c r="A422" s="33" t="str">
        <f t="shared" si="6"/>
        <v>DKwiaty i inne rośliny ozdobne</v>
      </c>
      <c r="B422" s="33" t="s">
        <v>322</v>
      </c>
      <c r="C422" s="33" t="s">
        <v>323</v>
      </c>
      <c r="D422" s="33" t="s">
        <v>324</v>
      </c>
      <c r="E422" s="33" t="s">
        <v>128</v>
      </c>
      <c r="F422" s="34">
        <v>87451.090200000006</v>
      </c>
      <c r="G422" s="34">
        <v>3.8157000000000001</v>
      </c>
      <c r="H422" s="34"/>
      <c r="I422" s="332"/>
      <c r="J422" s="332"/>
    </row>
    <row r="423" spans="1:10" ht="16.5" x14ac:dyDescent="0.3">
      <c r="A423" s="33" t="str">
        <f t="shared" si="6"/>
        <v>AKwiaty i inne rośliny ozdobne w uprawie polowej</v>
      </c>
      <c r="B423" s="33" t="s">
        <v>325</v>
      </c>
      <c r="C423" s="33" t="s">
        <v>326</v>
      </c>
      <c r="D423" s="33" t="s">
        <v>324</v>
      </c>
      <c r="E423" s="33" t="s">
        <v>126</v>
      </c>
      <c r="F423" s="34">
        <v>13372.176799999999</v>
      </c>
      <c r="G423" s="34">
        <v>1.3609</v>
      </c>
      <c r="H423" s="34"/>
      <c r="I423" s="332"/>
      <c r="J423" s="332"/>
    </row>
    <row r="424" spans="1:10" ht="16.5" customHeight="1" x14ac:dyDescent="0.3">
      <c r="A424" s="33" t="str">
        <f t="shared" si="6"/>
        <v>BKwiaty i inne rośliny ozdobne w uprawie polowej</v>
      </c>
      <c r="B424" s="33" t="s">
        <v>325</v>
      </c>
      <c r="C424" s="33" t="s">
        <v>326</v>
      </c>
      <c r="D424" s="33" t="s">
        <v>324</v>
      </c>
      <c r="E424" s="33" t="s">
        <v>127</v>
      </c>
      <c r="F424" s="34">
        <v>14164.0422</v>
      </c>
      <c r="G424" s="34">
        <v>1.4903</v>
      </c>
      <c r="H424" s="34"/>
      <c r="I424" s="332"/>
      <c r="J424" s="332"/>
    </row>
    <row r="425" spans="1:10" ht="16.5" customHeight="1" x14ac:dyDescent="0.3">
      <c r="A425" s="33" t="str">
        <f t="shared" si="6"/>
        <v>CKwiaty i inne rośliny ozdobne w uprawie polowej</v>
      </c>
      <c r="B425" s="33" t="s">
        <v>325</v>
      </c>
      <c r="C425" s="33" t="s">
        <v>326</v>
      </c>
      <c r="D425" s="33" t="s">
        <v>324</v>
      </c>
      <c r="E425" s="33" t="s">
        <v>149</v>
      </c>
      <c r="F425" s="34">
        <v>12302.868</v>
      </c>
      <c r="G425" s="34">
        <v>1.0807</v>
      </c>
      <c r="H425" s="34"/>
      <c r="I425" s="332"/>
      <c r="J425" s="332"/>
    </row>
    <row r="426" spans="1:10" ht="16.5" customHeight="1" x14ac:dyDescent="0.3">
      <c r="A426" s="33" t="str">
        <f t="shared" si="6"/>
        <v>DKwiaty i inne rośliny ozdobne w uprawie polowej</v>
      </c>
      <c r="B426" s="33" t="s">
        <v>325</v>
      </c>
      <c r="C426" s="33" t="s">
        <v>326</v>
      </c>
      <c r="D426" s="33" t="s">
        <v>324</v>
      </c>
      <c r="E426" s="33" t="s">
        <v>128</v>
      </c>
      <c r="F426" s="34">
        <v>12824.6479</v>
      </c>
      <c r="G426" s="34">
        <v>2.8075999999999999</v>
      </c>
      <c r="H426" s="34"/>
      <c r="I426" s="332"/>
      <c r="J426" s="332"/>
    </row>
    <row r="427" spans="1:10" ht="16.5" x14ac:dyDescent="0.3">
      <c r="A427" s="33" t="str">
        <f t="shared" si="6"/>
        <v>AKwiaty cięte w uprawie polowej</v>
      </c>
      <c r="B427" s="33" t="s">
        <v>327</v>
      </c>
      <c r="C427" s="33" t="s">
        <v>328</v>
      </c>
      <c r="D427" s="33" t="s">
        <v>324</v>
      </c>
      <c r="E427" s="33" t="s">
        <v>126</v>
      </c>
      <c r="F427" s="34">
        <v>12616.8992</v>
      </c>
      <c r="G427" s="34">
        <v>1.3565</v>
      </c>
      <c r="H427" s="34"/>
      <c r="I427" s="332"/>
      <c r="J427" s="332"/>
    </row>
    <row r="428" spans="1:10" ht="16.5" customHeight="1" x14ac:dyDescent="0.3">
      <c r="A428" s="33" t="str">
        <f t="shared" si="6"/>
        <v>BKwiaty cięte w uprawie polowej</v>
      </c>
      <c r="B428" s="33" t="s">
        <v>327</v>
      </c>
      <c r="C428" s="33" t="s">
        <v>328</v>
      </c>
      <c r="D428" s="33" t="s">
        <v>324</v>
      </c>
      <c r="E428" s="33" t="s">
        <v>127</v>
      </c>
      <c r="F428" s="34">
        <v>9152.1033000000007</v>
      </c>
      <c r="G428" s="34">
        <v>1.2599</v>
      </c>
      <c r="H428" s="34"/>
      <c r="I428" s="332"/>
      <c r="J428" s="332"/>
    </row>
    <row r="429" spans="1:10" ht="16.5" customHeight="1" x14ac:dyDescent="0.3">
      <c r="A429" s="33" t="str">
        <f t="shared" si="6"/>
        <v>CKwiaty cięte w uprawie polowej</v>
      </c>
      <c r="B429" s="33" t="s">
        <v>327</v>
      </c>
      <c r="C429" s="33" t="s">
        <v>328</v>
      </c>
      <c r="D429" s="33" t="s">
        <v>324</v>
      </c>
      <c r="E429" s="33" t="s">
        <v>149</v>
      </c>
      <c r="F429" s="34">
        <v>11945.615599999999</v>
      </c>
      <c r="G429" s="34">
        <v>0.94220000000000004</v>
      </c>
      <c r="H429" s="34"/>
      <c r="I429" s="332"/>
      <c r="J429" s="332"/>
    </row>
    <row r="430" spans="1:10" ht="16.5" customHeight="1" x14ac:dyDescent="0.3">
      <c r="A430" s="33" t="str">
        <f t="shared" si="6"/>
        <v>DKwiaty cięte w uprawie polowej</v>
      </c>
      <c r="B430" s="33" t="s">
        <v>327</v>
      </c>
      <c r="C430" s="33" t="s">
        <v>328</v>
      </c>
      <c r="D430" s="33" t="s">
        <v>324</v>
      </c>
      <c r="E430" s="33" t="s">
        <v>128</v>
      </c>
      <c r="F430" s="34">
        <v>13829.087299999999</v>
      </c>
      <c r="G430" s="34">
        <v>1.4257</v>
      </c>
      <c r="H430" s="34"/>
      <c r="I430" s="332"/>
      <c r="J430" s="332"/>
    </row>
    <row r="431" spans="1:10" ht="16.5" x14ac:dyDescent="0.3">
      <c r="A431" s="33" t="str">
        <f t="shared" si="6"/>
        <v>AKwiaty i inne rośliny ozdobne - całe rośliny w uprawie polowej</v>
      </c>
      <c r="B431" s="33" t="s">
        <v>329</v>
      </c>
      <c r="C431" s="33" t="s">
        <v>330</v>
      </c>
      <c r="D431" s="33" t="s">
        <v>324</v>
      </c>
      <c r="E431" s="33" t="s">
        <v>126</v>
      </c>
      <c r="F431" s="34">
        <v>12016.891900000001</v>
      </c>
      <c r="G431" s="34">
        <v>3.5920999999999998</v>
      </c>
      <c r="H431" s="34"/>
      <c r="I431" s="332"/>
      <c r="J431" s="332"/>
    </row>
    <row r="432" spans="1:10" ht="16.5" customHeight="1" x14ac:dyDescent="0.3">
      <c r="A432" s="33" t="str">
        <f t="shared" si="6"/>
        <v>BKwiaty i inne rośliny ozdobne - całe rośliny w uprawie polowej</v>
      </c>
      <c r="B432" s="33" t="s">
        <v>329</v>
      </c>
      <c r="C432" s="33" t="s">
        <v>330</v>
      </c>
      <c r="D432" s="33" t="s">
        <v>324</v>
      </c>
      <c r="E432" s="33" t="s">
        <v>127</v>
      </c>
      <c r="F432" s="34">
        <v>12016.891900000001</v>
      </c>
      <c r="G432" s="34">
        <v>3.5920999999999998</v>
      </c>
      <c r="H432" s="34"/>
      <c r="I432" s="332"/>
      <c r="J432" s="332"/>
    </row>
    <row r="433" spans="1:10" ht="16.5" customHeight="1" x14ac:dyDescent="0.3">
      <c r="A433" s="33" t="str">
        <f t="shared" si="6"/>
        <v>CKwiaty i inne rośliny ozdobne - całe rośliny w uprawie polowej</v>
      </c>
      <c r="B433" s="33" t="s">
        <v>329</v>
      </c>
      <c r="C433" s="33" t="s">
        <v>330</v>
      </c>
      <c r="D433" s="33" t="s">
        <v>324</v>
      </c>
      <c r="E433" s="33" t="s">
        <v>149</v>
      </c>
      <c r="F433" s="34">
        <v>12094.7613</v>
      </c>
      <c r="G433" s="34">
        <v>2.4428000000000001</v>
      </c>
      <c r="H433" s="34"/>
      <c r="I433" s="332"/>
      <c r="J433" s="332"/>
    </row>
    <row r="434" spans="1:10" ht="16.5" customHeight="1" x14ac:dyDescent="0.3">
      <c r="A434" s="33" t="str">
        <f t="shared" si="6"/>
        <v>DKwiaty i inne rośliny ozdobne - całe rośliny w uprawie polowej</v>
      </c>
      <c r="B434" s="33" t="s">
        <v>329</v>
      </c>
      <c r="C434" s="33" t="s">
        <v>330</v>
      </c>
      <c r="D434" s="33" t="s">
        <v>324</v>
      </c>
      <c r="E434" s="33" t="s">
        <v>128</v>
      </c>
      <c r="F434" s="34">
        <v>10978.165499999999</v>
      </c>
      <c r="G434" s="34">
        <v>4.0597000000000003</v>
      </c>
      <c r="H434" s="34"/>
      <c r="I434" s="332"/>
      <c r="J434" s="332"/>
    </row>
    <row r="435" spans="1:10" ht="16.5" x14ac:dyDescent="0.3">
      <c r="A435" s="33" t="str">
        <f t="shared" si="6"/>
        <v>AKwiaty i inne rośliny ozdobne pod osłonami wysokimi</v>
      </c>
      <c r="B435" s="33" t="s">
        <v>331</v>
      </c>
      <c r="C435" s="33" t="s">
        <v>332</v>
      </c>
      <c r="D435" s="33" t="s">
        <v>324</v>
      </c>
      <c r="E435" s="33" t="s">
        <v>126</v>
      </c>
      <c r="F435" s="34">
        <v>354045.16009999998</v>
      </c>
      <c r="G435" s="34">
        <v>3.7736999999999998</v>
      </c>
      <c r="H435" s="34"/>
      <c r="I435" s="332"/>
      <c r="J435" s="332"/>
    </row>
    <row r="436" spans="1:10" ht="16.5" customHeight="1" x14ac:dyDescent="0.3">
      <c r="A436" s="33" t="str">
        <f t="shared" si="6"/>
        <v>BKwiaty i inne rośliny ozdobne pod osłonami wysokimi</v>
      </c>
      <c r="B436" s="33" t="s">
        <v>331</v>
      </c>
      <c r="C436" s="33" t="s">
        <v>332</v>
      </c>
      <c r="D436" s="33" t="s">
        <v>324</v>
      </c>
      <c r="E436" s="33" t="s">
        <v>127</v>
      </c>
      <c r="F436" s="34">
        <v>336408</v>
      </c>
      <c r="G436" s="34">
        <v>3.4851999999999999</v>
      </c>
      <c r="H436" s="34"/>
      <c r="I436" s="332"/>
      <c r="J436" s="332"/>
    </row>
    <row r="437" spans="1:10" ht="16.5" customHeight="1" x14ac:dyDescent="0.3">
      <c r="A437" s="33" t="str">
        <f t="shared" si="6"/>
        <v>CKwiaty i inne rośliny ozdobne pod osłonami wysokimi</v>
      </c>
      <c r="B437" s="33" t="s">
        <v>331</v>
      </c>
      <c r="C437" s="33" t="s">
        <v>332</v>
      </c>
      <c r="D437" s="33" t="s">
        <v>324</v>
      </c>
      <c r="E437" s="33" t="s">
        <v>149</v>
      </c>
      <c r="F437" s="34">
        <v>439681.72409999999</v>
      </c>
      <c r="G437" s="34">
        <v>2.5333999999999999</v>
      </c>
      <c r="H437" s="34"/>
      <c r="I437" s="332"/>
      <c r="J437" s="332"/>
    </row>
    <row r="438" spans="1:10" ht="16.5" customHeight="1" x14ac:dyDescent="0.3">
      <c r="A438" s="33" t="str">
        <f t="shared" si="6"/>
        <v>DKwiaty i inne rośliny ozdobne pod osłonami wysokimi</v>
      </c>
      <c r="B438" s="33" t="s">
        <v>331</v>
      </c>
      <c r="C438" s="33" t="s">
        <v>332</v>
      </c>
      <c r="D438" s="33" t="s">
        <v>324</v>
      </c>
      <c r="E438" s="33" t="s">
        <v>128</v>
      </c>
      <c r="F438" s="34">
        <v>364481.46970000002</v>
      </c>
      <c r="G438" s="34">
        <v>3.9540000000000002</v>
      </c>
      <c r="H438" s="34"/>
      <c r="I438" s="332"/>
      <c r="J438" s="332"/>
    </row>
    <row r="439" spans="1:10" ht="16.5" x14ac:dyDescent="0.3">
      <c r="A439" s="33" t="str">
        <f t="shared" si="6"/>
        <v>AKwiaty cięte w uprawie pod osłonami wysokimi</v>
      </c>
      <c r="B439" s="33" t="s">
        <v>333</v>
      </c>
      <c r="C439" s="33" t="s">
        <v>334</v>
      </c>
      <c r="D439" s="33" t="s">
        <v>324</v>
      </c>
      <c r="E439" s="33" t="s">
        <v>126</v>
      </c>
      <c r="F439" s="34">
        <v>430813.55719999998</v>
      </c>
      <c r="G439" s="34">
        <v>1.5779000000000001</v>
      </c>
      <c r="H439" s="34"/>
      <c r="I439" s="332"/>
      <c r="J439" s="332"/>
    </row>
    <row r="440" spans="1:10" ht="16.5" customHeight="1" x14ac:dyDescent="0.3">
      <c r="A440" s="33" t="str">
        <f t="shared" si="6"/>
        <v>BKwiaty cięte w uprawie pod osłonami wysokimi</v>
      </c>
      <c r="B440" s="33" t="s">
        <v>333</v>
      </c>
      <c r="C440" s="33" t="s">
        <v>334</v>
      </c>
      <c r="D440" s="33" t="s">
        <v>324</v>
      </c>
      <c r="E440" s="33" t="s">
        <v>127</v>
      </c>
      <c r="F440" s="34">
        <v>377427.36570000002</v>
      </c>
      <c r="G440" s="34">
        <v>1.0092000000000001</v>
      </c>
      <c r="H440" s="34"/>
      <c r="I440" s="332"/>
      <c r="J440" s="332"/>
    </row>
    <row r="441" spans="1:10" ht="16.5" customHeight="1" x14ac:dyDescent="0.3">
      <c r="A441" s="33" t="str">
        <f t="shared" si="6"/>
        <v>CKwiaty cięte w uprawie pod osłonami wysokimi</v>
      </c>
      <c r="B441" s="33" t="s">
        <v>333</v>
      </c>
      <c r="C441" s="33" t="s">
        <v>334</v>
      </c>
      <c r="D441" s="33" t="s">
        <v>324</v>
      </c>
      <c r="E441" s="33" t="s">
        <v>149</v>
      </c>
      <c r="F441" s="34">
        <v>430813.55719999998</v>
      </c>
      <c r="G441" s="34">
        <v>1.5779000000000001</v>
      </c>
      <c r="H441" s="34"/>
      <c r="I441" s="332"/>
      <c r="J441" s="332"/>
    </row>
    <row r="442" spans="1:10" ht="16.5" customHeight="1" x14ac:dyDescent="0.3">
      <c r="A442" s="33" t="str">
        <f t="shared" si="6"/>
        <v>DKwiaty cięte w uprawie pod osłonami wysokimi</v>
      </c>
      <c r="B442" s="33" t="s">
        <v>333</v>
      </c>
      <c r="C442" s="33" t="s">
        <v>334</v>
      </c>
      <c r="D442" s="33" t="s">
        <v>324</v>
      </c>
      <c r="E442" s="33" t="s">
        <v>128</v>
      </c>
      <c r="F442" s="34">
        <v>416247.7366</v>
      </c>
      <c r="G442" s="34">
        <v>1.6516999999999999</v>
      </c>
      <c r="H442" s="34"/>
      <c r="I442" s="332"/>
      <c r="J442" s="332"/>
    </row>
    <row r="443" spans="1:10" ht="16.5" x14ac:dyDescent="0.3">
      <c r="A443" s="33" t="str">
        <f t="shared" si="6"/>
        <v>AKwiaty i inne rośliny ozdobne - całe rośliny w uprawie pod osłonami wysokimi</v>
      </c>
      <c r="B443" s="33" t="s">
        <v>335</v>
      </c>
      <c r="C443" s="33" t="s">
        <v>336</v>
      </c>
      <c r="D443" s="33" t="s">
        <v>324</v>
      </c>
      <c r="E443" s="33" t="s">
        <v>126</v>
      </c>
      <c r="F443" s="34">
        <v>328170.5171</v>
      </c>
      <c r="G443" s="34">
        <v>4.2953000000000001</v>
      </c>
      <c r="H443" s="34"/>
      <c r="I443" s="332"/>
      <c r="J443" s="332"/>
    </row>
    <row r="444" spans="1:10" ht="16.5" customHeight="1" x14ac:dyDescent="0.3">
      <c r="A444" s="33" t="str">
        <f t="shared" si="6"/>
        <v>BKwiaty i inne rośliny ozdobne - całe rośliny w uprawie pod osłonami wysokimi</v>
      </c>
      <c r="B444" s="33" t="s">
        <v>335</v>
      </c>
      <c r="C444" s="33" t="s">
        <v>336</v>
      </c>
      <c r="D444" s="33" t="s">
        <v>324</v>
      </c>
      <c r="E444" s="33" t="s">
        <v>127</v>
      </c>
      <c r="F444" s="34">
        <v>272539.78869999998</v>
      </c>
      <c r="G444" s="34">
        <v>3.7593000000000001</v>
      </c>
      <c r="H444" s="34"/>
      <c r="I444" s="332"/>
      <c r="J444" s="332"/>
    </row>
    <row r="445" spans="1:10" ht="16.5" customHeight="1" x14ac:dyDescent="0.3">
      <c r="A445" s="33" t="str">
        <f t="shared" si="6"/>
        <v>CKwiaty i inne rośliny ozdobne - całe rośliny w uprawie pod osłonami wysokimi</v>
      </c>
      <c r="B445" s="33" t="s">
        <v>335</v>
      </c>
      <c r="C445" s="33" t="s">
        <v>336</v>
      </c>
      <c r="D445" s="33" t="s">
        <v>324</v>
      </c>
      <c r="E445" s="33" t="s">
        <v>149</v>
      </c>
      <c r="F445" s="34">
        <v>274348.14809999999</v>
      </c>
      <c r="G445" s="34">
        <v>3.2136</v>
      </c>
      <c r="H445" s="34"/>
      <c r="I445" s="332"/>
      <c r="J445" s="332"/>
    </row>
    <row r="446" spans="1:10" ht="16.5" customHeight="1" x14ac:dyDescent="0.3">
      <c r="A446" s="33" t="str">
        <f t="shared" si="6"/>
        <v>DKwiaty i inne rośliny ozdobne - całe rośliny w uprawie pod osłonami wysokimi</v>
      </c>
      <c r="B446" s="33" t="s">
        <v>335</v>
      </c>
      <c r="C446" s="33" t="s">
        <v>336</v>
      </c>
      <c r="D446" s="33" t="s">
        <v>324</v>
      </c>
      <c r="E446" s="33" t="s">
        <v>128</v>
      </c>
      <c r="F446" s="34">
        <v>358136.29590000003</v>
      </c>
      <c r="G446" s="34">
        <v>4.3710000000000004</v>
      </c>
      <c r="H446" s="34"/>
      <c r="I446" s="332"/>
      <c r="J446" s="332"/>
    </row>
    <row r="447" spans="1:10" ht="16.5" x14ac:dyDescent="0.3">
      <c r="A447" s="33" t="str">
        <f t="shared" si="6"/>
        <v>AOwoce</v>
      </c>
      <c r="B447" s="33" t="s">
        <v>658</v>
      </c>
      <c r="C447" s="33" t="s">
        <v>669</v>
      </c>
      <c r="D447" s="33" t="s">
        <v>148</v>
      </c>
      <c r="E447" s="33" t="s">
        <v>126</v>
      </c>
      <c r="F447" s="34">
        <v>73.074100000000001</v>
      </c>
      <c r="G447" s="34">
        <v>344.5102</v>
      </c>
      <c r="H447" s="34"/>
      <c r="I447" s="332"/>
      <c r="J447" s="332"/>
    </row>
    <row r="448" spans="1:10" ht="16.5" customHeight="1" x14ac:dyDescent="0.3">
      <c r="A448" s="33" t="str">
        <f t="shared" si="6"/>
        <v>BOwoce</v>
      </c>
      <c r="B448" s="33" t="s">
        <v>658</v>
      </c>
      <c r="C448" s="33" t="s">
        <v>669</v>
      </c>
      <c r="D448" s="33" t="s">
        <v>148</v>
      </c>
      <c r="E448" s="33" t="s">
        <v>127</v>
      </c>
      <c r="F448" s="34">
        <v>136.83369999999999</v>
      </c>
      <c r="G448" s="34">
        <v>163.02420000000001</v>
      </c>
      <c r="H448" s="34"/>
      <c r="I448" s="332"/>
      <c r="J448" s="332"/>
    </row>
    <row r="449" spans="1:10" ht="16.5" customHeight="1" x14ac:dyDescent="0.3">
      <c r="A449" s="33" t="str">
        <f t="shared" si="6"/>
        <v>COwoce</v>
      </c>
      <c r="B449" s="33" t="s">
        <v>658</v>
      </c>
      <c r="C449" s="33" t="s">
        <v>669</v>
      </c>
      <c r="D449" s="33" t="s">
        <v>148</v>
      </c>
      <c r="E449" s="33" t="s">
        <v>149</v>
      </c>
      <c r="F449" s="34">
        <v>112.6336</v>
      </c>
      <c r="G449" s="34">
        <v>163.06549999999999</v>
      </c>
      <c r="H449" s="34"/>
      <c r="I449" s="332"/>
      <c r="J449" s="332"/>
    </row>
    <row r="450" spans="1:10" ht="16.5" customHeight="1" x14ac:dyDescent="0.3">
      <c r="A450" s="33" t="str">
        <f t="shared" si="6"/>
        <v>DOwoce</v>
      </c>
      <c r="B450" s="33" t="s">
        <v>658</v>
      </c>
      <c r="C450" s="33" t="s">
        <v>669</v>
      </c>
      <c r="D450" s="33" t="s">
        <v>148</v>
      </c>
      <c r="E450" s="33" t="s">
        <v>128</v>
      </c>
      <c r="F450" s="34">
        <v>133.0778</v>
      </c>
      <c r="G450" s="34">
        <v>134.018</v>
      </c>
      <c r="H450" s="34"/>
      <c r="I450" s="332"/>
      <c r="J450" s="332"/>
    </row>
    <row r="451" spans="1:10" ht="16.5" x14ac:dyDescent="0.3">
      <c r="A451" s="33" t="str">
        <f t="shared" si="6"/>
        <v>AOwoce w uprawie polowej</v>
      </c>
      <c r="B451" s="33" t="s">
        <v>337</v>
      </c>
      <c r="C451" s="33" t="s">
        <v>338</v>
      </c>
      <c r="D451" s="33" t="s">
        <v>148</v>
      </c>
      <c r="E451" s="33" t="s">
        <v>126</v>
      </c>
      <c r="F451" s="34">
        <v>79.289000000000001</v>
      </c>
      <c r="G451" s="34">
        <v>625.88599999999997</v>
      </c>
      <c r="H451" s="34"/>
      <c r="I451" s="332"/>
      <c r="J451" s="332"/>
    </row>
    <row r="452" spans="1:10" ht="16.5" customHeight="1" x14ac:dyDescent="0.3">
      <c r="A452" s="33" t="str">
        <f t="shared" ref="A452:A515" si="7">E452&amp;C452</f>
        <v>BOwoce w uprawie polowej</v>
      </c>
      <c r="B452" s="33" t="s">
        <v>337</v>
      </c>
      <c r="C452" s="33" t="s">
        <v>338</v>
      </c>
      <c r="D452" s="33" t="s">
        <v>148</v>
      </c>
      <c r="E452" s="33" t="s">
        <v>127</v>
      </c>
      <c r="F452" s="34">
        <v>67.898499999999999</v>
      </c>
      <c r="G452" s="34">
        <v>604.1164</v>
      </c>
      <c r="H452" s="34"/>
      <c r="I452" s="332"/>
      <c r="J452" s="332"/>
    </row>
    <row r="453" spans="1:10" ht="16.5" customHeight="1" x14ac:dyDescent="0.3">
      <c r="A453" s="33" t="str">
        <f t="shared" si="7"/>
        <v>COwoce w uprawie polowej</v>
      </c>
      <c r="B453" s="33" t="s">
        <v>337</v>
      </c>
      <c r="C453" s="33" t="s">
        <v>338</v>
      </c>
      <c r="D453" s="33" t="s">
        <v>148</v>
      </c>
      <c r="E453" s="33" t="s">
        <v>149</v>
      </c>
      <c r="F453" s="34">
        <v>78.115300000000005</v>
      </c>
      <c r="G453" s="34">
        <v>416.90600000000001</v>
      </c>
      <c r="H453" s="34"/>
      <c r="I453" s="332"/>
      <c r="J453" s="332"/>
    </row>
    <row r="454" spans="1:10" ht="16.5" customHeight="1" x14ac:dyDescent="0.3">
      <c r="A454" s="33" t="str">
        <f t="shared" si="7"/>
        <v>DOwoce w uprawie polowej</v>
      </c>
      <c r="B454" s="33" t="s">
        <v>337</v>
      </c>
      <c r="C454" s="33" t="s">
        <v>338</v>
      </c>
      <c r="D454" s="33" t="s">
        <v>148</v>
      </c>
      <c r="E454" s="33" t="s">
        <v>128</v>
      </c>
      <c r="F454" s="34">
        <v>65.844499999999996</v>
      </c>
      <c r="G454" s="34">
        <v>515.26620000000003</v>
      </c>
      <c r="H454" s="34"/>
      <c r="I454" s="332"/>
      <c r="J454" s="332"/>
    </row>
    <row r="455" spans="1:10" ht="16.5" x14ac:dyDescent="0.3">
      <c r="A455" s="33" t="str">
        <f t="shared" si="7"/>
        <v>ATruskawki w uprawie polowej</v>
      </c>
      <c r="B455" s="33" t="s">
        <v>339</v>
      </c>
      <c r="C455" s="33" t="s">
        <v>340</v>
      </c>
      <c r="D455" s="33" t="s">
        <v>148</v>
      </c>
      <c r="E455" s="33" t="s">
        <v>126</v>
      </c>
      <c r="F455" s="34">
        <v>79.289000000000001</v>
      </c>
      <c r="G455" s="34">
        <v>625.88599999999997</v>
      </c>
      <c r="H455" s="34"/>
      <c r="I455" s="332"/>
      <c r="J455" s="332"/>
    </row>
    <row r="456" spans="1:10" ht="16.5" customHeight="1" x14ac:dyDescent="0.3">
      <c r="A456" s="33" t="str">
        <f t="shared" si="7"/>
        <v>BTruskawki w uprawie polowej</v>
      </c>
      <c r="B456" s="33" t="s">
        <v>339</v>
      </c>
      <c r="C456" s="33" t="s">
        <v>340</v>
      </c>
      <c r="D456" s="33" t="s">
        <v>148</v>
      </c>
      <c r="E456" s="33" t="s">
        <v>127</v>
      </c>
      <c r="F456" s="34">
        <v>67.898499999999999</v>
      </c>
      <c r="G456" s="34">
        <v>602.82439999999997</v>
      </c>
      <c r="H456" s="34"/>
      <c r="I456" s="332"/>
      <c r="J456" s="332"/>
    </row>
    <row r="457" spans="1:10" ht="16.5" customHeight="1" x14ac:dyDescent="0.3">
      <c r="A457" s="33" t="str">
        <f t="shared" si="7"/>
        <v>CTruskawki w uprawie polowej</v>
      </c>
      <c r="B457" s="33" t="s">
        <v>339</v>
      </c>
      <c r="C457" s="33" t="s">
        <v>340</v>
      </c>
      <c r="D457" s="33" t="s">
        <v>148</v>
      </c>
      <c r="E457" s="33" t="s">
        <v>149</v>
      </c>
      <c r="F457" s="34">
        <v>78.116399999999999</v>
      </c>
      <c r="G457" s="34">
        <v>417.01990000000001</v>
      </c>
      <c r="H457" s="34"/>
      <c r="I457" s="332"/>
      <c r="J457" s="332"/>
    </row>
    <row r="458" spans="1:10" ht="16.5" customHeight="1" x14ac:dyDescent="0.3">
      <c r="A458" s="33" t="str">
        <f t="shared" si="7"/>
        <v>DTruskawki w uprawie polowej</v>
      </c>
      <c r="B458" s="33" t="s">
        <v>339</v>
      </c>
      <c r="C458" s="33" t="s">
        <v>340</v>
      </c>
      <c r="D458" s="33" t="s">
        <v>148</v>
      </c>
      <c r="E458" s="33" t="s">
        <v>128</v>
      </c>
      <c r="F458" s="34">
        <v>65.433700000000002</v>
      </c>
      <c r="G458" s="34">
        <v>515.82669999999996</v>
      </c>
      <c r="H458" s="34"/>
      <c r="I458" s="332"/>
      <c r="J458" s="332"/>
    </row>
    <row r="459" spans="1:10" ht="16.5" x14ac:dyDescent="0.3">
      <c r="A459" s="33" t="str">
        <f t="shared" si="7"/>
        <v>AOwoce w uprawie pod osłonami wysokimi</v>
      </c>
      <c r="B459" s="33" t="s">
        <v>341</v>
      </c>
      <c r="C459" s="33" t="s">
        <v>342</v>
      </c>
      <c r="D459" s="33" t="s">
        <v>148</v>
      </c>
      <c r="E459" s="33" t="s">
        <v>126</v>
      </c>
      <c r="F459" s="34">
        <v>260.51069999999999</v>
      </c>
      <c r="G459" s="34">
        <v>1381.4418000000001</v>
      </c>
      <c r="H459" s="34"/>
      <c r="I459" s="332"/>
      <c r="J459" s="332"/>
    </row>
    <row r="460" spans="1:10" ht="16.5" customHeight="1" x14ac:dyDescent="0.3">
      <c r="A460" s="33" t="str">
        <f t="shared" si="7"/>
        <v>BOwoce w uprawie pod osłonami wysokimi</v>
      </c>
      <c r="B460" s="33" t="s">
        <v>341</v>
      </c>
      <c r="C460" s="33" t="s">
        <v>342</v>
      </c>
      <c r="D460" s="33" t="s">
        <v>148</v>
      </c>
      <c r="E460" s="33" t="s">
        <v>127</v>
      </c>
      <c r="F460" s="34">
        <v>260.51069999999999</v>
      </c>
      <c r="G460" s="34">
        <v>1381.4418000000001</v>
      </c>
      <c r="H460" s="34"/>
      <c r="I460" s="332"/>
      <c r="J460" s="332"/>
    </row>
    <row r="461" spans="1:10" ht="16.5" customHeight="1" x14ac:dyDescent="0.3">
      <c r="A461" s="33" t="str">
        <f t="shared" si="7"/>
        <v>COwoce w uprawie pod osłonami wysokimi</v>
      </c>
      <c r="B461" s="33" t="s">
        <v>341</v>
      </c>
      <c r="C461" s="33" t="s">
        <v>342</v>
      </c>
      <c r="D461" s="33" t="s">
        <v>148</v>
      </c>
      <c r="E461" s="33" t="s">
        <v>149</v>
      </c>
      <c r="F461" s="34">
        <v>183.37700000000001</v>
      </c>
      <c r="G461" s="34">
        <v>849.66980000000001</v>
      </c>
      <c r="H461" s="34"/>
      <c r="I461" s="332"/>
      <c r="J461" s="332"/>
    </row>
    <row r="462" spans="1:10" ht="16.5" customHeight="1" x14ac:dyDescent="0.3">
      <c r="A462" s="33" t="str">
        <f t="shared" si="7"/>
        <v>DOwoce w uprawie pod osłonami wysokimi</v>
      </c>
      <c r="B462" s="33" t="s">
        <v>341</v>
      </c>
      <c r="C462" s="33" t="s">
        <v>342</v>
      </c>
      <c r="D462" s="33" t="s">
        <v>148</v>
      </c>
      <c r="E462" s="33" t="s">
        <v>128</v>
      </c>
      <c r="F462" s="34">
        <v>284.60199999999998</v>
      </c>
      <c r="G462" s="34">
        <v>1327.3807999999999</v>
      </c>
      <c r="H462" s="34"/>
      <c r="I462" s="332"/>
      <c r="J462" s="332"/>
    </row>
    <row r="463" spans="1:10" ht="16.5" x14ac:dyDescent="0.3">
      <c r="A463" s="33" t="str">
        <f t="shared" si="7"/>
        <v>ATruskawki w uprawie pod osłonami wysokimi</v>
      </c>
      <c r="B463" s="33" t="s">
        <v>343</v>
      </c>
      <c r="C463" s="33" t="s">
        <v>344</v>
      </c>
      <c r="D463" s="33" t="s">
        <v>148</v>
      </c>
      <c r="E463" s="33" t="s">
        <v>126</v>
      </c>
      <c r="F463" s="34">
        <v>260.51069999999999</v>
      </c>
      <c r="G463" s="34">
        <v>1381.4418000000001</v>
      </c>
      <c r="H463" s="34"/>
      <c r="I463" s="332"/>
      <c r="J463" s="332"/>
    </row>
    <row r="464" spans="1:10" ht="16.5" customHeight="1" x14ac:dyDescent="0.3">
      <c r="A464" s="33" t="str">
        <f t="shared" si="7"/>
        <v>BTruskawki w uprawie pod osłonami wysokimi</v>
      </c>
      <c r="B464" s="33" t="s">
        <v>343</v>
      </c>
      <c r="C464" s="33" t="s">
        <v>344</v>
      </c>
      <c r="D464" s="33" t="s">
        <v>148</v>
      </c>
      <c r="E464" s="33" t="s">
        <v>127</v>
      </c>
      <c r="F464" s="34">
        <v>260.51069999999999</v>
      </c>
      <c r="G464" s="34">
        <v>1381.4418000000001</v>
      </c>
      <c r="H464" s="34"/>
      <c r="I464" s="332"/>
      <c r="J464" s="332"/>
    </row>
    <row r="465" spans="1:10" ht="16.5" customHeight="1" x14ac:dyDescent="0.3">
      <c r="A465" s="33" t="str">
        <f t="shared" si="7"/>
        <v>CTruskawki w uprawie pod osłonami wysokimi</v>
      </c>
      <c r="B465" s="33" t="s">
        <v>343</v>
      </c>
      <c r="C465" s="33" t="s">
        <v>344</v>
      </c>
      <c r="D465" s="33" t="s">
        <v>148</v>
      </c>
      <c r="E465" s="33" t="s">
        <v>149</v>
      </c>
      <c r="F465" s="34">
        <v>183.37700000000001</v>
      </c>
      <c r="G465" s="34">
        <v>849.66980000000001</v>
      </c>
      <c r="H465" s="34"/>
      <c r="I465" s="332"/>
      <c r="J465" s="332"/>
    </row>
    <row r="466" spans="1:10" ht="16.5" customHeight="1" x14ac:dyDescent="0.3">
      <c r="A466" s="33" t="str">
        <f t="shared" si="7"/>
        <v>DTruskawki w uprawie pod osłonami wysokimi</v>
      </c>
      <c r="B466" s="33" t="s">
        <v>343</v>
      </c>
      <c r="C466" s="33" t="s">
        <v>344</v>
      </c>
      <c r="D466" s="33" t="s">
        <v>148</v>
      </c>
      <c r="E466" s="33" t="s">
        <v>128</v>
      </c>
      <c r="F466" s="34">
        <v>284.60199999999998</v>
      </c>
      <c r="G466" s="34">
        <v>1327.3807999999999</v>
      </c>
      <c r="H466" s="34"/>
      <c r="I466" s="332"/>
      <c r="J466" s="332"/>
    </row>
    <row r="467" spans="1:10" ht="16.5" x14ac:dyDescent="0.3">
      <c r="A467" s="33" t="str">
        <f t="shared" si="7"/>
        <v>AOwoce z sadów</v>
      </c>
      <c r="B467" s="33" t="s">
        <v>345</v>
      </c>
      <c r="C467" s="33" t="s">
        <v>346</v>
      </c>
      <c r="D467" s="33" t="s">
        <v>148</v>
      </c>
      <c r="E467" s="33" t="s">
        <v>126</v>
      </c>
      <c r="F467" s="34">
        <v>71.619299999999996</v>
      </c>
      <c r="G467" s="34">
        <v>265.08159999999998</v>
      </c>
      <c r="H467" s="34"/>
      <c r="I467" s="332"/>
      <c r="J467" s="332"/>
    </row>
    <row r="468" spans="1:10" ht="16.5" customHeight="1" x14ac:dyDescent="0.3">
      <c r="A468" s="33" t="str">
        <f t="shared" si="7"/>
        <v>BOwoce z sadów</v>
      </c>
      <c r="B468" s="33" t="s">
        <v>345</v>
      </c>
      <c r="C468" s="33" t="s">
        <v>346</v>
      </c>
      <c r="D468" s="33" t="s">
        <v>148</v>
      </c>
      <c r="E468" s="33" t="s">
        <v>127</v>
      </c>
      <c r="F468" s="34">
        <v>141.9151</v>
      </c>
      <c r="G468" s="34">
        <v>143.91730000000001</v>
      </c>
      <c r="H468" s="34"/>
      <c r="I468" s="332"/>
      <c r="J468" s="332"/>
    </row>
    <row r="469" spans="1:10" ht="16.5" customHeight="1" x14ac:dyDescent="0.3">
      <c r="A469" s="33" t="str">
        <f t="shared" si="7"/>
        <v>COwoce z sadów</v>
      </c>
      <c r="B469" s="33" t="s">
        <v>345</v>
      </c>
      <c r="C469" s="33" t="s">
        <v>346</v>
      </c>
      <c r="D469" s="33" t="s">
        <v>148</v>
      </c>
      <c r="E469" s="33" t="s">
        <v>149</v>
      </c>
      <c r="F469" s="34">
        <v>121.7445</v>
      </c>
      <c r="G469" s="34">
        <v>141.393</v>
      </c>
      <c r="H469" s="34"/>
      <c r="I469" s="332"/>
      <c r="J469" s="332"/>
    </row>
    <row r="470" spans="1:10" ht="16.5" customHeight="1" x14ac:dyDescent="0.3">
      <c r="A470" s="33" t="str">
        <f t="shared" si="7"/>
        <v>DOwoce z sadów</v>
      </c>
      <c r="B470" s="33" t="s">
        <v>345</v>
      </c>
      <c r="C470" s="33" t="s">
        <v>346</v>
      </c>
      <c r="D470" s="33" t="s">
        <v>148</v>
      </c>
      <c r="E470" s="33" t="s">
        <v>128</v>
      </c>
      <c r="F470" s="34">
        <v>138.55510000000001</v>
      </c>
      <c r="G470" s="34">
        <v>122.2671</v>
      </c>
      <c r="H470" s="34"/>
      <c r="I470" s="332"/>
      <c r="J470" s="332"/>
    </row>
    <row r="471" spans="1:10" ht="16.5" x14ac:dyDescent="0.3">
      <c r="A471" s="33" t="str">
        <f t="shared" si="7"/>
        <v>AOwoce miękiszowe - ziarnkowe</v>
      </c>
      <c r="B471" s="33" t="s">
        <v>347</v>
      </c>
      <c r="C471" s="33" t="s">
        <v>348</v>
      </c>
      <c r="D471" s="33" t="s">
        <v>148</v>
      </c>
      <c r="E471" s="33" t="s">
        <v>126</v>
      </c>
      <c r="F471" s="34">
        <v>78.985900000000001</v>
      </c>
      <c r="G471" s="34">
        <v>104.8138</v>
      </c>
      <c r="H471" s="34"/>
      <c r="I471" s="332"/>
      <c r="J471" s="332"/>
    </row>
    <row r="472" spans="1:10" ht="16.5" customHeight="1" x14ac:dyDescent="0.3">
      <c r="A472" s="33" t="str">
        <f t="shared" si="7"/>
        <v>BOwoce miękiszowe - ziarnkowe</v>
      </c>
      <c r="B472" s="33" t="s">
        <v>347</v>
      </c>
      <c r="C472" s="33" t="s">
        <v>348</v>
      </c>
      <c r="D472" s="33" t="s">
        <v>148</v>
      </c>
      <c r="E472" s="33" t="s">
        <v>127</v>
      </c>
      <c r="F472" s="34">
        <v>239.15350000000001</v>
      </c>
      <c r="G472" s="34">
        <v>91.855199999999996</v>
      </c>
      <c r="H472" s="34"/>
      <c r="I472" s="332"/>
      <c r="J472" s="332"/>
    </row>
    <row r="473" spans="1:10" ht="16.5" customHeight="1" x14ac:dyDescent="0.3">
      <c r="A473" s="33" t="str">
        <f t="shared" si="7"/>
        <v>COwoce miękiszowe - ziarnkowe</v>
      </c>
      <c r="B473" s="33" t="s">
        <v>347</v>
      </c>
      <c r="C473" s="33" t="s">
        <v>348</v>
      </c>
      <c r="D473" s="33" t="s">
        <v>148</v>
      </c>
      <c r="E473" s="33" t="s">
        <v>149</v>
      </c>
      <c r="F473" s="34">
        <v>249.84200000000001</v>
      </c>
      <c r="G473" s="34">
        <v>77.710099999999997</v>
      </c>
      <c r="H473" s="34"/>
      <c r="I473" s="332"/>
      <c r="J473" s="332"/>
    </row>
    <row r="474" spans="1:10" ht="16.5" customHeight="1" x14ac:dyDescent="0.3">
      <c r="A474" s="33" t="str">
        <f t="shared" si="7"/>
        <v>DOwoce miękiszowe - ziarnkowe</v>
      </c>
      <c r="B474" s="33" t="s">
        <v>347</v>
      </c>
      <c r="C474" s="33" t="s">
        <v>348</v>
      </c>
      <c r="D474" s="33" t="s">
        <v>148</v>
      </c>
      <c r="E474" s="33" t="s">
        <v>128</v>
      </c>
      <c r="F474" s="34">
        <v>250.30170000000001</v>
      </c>
      <c r="G474" s="34">
        <v>76.979500000000002</v>
      </c>
      <c r="H474" s="34"/>
      <c r="I474" s="332"/>
      <c r="J474" s="332"/>
    </row>
    <row r="475" spans="1:10" ht="16.5" x14ac:dyDescent="0.3">
      <c r="A475" s="33" t="str">
        <f t="shared" si="7"/>
        <v>AJabłka</v>
      </c>
      <c r="B475" s="33" t="s">
        <v>349</v>
      </c>
      <c r="C475" s="33" t="s">
        <v>350</v>
      </c>
      <c r="D475" s="33" t="s">
        <v>148</v>
      </c>
      <c r="E475" s="33" t="s">
        <v>126</v>
      </c>
      <c r="F475" s="34">
        <v>73.761300000000006</v>
      </c>
      <c r="G475" s="34">
        <v>103.68729999999999</v>
      </c>
      <c r="H475" s="34"/>
      <c r="I475" s="332"/>
      <c r="J475" s="332"/>
    </row>
    <row r="476" spans="1:10" ht="16.5" customHeight="1" x14ac:dyDescent="0.3">
      <c r="A476" s="33" t="str">
        <f t="shared" si="7"/>
        <v>BJabłka</v>
      </c>
      <c r="B476" s="33" t="s">
        <v>349</v>
      </c>
      <c r="C476" s="33" t="s">
        <v>350</v>
      </c>
      <c r="D476" s="33" t="s">
        <v>148</v>
      </c>
      <c r="E476" s="33" t="s">
        <v>127</v>
      </c>
      <c r="F476" s="34">
        <v>249.2944</v>
      </c>
      <c r="G476" s="34">
        <v>88.637699999999995</v>
      </c>
      <c r="H476" s="34"/>
      <c r="I476" s="332"/>
      <c r="J476" s="332"/>
    </row>
    <row r="477" spans="1:10" ht="16.5" customHeight="1" x14ac:dyDescent="0.3">
      <c r="A477" s="33" t="str">
        <f t="shared" si="7"/>
        <v>CJabłka</v>
      </c>
      <c r="B477" s="33" t="s">
        <v>349</v>
      </c>
      <c r="C477" s="33" t="s">
        <v>350</v>
      </c>
      <c r="D477" s="33" t="s">
        <v>148</v>
      </c>
      <c r="E477" s="33" t="s">
        <v>149</v>
      </c>
      <c r="F477" s="34">
        <v>253.3135</v>
      </c>
      <c r="G477" s="34">
        <v>75.547799999999995</v>
      </c>
      <c r="H477" s="34"/>
      <c r="I477" s="332"/>
      <c r="J477" s="332"/>
    </row>
    <row r="478" spans="1:10" ht="16.5" customHeight="1" x14ac:dyDescent="0.3">
      <c r="A478" s="33" t="str">
        <f t="shared" si="7"/>
        <v>DJabłka</v>
      </c>
      <c r="B478" s="33" t="s">
        <v>349</v>
      </c>
      <c r="C478" s="33" t="s">
        <v>350</v>
      </c>
      <c r="D478" s="33" t="s">
        <v>148</v>
      </c>
      <c r="E478" s="33" t="s">
        <v>128</v>
      </c>
      <c r="F478" s="34">
        <v>254.73400000000001</v>
      </c>
      <c r="G478" s="34">
        <v>75.594800000000006</v>
      </c>
      <c r="H478" s="34"/>
      <c r="I478" s="332"/>
      <c r="J478" s="332"/>
    </row>
    <row r="479" spans="1:10" ht="16.5" x14ac:dyDescent="0.3">
      <c r="A479" s="33" t="str">
        <f t="shared" si="7"/>
        <v>AGruszki</v>
      </c>
      <c r="B479" s="33" t="s">
        <v>351</v>
      </c>
      <c r="C479" s="33" t="s">
        <v>352</v>
      </c>
      <c r="D479" s="33" t="s">
        <v>148</v>
      </c>
      <c r="E479" s="33" t="s">
        <v>126</v>
      </c>
      <c r="F479" s="34">
        <v>106.2209</v>
      </c>
      <c r="G479" s="34">
        <v>246.01349999999999</v>
      </c>
      <c r="H479" s="34"/>
      <c r="I479" s="332"/>
      <c r="J479" s="332"/>
    </row>
    <row r="480" spans="1:10" ht="16.5" customHeight="1" x14ac:dyDescent="0.3">
      <c r="A480" s="33" t="str">
        <f t="shared" si="7"/>
        <v>BGruszki</v>
      </c>
      <c r="B480" s="33" t="s">
        <v>351</v>
      </c>
      <c r="C480" s="33" t="s">
        <v>352</v>
      </c>
      <c r="D480" s="33" t="s">
        <v>148</v>
      </c>
      <c r="E480" s="33" t="s">
        <v>127</v>
      </c>
      <c r="F480" s="34">
        <v>96.602199999999996</v>
      </c>
      <c r="G480" s="34">
        <v>239.35640000000001</v>
      </c>
      <c r="H480" s="34"/>
      <c r="I480" s="332"/>
      <c r="J480" s="332"/>
    </row>
    <row r="481" spans="1:10" ht="16.5" customHeight="1" x14ac:dyDescent="0.3">
      <c r="A481" s="33" t="str">
        <f t="shared" si="7"/>
        <v>CGruszki</v>
      </c>
      <c r="B481" s="33" t="s">
        <v>351</v>
      </c>
      <c r="C481" s="33" t="s">
        <v>352</v>
      </c>
      <c r="D481" s="33" t="s">
        <v>148</v>
      </c>
      <c r="E481" s="33" t="s">
        <v>149</v>
      </c>
      <c r="F481" s="34">
        <v>109.66249999999999</v>
      </c>
      <c r="G481" s="34">
        <v>231.9041</v>
      </c>
      <c r="H481" s="34"/>
      <c r="I481" s="332"/>
      <c r="J481" s="332"/>
    </row>
    <row r="482" spans="1:10" ht="16.5" customHeight="1" x14ac:dyDescent="0.3">
      <c r="A482" s="33" t="str">
        <f t="shared" si="7"/>
        <v>DGruszki</v>
      </c>
      <c r="B482" s="33" t="s">
        <v>351</v>
      </c>
      <c r="C482" s="33" t="s">
        <v>352</v>
      </c>
      <c r="D482" s="33" t="s">
        <v>148</v>
      </c>
      <c r="E482" s="33" t="s">
        <v>128</v>
      </c>
      <c r="F482" s="34">
        <v>109.6181</v>
      </c>
      <c r="G482" s="34">
        <v>288.93630000000002</v>
      </c>
      <c r="H482" s="34"/>
      <c r="I482" s="332"/>
      <c r="J482" s="332"/>
    </row>
    <row r="483" spans="1:10" ht="16.5" x14ac:dyDescent="0.3">
      <c r="A483" s="33" t="str">
        <f t="shared" si="7"/>
        <v>AOwoce pestkowe</v>
      </c>
      <c r="B483" s="33" t="s">
        <v>353</v>
      </c>
      <c r="C483" s="33" t="s">
        <v>354</v>
      </c>
      <c r="D483" s="33" t="s">
        <v>148</v>
      </c>
      <c r="E483" s="33" t="s">
        <v>126</v>
      </c>
      <c r="F483" s="34">
        <v>116.9405</v>
      </c>
      <c r="G483" s="34">
        <v>215.9118</v>
      </c>
      <c r="H483" s="34"/>
      <c r="I483" s="332"/>
      <c r="J483" s="332"/>
    </row>
    <row r="484" spans="1:10" ht="16.5" customHeight="1" x14ac:dyDescent="0.3">
      <c r="A484" s="33" t="str">
        <f t="shared" si="7"/>
        <v>BOwoce pestkowe</v>
      </c>
      <c r="B484" s="33" t="s">
        <v>353</v>
      </c>
      <c r="C484" s="33" t="s">
        <v>354</v>
      </c>
      <c r="D484" s="33" t="s">
        <v>148</v>
      </c>
      <c r="E484" s="33" t="s">
        <v>127</v>
      </c>
      <c r="F484" s="34">
        <v>81.106200000000001</v>
      </c>
      <c r="G484" s="34">
        <v>286.4008</v>
      </c>
      <c r="H484" s="34"/>
      <c r="I484" s="332"/>
      <c r="J484" s="332"/>
    </row>
    <row r="485" spans="1:10" ht="16.5" customHeight="1" x14ac:dyDescent="0.3">
      <c r="A485" s="33" t="str">
        <f t="shared" si="7"/>
        <v>COwoce pestkowe</v>
      </c>
      <c r="B485" s="33" t="s">
        <v>353</v>
      </c>
      <c r="C485" s="33" t="s">
        <v>354</v>
      </c>
      <c r="D485" s="33" t="s">
        <v>148</v>
      </c>
      <c r="E485" s="33" t="s">
        <v>149</v>
      </c>
      <c r="F485" s="34">
        <v>85.496300000000005</v>
      </c>
      <c r="G485" s="34">
        <v>205.3075</v>
      </c>
      <c r="H485" s="34"/>
      <c r="I485" s="332"/>
      <c r="J485" s="332"/>
    </row>
    <row r="486" spans="1:10" ht="16.5" customHeight="1" x14ac:dyDescent="0.3">
      <c r="A486" s="33" t="str">
        <f t="shared" si="7"/>
        <v>DOwoce pestkowe</v>
      </c>
      <c r="B486" s="33" t="s">
        <v>353</v>
      </c>
      <c r="C486" s="33" t="s">
        <v>354</v>
      </c>
      <c r="D486" s="33" t="s">
        <v>148</v>
      </c>
      <c r="E486" s="33" t="s">
        <v>128</v>
      </c>
      <c r="F486" s="34">
        <v>92.9512</v>
      </c>
      <c r="G486" s="34">
        <v>186.7996</v>
      </c>
      <c r="H486" s="34"/>
      <c r="I486" s="332"/>
      <c r="J486" s="332"/>
    </row>
    <row r="487" spans="1:10" ht="16.5" x14ac:dyDescent="0.3">
      <c r="A487" s="33" t="str">
        <f t="shared" si="7"/>
        <v>AŚliwki</v>
      </c>
      <c r="B487" s="33" t="s">
        <v>355</v>
      </c>
      <c r="C487" s="33" t="s">
        <v>356</v>
      </c>
      <c r="D487" s="33" t="s">
        <v>148</v>
      </c>
      <c r="E487" s="33" t="s">
        <v>126</v>
      </c>
      <c r="F487" s="34">
        <v>159.30189999999999</v>
      </c>
      <c r="G487" s="34">
        <v>199.06440000000001</v>
      </c>
      <c r="H487" s="34"/>
      <c r="I487" s="332"/>
      <c r="J487" s="332"/>
    </row>
    <row r="488" spans="1:10" ht="16.5" customHeight="1" x14ac:dyDescent="0.3">
      <c r="A488" s="33" t="str">
        <f t="shared" si="7"/>
        <v>BŚliwki</v>
      </c>
      <c r="B488" s="33" t="s">
        <v>355</v>
      </c>
      <c r="C488" s="33" t="s">
        <v>356</v>
      </c>
      <c r="D488" s="33" t="s">
        <v>148</v>
      </c>
      <c r="E488" s="33" t="s">
        <v>127</v>
      </c>
      <c r="F488" s="34">
        <v>129.2636</v>
      </c>
      <c r="G488" s="34">
        <v>179.0882</v>
      </c>
      <c r="H488" s="34"/>
      <c r="I488" s="332"/>
      <c r="J488" s="332"/>
    </row>
    <row r="489" spans="1:10" ht="16.5" customHeight="1" x14ac:dyDescent="0.3">
      <c r="A489" s="33" t="str">
        <f t="shared" si="7"/>
        <v>CŚliwki</v>
      </c>
      <c r="B489" s="33" t="s">
        <v>355</v>
      </c>
      <c r="C489" s="33" t="s">
        <v>356</v>
      </c>
      <c r="D489" s="33" t="s">
        <v>148</v>
      </c>
      <c r="E489" s="33" t="s">
        <v>149</v>
      </c>
      <c r="F489" s="34">
        <v>87.604699999999994</v>
      </c>
      <c r="G489" s="34">
        <v>175.99529999999999</v>
      </c>
      <c r="H489" s="34"/>
      <c r="I489" s="332"/>
      <c r="J489" s="332"/>
    </row>
    <row r="490" spans="1:10" ht="16.5" customHeight="1" x14ac:dyDescent="0.3">
      <c r="A490" s="33" t="str">
        <f t="shared" si="7"/>
        <v>DŚliwki</v>
      </c>
      <c r="B490" s="33" t="s">
        <v>355</v>
      </c>
      <c r="C490" s="33" t="s">
        <v>356</v>
      </c>
      <c r="D490" s="33" t="s">
        <v>148</v>
      </c>
      <c r="E490" s="33" t="s">
        <v>128</v>
      </c>
      <c r="F490" s="34">
        <v>95.653400000000005</v>
      </c>
      <c r="G490" s="34">
        <v>141.41810000000001</v>
      </c>
      <c r="H490" s="34"/>
      <c r="I490" s="332"/>
      <c r="J490" s="332"/>
    </row>
    <row r="491" spans="1:10" ht="16.5" x14ac:dyDescent="0.3">
      <c r="A491" s="33" t="str">
        <f t="shared" si="7"/>
        <v>AWiśnie</v>
      </c>
      <c r="B491" s="33" t="s">
        <v>357</v>
      </c>
      <c r="C491" s="33" t="s">
        <v>358</v>
      </c>
      <c r="D491" s="33" t="s">
        <v>148</v>
      </c>
      <c r="E491" s="33" t="s">
        <v>126</v>
      </c>
      <c r="F491" s="34">
        <v>108.5196</v>
      </c>
      <c r="G491" s="34">
        <v>240.95419999999999</v>
      </c>
      <c r="H491" s="34"/>
      <c r="I491" s="332"/>
      <c r="J491" s="332"/>
    </row>
    <row r="492" spans="1:10" ht="16.5" customHeight="1" x14ac:dyDescent="0.3">
      <c r="A492" s="33" t="str">
        <f t="shared" si="7"/>
        <v>BWiśnie</v>
      </c>
      <c r="B492" s="33" t="s">
        <v>357</v>
      </c>
      <c r="C492" s="33" t="s">
        <v>358</v>
      </c>
      <c r="D492" s="33" t="s">
        <v>148</v>
      </c>
      <c r="E492" s="33" t="s">
        <v>127</v>
      </c>
      <c r="F492" s="34">
        <v>95.383399999999995</v>
      </c>
      <c r="G492" s="34">
        <v>189.92779999999999</v>
      </c>
      <c r="H492" s="34"/>
      <c r="I492" s="332"/>
      <c r="J492" s="332"/>
    </row>
    <row r="493" spans="1:10" ht="16.5" customHeight="1" x14ac:dyDescent="0.3">
      <c r="A493" s="33" t="str">
        <f t="shared" si="7"/>
        <v>CWiśnie</v>
      </c>
      <c r="B493" s="33" t="s">
        <v>357</v>
      </c>
      <c r="C493" s="33" t="s">
        <v>358</v>
      </c>
      <c r="D493" s="33" t="s">
        <v>148</v>
      </c>
      <c r="E493" s="33" t="s">
        <v>149</v>
      </c>
      <c r="F493" s="34">
        <v>92.805300000000003</v>
      </c>
      <c r="G493" s="34">
        <v>177.7647</v>
      </c>
      <c r="H493" s="34"/>
      <c r="I493" s="332"/>
      <c r="J493" s="332"/>
    </row>
    <row r="494" spans="1:10" ht="16.5" customHeight="1" x14ac:dyDescent="0.3">
      <c r="A494" s="33" t="str">
        <f t="shared" si="7"/>
        <v>DWiśnie</v>
      </c>
      <c r="B494" s="33" t="s">
        <v>357</v>
      </c>
      <c r="C494" s="33" t="s">
        <v>358</v>
      </c>
      <c r="D494" s="33" t="s">
        <v>148</v>
      </c>
      <c r="E494" s="33" t="s">
        <v>128</v>
      </c>
      <c r="F494" s="34">
        <v>100.8496</v>
      </c>
      <c r="G494" s="34">
        <v>146.21170000000001</v>
      </c>
      <c r="H494" s="34"/>
      <c r="I494" s="332"/>
      <c r="J494" s="332"/>
    </row>
    <row r="495" spans="1:10" ht="16.5" x14ac:dyDescent="0.3">
      <c r="A495" s="33" t="str">
        <f t="shared" si="7"/>
        <v>ACzereśnie</v>
      </c>
      <c r="B495" s="33" t="s">
        <v>359</v>
      </c>
      <c r="C495" s="33" t="s">
        <v>360</v>
      </c>
      <c r="D495" s="33" t="s">
        <v>148</v>
      </c>
      <c r="E495" s="33" t="s">
        <v>126</v>
      </c>
      <c r="F495" s="34">
        <v>47.159199999999998</v>
      </c>
      <c r="G495" s="34">
        <v>854.71799999999996</v>
      </c>
      <c r="H495" s="34"/>
      <c r="I495" s="332"/>
      <c r="J495" s="332"/>
    </row>
    <row r="496" spans="1:10" ht="16.5" customHeight="1" x14ac:dyDescent="0.3">
      <c r="A496" s="33" t="str">
        <f t="shared" si="7"/>
        <v>BCzereśnie</v>
      </c>
      <c r="B496" s="33" t="s">
        <v>359</v>
      </c>
      <c r="C496" s="33" t="s">
        <v>360</v>
      </c>
      <c r="D496" s="33" t="s">
        <v>148</v>
      </c>
      <c r="E496" s="33" t="s">
        <v>127</v>
      </c>
      <c r="F496" s="34">
        <v>64.342600000000004</v>
      </c>
      <c r="G496" s="34">
        <v>519.904</v>
      </c>
      <c r="H496" s="34"/>
      <c r="I496" s="332"/>
      <c r="J496" s="332"/>
    </row>
    <row r="497" spans="1:10" ht="16.5" customHeight="1" x14ac:dyDescent="0.3">
      <c r="A497" s="33" t="str">
        <f t="shared" si="7"/>
        <v>CCzereśnie</v>
      </c>
      <c r="B497" s="33" t="s">
        <v>359</v>
      </c>
      <c r="C497" s="33" t="s">
        <v>360</v>
      </c>
      <c r="D497" s="33" t="s">
        <v>148</v>
      </c>
      <c r="E497" s="33" t="s">
        <v>149</v>
      </c>
      <c r="F497" s="34">
        <v>50.401200000000003</v>
      </c>
      <c r="G497" s="34">
        <v>539.75519999999995</v>
      </c>
      <c r="H497" s="34"/>
      <c r="I497" s="332"/>
      <c r="J497" s="332"/>
    </row>
    <row r="498" spans="1:10" ht="16.5" customHeight="1" x14ac:dyDescent="0.3">
      <c r="A498" s="33" t="str">
        <f t="shared" si="7"/>
        <v>DCzereśnie</v>
      </c>
      <c r="B498" s="33" t="s">
        <v>359</v>
      </c>
      <c r="C498" s="33" t="s">
        <v>360</v>
      </c>
      <c r="D498" s="33" t="s">
        <v>148</v>
      </c>
      <c r="E498" s="33" t="s">
        <v>128</v>
      </c>
      <c r="F498" s="34">
        <v>58.077300000000001</v>
      </c>
      <c r="G498" s="34">
        <v>488.44389999999999</v>
      </c>
      <c r="H498" s="34"/>
      <c r="I498" s="332"/>
      <c r="J498" s="332"/>
    </row>
    <row r="499" spans="1:10" ht="16.5" x14ac:dyDescent="0.3">
      <c r="A499" s="33" t="str">
        <f t="shared" si="7"/>
        <v>ABrzoskwinie</v>
      </c>
      <c r="B499" s="33" t="s">
        <v>361</v>
      </c>
      <c r="C499" s="33" t="s">
        <v>362</v>
      </c>
      <c r="D499" s="33" t="s">
        <v>148</v>
      </c>
      <c r="E499" s="33" t="s">
        <v>126</v>
      </c>
      <c r="F499" s="34">
        <v>95.083699999999993</v>
      </c>
      <c r="G499" s="34">
        <v>230.03149999999999</v>
      </c>
      <c r="H499" s="34"/>
      <c r="I499" s="332"/>
      <c r="J499" s="332"/>
    </row>
    <row r="500" spans="1:10" ht="16.5" customHeight="1" x14ac:dyDescent="0.3">
      <c r="A500" s="33" t="str">
        <f t="shared" si="7"/>
        <v>BBrzoskwinie</v>
      </c>
      <c r="B500" s="33" t="s">
        <v>361</v>
      </c>
      <c r="C500" s="33" t="s">
        <v>362</v>
      </c>
      <c r="D500" s="33" t="s">
        <v>148</v>
      </c>
      <c r="E500" s="33" t="s">
        <v>127</v>
      </c>
      <c r="F500" s="34">
        <v>95.083699999999993</v>
      </c>
      <c r="G500" s="34">
        <v>230.03149999999999</v>
      </c>
      <c r="H500" s="34"/>
      <c r="I500" s="332"/>
      <c r="J500" s="332"/>
    </row>
    <row r="501" spans="1:10" ht="16.5" customHeight="1" x14ac:dyDescent="0.3">
      <c r="A501" s="33" t="str">
        <f t="shared" si="7"/>
        <v>CBrzoskwinie</v>
      </c>
      <c r="B501" s="33" t="s">
        <v>361</v>
      </c>
      <c r="C501" s="33" t="s">
        <v>362</v>
      </c>
      <c r="D501" s="33" t="s">
        <v>148</v>
      </c>
      <c r="E501" s="33" t="s">
        <v>149</v>
      </c>
      <c r="F501" s="34">
        <v>95.083699999999993</v>
      </c>
      <c r="G501" s="34">
        <v>230.03149999999999</v>
      </c>
      <c r="H501" s="34"/>
      <c r="I501" s="332"/>
      <c r="J501" s="332"/>
    </row>
    <row r="502" spans="1:10" ht="16.5" customHeight="1" x14ac:dyDescent="0.3">
      <c r="A502" s="33" t="str">
        <f t="shared" si="7"/>
        <v>DBrzoskwinie</v>
      </c>
      <c r="B502" s="33" t="s">
        <v>361</v>
      </c>
      <c r="C502" s="33" t="s">
        <v>362</v>
      </c>
      <c r="D502" s="33" t="s">
        <v>148</v>
      </c>
      <c r="E502" s="33" t="s">
        <v>128</v>
      </c>
      <c r="F502" s="34">
        <v>118.3882</v>
      </c>
      <c r="G502" s="34">
        <v>203.53890000000001</v>
      </c>
      <c r="H502" s="34"/>
      <c r="I502" s="332"/>
      <c r="J502" s="332"/>
    </row>
    <row r="503" spans="1:10" ht="16.5" x14ac:dyDescent="0.3">
      <c r="A503" s="33" t="str">
        <f t="shared" si="7"/>
        <v>AMorele</v>
      </c>
      <c r="B503" s="33" t="s">
        <v>363</v>
      </c>
      <c r="C503" s="33" t="s">
        <v>364</v>
      </c>
      <c r="D503" s="33" t="s">
        <v>148</v>
      </c>
      <c r="E503" s="33" t="s">
        <v>126</v>
      </c>
      <c r="F503" s="34">
        <v>79.587999999999994</v>
      </c>
      <c r="G503" s="34">
        <v>265.33150000000001</v>
      </c>
      <c r="H503" s="34"/>
      <c r="I503" s="332"/>
      <c r="J503" s="332"/>
    </row>
    <row r="504" spans="1:10" ht="16.5" customHeight="1" x14ac:dyDescent="0.3">
      <c r="A504" s="33" t="str">
        <f t="shared" si="7"/>
        <v>BMorele</v>
      </c>
      <c r="B504" s="33" t="s">
        <v>363</v>
      </c>
      <c r="C504" s="33" t="s">
        <v>364</v>
      </c>
      <c r="D504" s="33" t="s">
        <v>148</v>
      </c>
      <c r="E504" s="33" t="s">
        <v>127</v>
      </c>
      <c r="F504" s="34">
        <v>79.587999999999994</v>
      </c>
      <c r="G504" s="34">
        <v>265.33150000000001</v>
      </c>
      <c r="H504" s="34"/>
      <c r="I504" s="332"/>
      <c r="J504" s="332"/>
    </row>
    <row r="505" spans="1:10" ht="16.5" customHeight="1" x14ac:dyDescent="0.3">
      <c r="A505" s="33" t="str">
        <f t="shared" si="7"/>
        <v>CMorele</v>
      </c>
      <c r="B505" s="33" t="s">
        <v>363</v>
      </c>
      <c r="C505" s="33" t="s">
        <v>364</v>
      </c>
      <c r="D505" s="33" t="s">
        <v>148</v>
      </c>
      <c r="E505" s="33" t="s">
        <v>149</v>
      </c>
      <c r="F505" s="34">
        <v>79.587999999999994</v>
      </c>
      <c r="G505" s="34">
        <v>265.33150000000001</v>
      </c>
      <c r="H505" s="34"/>
      <c r="I505" s="332"/>
      <c r="J505" s="332"/>
    </row>
    <row r="506" spans="1:10" ht="16.5" customHeight="1" x14ac:dyDescent="0.3">
      <c r="A506" s="33" t="str">
        <f t="shared" si="7"/>
        <v>DMorele</v>
      </c>
      <c r="B506" s="33" t="s">
        <v>363</v>
      </c>
      <c r="C506" s="33" t="s">
        <v>364</v>
      </c>
      <c r="D506" s="33" t="s">
        <v>148</v>
      </c>
      <c r="E506" s="33" t="s">
        <v>128</v>
      </c>
      <c r="F506" s="34">
        <v>92.945899999999995</v>
      </c>
      <c r="G506" s="34">
        <v>260.2149</v>
      </c>
      <c r="H506" s="34"/>
      <c r="I506" s="332"/>
      <c r="J506" s="332"/>
    </row>
    <row r="507" spans="1:10" ht="16.5" x14ac:dyDescent="0.3">
      <c r="A507" s="33" t="str">
        <f t="shared" si="7"/>
        <v>AOrzechy</v>
      </c>
      <c r="B507" s="33" t="s">
        <v>365</v>
      </c>
      <c r="C507" s="33" t="s">
        <v>366</v>
      </c>
      <c r="D507" s="33" t="s">
        <v>148</v>
      </c>
      <c r="E507" s="33" t="s">
        <v>126</v>
      </c>
      <c r="F507" s="34">
        <v>18.858599999999999</v>
      </c>
      <c r="G507" s="34">
        <v>681.04949999999997</v>
      </c>
      <c r="H507" s="34"/>
      <c r="I507" s="332"/>
      <c r="J507" s="332"/>
    </row>
    <row r="508" spans="1:10" ht="16.5" customHeight="1" x14ac:dyDescent="0.3">
      <c r="A508" s="33" t="str">
        <f t="shared" si="7"/>
        <v>BOrzechy</v>
      </c>
      <c r="B508" s="33" t="s">
        <v>365</v>
      </c>
      <c r="C508" s="33" t="s">
        <v>366</v>
      </c>
      <c r="D508" s="33" t="s">
        <v>148</v>
      </c>
      <c r="E508" s="33" t="s">
        <v>127</v>
      </c>
      <c r="F508" s="34">
        <v>7.4866999999999999</v>
      </c>
      <c r="G508" s="34">
        <v>859.2989</v>
      </c>
      <c r="H508" s="34"/>
      <c r="I508" s="332"/>
      <c r="J508" s="332"/>
    </row>
    <row r="509" spans="1:10" ht="16.5" customHeight="1" x14ac:dyDescent="0.3">
      <c r="A509" s="33" t="str">
        <f t="shared" si="7"/>
        <v>COrzechy</v>
      </c>
      <c r="B509" s="33" t="s">
        <v>365</v>
      </c>
      <c r="C509" s="33" t="s">
        <v>366</v>
      </c>
      <c r="D509" s="33" t="s">
        <v>148</v>
      </c>
      <c r="E509" s="33" t="s">
        <v>149</v>
      </c>
      <c r="F509" s="34">
        <v>21.613900000000001</v>
      </c>
      <c r="G509" s="34">
        <v>471.4683</v>
      </c>
      <c r="H509" s="34"/>
      <c r="I509" s="332"/>
      <c r="J509" s="332"/>
    </row>
    <row r="510" spans="1:10" ht="16.5" customHeight="1" x14ac:dyDescent="0.3">
      <c r="A510" s="33" t="str">
        <f t="shared" si="7"/>
        <v>DOrzechy</v>
      </c>
      <c r="B510" s="33" t="s">
        <v>365</v>
      </c>
      <c r="C510" s="33" t="s">
        <v>366</v>
      </c>
      <c r="D510" s="33" t="s">
        <v>148</v>
      </c>
      <c r="E510" s="33" t="s">
        <v>128</v>
      </c>
      <c r="F510" s="34">
        <v>18.538599999999999</v>
      </c>
      <c r="G510" s="34">
        <v>701.6096</v>
      </c>
      <c r="H510" s="34"/>
      <c r="I510" s="332"/>
      <c r="J510" s="332"/>
    </row>
    <row r="511" spans="1:10" ht="16.5" x14ac:dyDescent="0.3">
      <c r="A511" s="33" t="str">
        <f t="shared" si="7"/>
        <v>AOrzechy włoskie</v>
      </c>
      <c r="B511" s="33" t="s">
        <v>367</v>
      </c>
      <c r="C511" s="33" t="s">
        <v>368</v>
      </c>
      <c r="D511" s="33" t="s">
        <v>148</v>
      </c>
      <c r="E511" s="33" t="s">
        <v>126</v>
      </c>
      <c r="F511" s="34">
        <v>21.8506</v>
      </c>
      <c r="G511" s="34">
        <v>654.77959999999996</v>
      </c>
      <c r="H511" s="34"/>
      <c r="I511" s="332"/>
      <c r="J511" s="332"/>
    </row>
    <row r="512" spans="1:10" ht="16.5" customHeight="1" x14ac:dyDescent="0.3">
      <c r="A512" s="33" t="str">
        <f t="shared" si="7"/>
        <v>BOrzechy włoskie</v>
      </c>
      <c r="B512" s="33" t="s">
        <v>367</v>
      </c>
      <c r="C512" s="33" t="s">
        <v>368</v>
      </c>
      <c r="D512" s="33" t="s">
        <v>148</v>
      </c>
      <c r="E512" s="33" t="s">
        <v>127</v>
      </c>
      <c r="F512" s="34">
        <v>21.8506</v>
      </c>
      <c r="G512" s="34">
        <v>654.77959999999996</v>
      </c>
      <c r="H512" s="34"/>
      <c r="I512" s="332"/>
      <c r="J512" s="332"/>
    </row>
    <row r="513" spans="1:10" ht="16.5" customHeight="1" x14ac:dyDescent="0.3">
      <c r="A513" s="33" t="str">
        <f t="shared" si="7"/>
        <v>COrzechy włoskie</v>
      </c>
      <c r="B513" s="33" t="s">
        <v>367</v>
      </c>
      <c r="C513" s="33" t="s">
        <v>368</v>
      </c>
      <c r="D513" s="33" t="s">
        <v>148</v>
      </c>
      <c r="E513" s="33" t="s">
        <v>149</v>
      </c>
      <c r="F513" s="34">
        <v>24.2029</v>
      </c>
      <c r="G513" s="34">
        <v>1046.0503000000001</v>
      </c>
      <c r="H513" s="34"/>
      <c r="I513" s="332"/>
      <c r="J513" s="332"/>
    </row>
    <row r="514" spans="1:10" ht="16.5" customHeight="1" x14ac:dyDescent="0.3">
      <c r="A514" s="33" t="str">
        <f t="shared" si="7"/>
        <v>DOrzechy włoskie</v>
      </c>
      <c r="B514" s="33" t="s">
        <v>367</v>
      </c>
      <c r="C514" s="33" t="s">
        <v>368</v>
      </c>
      <c r="D514" s="33" t="s">
        <v>148</v>
      </c>
      <c r="E514" s="33" t="s">
        <v>128</v>
      </c>
      <c r="F514" s="34">
        <v>20.879899999999999</v>
      </c>
      <c r="G514" s="34">
        <v>498.89269999999999</v>
      </c>
      <c r="H514" s="34"/>
      <c r="I514" s="332"/>
      <c r="J514" s="332"/>
    </row>
    <row r="515" spans="1:10" ht="16.5" x14ac:dyDescent="0.3">
      <c r="A515" s="33" t="str">
        <f t="shared" si="7"/>
        <v>AOrzechy laskowe</v>
      </c>
      <c r="B515" s="33" t="s">
        <v>369</v>
      </c>
      <c r="C515" s="33" t="s">
        <v>370</v>
      </c>
      <c r="D515" s="33" t="s">
        <v>148</v>
      </c>
      <c r="E515" s="33" t="s">
        <v>126</v>
      </c>
      <c r="F515" s="34">
        <v>18.375900000000001</v>
      </c>
      <c r="G515" s="34">
        <v>708.29629999999997</v>
      </c>
      <c r="H515" s="34"/>
      <c r="I515" s="332"/>
      <c r="J515" s="332"/>
    </row>
    <row r="516" spans="1:10" ht="16.5" customHeight="1" x14ac:dyDescent="0.3">
      <c r="A516" s="33" t="str">
        <f t="shared" ref="A516:A579" si="8">E516&amp;C516</f>
        <v>BOrzechy laskowe</v>
      </c>
      <c r="B516" s="33" t="s">
        <v>369</v>
      </c>
      <c r="C516" s="33" t="s">
        <v>370</v>
      </c>
      <c r="D516" s="33" t="s">
        <v>148</v>
      </c>
      <c r="E516" s="33" t="s">
        <v>127</v>
      </c>
      <c r="F516" s="34">
        <v>18.375900000000001</v>
      </c>
      <c r="G516" s="34">
        <v>708.29629999999997</v>
      </c>
      <c r="H516" s="34"/>
      <c r="I516" s="332"/>
      <c r="J516" s="332"/>
    </row>
    <row r="517" spans="1:10" ht="16.5" customHeight="1" x14ac:dyDescent="0.3">
      <c r="A517" s="33" t="str">
        <f t="shared" si="8"/>
        <v>COrzechy laskowe</v>
      </c>
      <c r="B517" s="33" t="s">
        <v>369</v>
      </c>
      <c r="C517" s="33" t="s">
        <v>370</v>
      </c>
      <c r="D517" s="33" t="s">
        <v>148</v>
      </c>
      <c r="E517" s="33" t="s">
        <v>149</v>
      </c>
      <c r="F517" s="34">
        <v>21.569500000000001</v>
      </c>
      <c r="G517" s="34">
        <v>599.83619999999996</v>
      </c>
      <c r="H517" s="34"/>
      <c r="I517" s="332"/>
      <c r="J517" s="332"/>
    </row>
    <row r="518" spans="1:10" ht="16.5" customHeight="1" x14ac:dyDescent="0.3">
      <c r="A518" s="33" t="str">
        <f t="shared" si="8"/>
        <v>DOrzechy laskowe</v>
      </c>
      <c r="B518" s="33" t="s">
        <v>369</v>
      </c>
      <c r="C518" s="33" t="s">
        <v>370</v>
      </c>
      <c r="D518" s="33" t="s">
        <v>148</v>
      </c>
      <c r="E518" s="33" t="s">
        <v>128</v>
      </c>
      <c r="F518" s="34">
        <v>17.897200000000002</v>
      </c>
      <c r="G518" s="34">
        <v>709.73099999999999</v>
      </c>
      <c r="H518" s="34"/>
      <c r="I518" s="332"/>
      <c r="J518" s="332"/>
    </row>
    <row r="519" spans="1:10" ht="16.5" x14ac:dyDescent="0.3">
      <c r="A519" s="33" t="str">
        <f t="shared" si="8"/>
        <v>AOwoce jagodowe</v>
      </c>
      <c r="B519" s="33" t="s">
        <v>371</v>
      </c>
      <c r="C519" s="33" t="s">
        <v>372</v>
      </c>
      <c r="D519" s="33" t="s">
        <v>148</v>
      </c>
      <c r="E519" s="33" t="s">
        <v>126</v>
      </c>
      <c r="F519" s="34">
        <v>39.961300000000001</v>
      </c>
      <c r="G519" s="34">
        <v>626.43259999999998</v>
      </c>
      <c r="H519" s="34"/>
      <c r="I519" s="332"/>
      <c r="J519" s="332"/>
    </row>
    <row r="520" spans="1:10" ht="16.5" customHeight="1" x14ac:dyDescent="0.3">
      <c r="A520" s="33" t="str">
        <f t="shared" si="8"/>
        <v>BOwoce jagodowe</v>
      </c>
      <c r="B520" s="33" t="s">
        <v>371</v>
      </c>
      <c r="C520" s="33" t="s">
        <v>372</v>
      </c>
      <c r="D520" s="33" t="s">
        <v>148</v>
      </c>
      <c r="E520" s="33" t="s">
        <v>127</v>
      </c>
      <c r="F520" s="34">
        <v>30.648900000000001</v>
      </c>
      <c r="G520" s="34">
        <v>554.57529999999997</v>
      </c>
      <c r="H520" s="34"/>
      <c r="I520" s="332"/>
      <c r="J520" s="332"/>
    </row>
    <row r="521" spans="1:10" ht="16.5" customHeight="1" x14ac:dyDescent="0.3">
      <c r="A521" s="33" t="str">
        <f t="shared" si="8"/>
        <v>COwoce jagodowe</v>
      </c>
      <c r="B521" s="33" t="s">
        <v>371</v>
      </c>
      <c r="C521" s="33" t="s">
        <v>372</v>
      </c>
      <c r="D521" s="33" t="s">
        <v>148</v>
      </c>
      <c r="E521" s="33" t="s">
        <v>149</v>
      </c>
      <c r="F521" s="34">
        <v>43.081499999999998</v>
      </c>
      <c r="G521" s="34">
        <v>418.33620000000002</v>
      </c>
      <c r="H521" s="34"/>
      <c r="I521" s="332"/>
      <c r="J521" s="332"/>
    </row>
    <row r="522" spans="1:10" ht="16.5" customHeight="1" x14ac:dyDescent="0.3">
      <c r="A522" s="33" t="str">
        <f t="shared" si="8"/>
        <v>DOwoce jagodowe</v>
      </c>
      <c r="B522" s="33" t="s">
        <v>371</v>
      </c>
      <c r="C522" s="33" t="s">
        <v>372</v>
      </c>
      <c r="D522" s="33" t="s">
        <v>148</v>
      </c>
      <c r="E522" s="33" t="s">
        <v>128</v>
      </c>
      <c r="F522" s="34">
        <v>35.354700000000001</v>
      </c>
      <c r="G522" s="34">
        <v>507.95</v>
      </c>
      <c r="H522" s="34"/>
      <c r="I522" s="332"/>
      <c r="J522" s="332"/>
    </row>
    <row r="523" spans="1:10" ht="16.5" x14ac:dyDescent="0.3">
      <c r="A523" s="33" t="str">
        <f t="shared" si="8"/>
        <v>AAgrest</v>
      </c>
      <c r="B523" s="33" t="s">
        <v>373</v>
      </c>
      <c r="C523" s="33" t="s">
        <v>374</v>
      </c>
      <c r="D523" s="33" t="s">
        <v>148</v>
      </c>
      <c r="E523" s="33" t="s">
        <v>126</v>
      </c>
      <c r="F523" s="34">
        <v>56.308700000000002</v>
      </c>
      <c r="G523" s="34">
        <v>98.784700000000001</v>
      </c>
      <c r="H523" s="34"/>
      <c r="I523" s="332"/>
      <c r="J523" s="332"/>
    </row>
    <row r="524" spans="1:10" ht="16.5" customHeight="1" x14ac:dyDescent="0.3">
      <c r="A524" s="33" t="str">
        <f t="shared" si="8"/>
        <v>BAgrest</v>
      </c>
      <c r="B524" s="33" t="s">
        <v>373</v>
      </c>
      <c r="C524" s="33" t="s">
        <v>374</v>
      </c>
      <c r="D524" s="33" t="s">
        <v>148</v>
      </c>
      <c r="E524" s="33" t="s">
        <v>127</v>
      </c>
      <c r="F524" s="34">
        <v>56.308700000000002</v>
      </c>
      <c r="G524" s="34">
        <v>98.784700000000001</v>
      </c>
      <c r="H524" s="34"/>
      <c r="I524" s="332"/>
      <c r="J524" s="332"/>
    </row>
    <row r="525" spans="1:10" ht="16.5" customHeight="1" x14ac:dyDescent="0.3">
      <c r="A525" s="33" t="str">
        <f t="shared" si="8"/>
        <v>CAgrest</v>
      </c>
      <c r="B525" s="33" t="s">
        <v>373</v>
      </c>
      <c r="C525" s="33" t="s">
        <v>374</v>
      </c>
      <c r="D525" s="33" t="s">
        <v>148</v>
      </c>
      <c r="E525" s="33" t="s">
        <v>149</v>
      </c>
      <c r="F525" s="34">
        <v>58.581800000000001</v>
      </c>
      <c r="G525" s="34">
        <v>93.356800000000007</v>
      </c>
      <c r="H525" s="34"/>
      <c r="I525" s="332"/>
      <c r="J525" s="332"/>
    </row>
    <row r="526" spans="1:10" ht="16.5" customHeight="1" x14ac:dyDescent="0.3">
      <c r="A526" s="33" t="str">
        <f t="shared" si="8"/>
        <v>DAgrest</v>
      </c>
      <c r="B526" s="33" t="s">
        <v>373</v>
      </c>
      <c r="C526" s="33" t="s">
        <v>374</v>
      </c>
      <c r="D526" s="33" t="s">
        <v>148</v>
      </c>
      <c r="E526" s="33" t="s">
        <v>128</v>
      </c>
      <c r="F526" s="34">
        <v>56.308700000000002</v>
      </c>
      <c r="G526" s="34">
        <v>98.784700000000001</v>
      </c>
      <c r="H526" s="34"/>
      <c r="I526" s="332"/>
      <c r="J526" s="332"/>
    </row>
    <row r="527" spans="1:10" ht="16.5" x14ac:dyDescent="0.3">
      <c r="A527" s="33" t="str">
        <f t="shared" si="8"/>
        <v>AAronia</v>
      </c>
      <c r="B527" s="33" t="s">
        <v>375</v>
      </c>
      <c r="C527" s="33" t="s">
        <v>376</v>
      </c>
      <c r="D527" s="33" t="s">
        <v>148</v>
      </c>
      <c r="E527" s="33" t="s">
        <v>126</v>
      </c>
      <c r="F527" s="34">
        <v>53.140900000000002</v>
      </c>
      <c r="G527" s="34">
        <v>99.019099999999995</v>
      </c>
      <c r="H527" s="34"/>
      <c r="I527" s="332"/>
      <c r="J527" s="332"/>
    </row>
    <row r="528" spans="1:10" ht="16.5" customHeight="1" x14ac:dyDescent="0.3">
      <c r="A528" s="33" t="str">
        <f t="shared" si="8"/>
        <v>BAronia</v>
      </c>
      <c r="B528" s="33" t="s">
        <v>375</v>
      </c>
      <c r="C528" s="33" t="s">
        <v>376</v>
      </c>
      <c r="D528" s="33" t="s">
        <v>148</v>
      </c>
      <c r="E528" s="33" t="s">
        <v>127</v>
      </c>
      <c r="F528" s="34">
        <v>53.140900000000002</v>
      </c>
      <c r="G528" s="34">
        <v>99.019099999999995</v>
      </c>
      <c r="H528" s="34"/>
      <c r="I528" s="332"/>
      <c r="J528" s="332"/>
    </row>
    <row r="529" spans="1:10" ht="16.5" customHeight="1" x14ac:dyDescent="0.3">
      <c r="A529" s="33" t="str">
        <f t="shared" si="8"/>
        <v>CAronia</v>
      </c>
      <c r="B529" s="33" t="s">
        <v>375</v>
      </c>
      <c r="C529" s="33" t="s">
        <v>376</v>
      </c>
      <c r="D529" s="33" t="s">
        <v>148</v>
      </c>
      <c r="E529" s="33" t="s">
        <v>149</v>
      </c>
      <c r="F529" s="34">
        <v>52.985599999999998</v>
      </c>
      <c r="G529" s="34">
        <v>98.198300000000003</v>
      </c>
      <c r="H529" s="34"/>
      <c r="I529" s="332"/>
      <c r="J529" s="332"/>
    </row>
    <row r="530" spans="1:10" ht="16.5" customHeight="1" x14ac:dyDescent="0.3">
      <c r="A530" s="33" t="str">
        <f t="shared" si="8"/>
        <v>DAronia</v>
      </c>
      <c r="B530" s="33" t="s">
        <v>375</v>
      </c>
      <c r="C530" s="33" t="s">
        <v>376</v>
      </c>
      <c r="D530" s="33" t="s">
        <v>148</v>
      </c>
      <c r="E530" s="33" t="s">
        <v>128</v>
      </c>
      <c r="F530" s="34">
        <v>53.180700000000002</v>
      </c>
      <c r="G530" s="34">
        <v>132.36590000000001</v>
      </c>
      <c r="H530" s="34"/>
      <c r="I530" s="332"/>
      <c r="J530" s="332"/>
    </row>
    <row r="531" spans="1:10" ht="16.5" x14ac:dyDescent="0.3">
      <c r="A531" s="33" t="str">
        <f t="shared" si="8"/>
        <v>APorzeczki czarne</v>
      </c>
      <c r="B531" s="33" t="s">
        <v>377</v>
      </c>
      <c r="C531" s="33" t="s">
        <v>378</v>
      </c>
      <c r="D531" s="33" t="s">
        <v>148</v>
      </c>
      <c r="E531" s="33" t="s">
        <v>126</v>
      </c>
      <c r="F531" s="34">
        <v>60.277500000000003</v>
      </c>
      <c r="G531" s="34">
        <v>256.55680000000001</v>
      </c>
      <c r="H531" s="34"/>
      <c r="I531" s="332"/>
      <c r="J531" s="332"/>
    </row>
    <row r="532" spans="1:10" ht="16.5" customHeight="1" x14ac:dyDescent="0.3">
      <c r="A532" s="33" t="str">
        <f t="shared" si="8"/>
        <v>BPorzeczki czarne</v>
      </c>
      <c r="B532" s="33" t="s">
        <v>377</v>
      </c>
      <c r="C532" s="33" t="s">
        <v>378</v>
      </c>
      <c r="D532" s="33" t="s">
        <v>148</v>
      </c>
      <c r="E532" s="33" t="s">
        <v>127</v>
      </c>
      <c r="F532" s="34">
        <v>34.509700000000002</v>
      </c>
      <c r="G532" s="34">
        <v>219.95400000000001</v>
      </c>
      <c r="H532" s="34"/>
      <c r="I532" s="332"/>
      <c r="J532" s="332"/>
    </row>
    <row r="533" spans="1:10" ht="16.5" customHeight="1" x14ac:dyDescent="0.3">
      <c r="A533" s="33" t="str">
        <f t="shared" si="8"/>
        <v>CPorzeczki czarne</v>
      </c>
      <c r="B533" s="33" t="s">
        <v>377</v>
      </c>
      <c r="C533" s="33" t="s">
        <v>378</v>
      </c>
      <c r="D533" s="33" t="s">
        <v>148</v>
      </c>
      <c r="E533" s="33" t="s">
        <v>149</v>
      </c>
      <c r="F533" s="34">
        <v>41.698399999999999</v>
      </c>
      <c r="G533" s="34">
        <v>387.10899999999998</v>
      </c>
      <c r="H533" s="34"/>
      <c r="I533" s="332"/>
      <c r="J533" s="332"/>
    </row>
    <row r="534" spans="1:10" ht="16.5" customHeight="1" x14ac:dyDescent="0.3">
      <c r="A534" s="33" t="str">
        <f t="shared" si="8"/>
        <v>DPorzeczki czarne</v>
      </c>
      <c r="B534" s="33" t="s">
        <v>377</v>
      </c>
      <c r="C534" s="33" t="s">
        <v>378</v>
      </c>
      <c r="D534" s="33" t="s">
        <v>148</v>
      </c>
      <c r="E534" s="33" t="s">
        <v>128</v>
      </c>
      <c r="F534" s="34">
        <v>35.454599999999999</v>
      </c>
      <c r="G534" s="34">
        <v>412.91629999999998</v>
      </c>
      <c r="H534" s="34"/>
      <c r="I534" s="332"/>
      <c r="J534" s="332"/>
    </row>
    <row r="535" spans="1:10" ht="16.5" x14ac:dyDescent="0.3">
      <c r="A535" s="33" t="str">
        <f t="shared" si="8"/>
        <v>APorzeczki czerwone</v>
      </c>
      <c r="B535" s="33" t="s">
        <v>379</v>
      </c>
      <c r="C535" s="33" t="s">
        <v>380</v>
      </c>
      <c r="D535" s="33" t="s">
        <v>148</v>
      </c>
      <c r="E535" s="33" t="s">
        <v>126</v>
      </c>
      <c r="F535" s="34">
        <v>59.126399999999997</v>
      </c>
      <c r="G535" s="34">
        <v>94.986099999999993</v>
      </c>
      <c r="H535" s="34"/>
      <c r="I535" s="332"/>
      <c r="J535" s="332"/>
    </row>
    <row r="536" spans="1:10" ht="16.5" customHeight="1" x14ac:dyDescent="0.3">
      <c r="A536" s="33" t="str">
        <f t="shared" si="8"/>
        <v>BPorzeczki czerwone</v>
      </c>
      <c r="B536" s="33" t="s">
        <v>379</v>
      </c>
      <c r="C536" s="33" t="s">
        <v>380</v>
      </c>
      <c r="D536" s="33" t="s">
        <v>148</v>
      </c>
      <c r="E536" s="33" t="s">
        <v>127</v>
      </c>
      <c r="F536" s="34">
        <v>59.126399999999997</v>
      </c>
      <c r="G536" s="34">
        <v>94.986099999999993</v>
      </c>
      <c r="H536" s="34"/>
      <c r="I536" s="332"/>
      <c r="J536" s="332"/>
    </row>
    <row r="537" spans="1:10" ht="16.5" customHeight="1" x14ac:dyDescent="0.3">
      <c r="A537" s="33" t="str">
        <f t="shared" si="8"/>
        <v>CPorzeczki czerwone</v>
      </c>
      <c r="B537" s="33" t="s">
        <v>379</v>
      </c>
      <c r="C537" s="33" t="s">
        <v>380</v>
      </c>
      <c r="D537" s="33" t="s">
        <v>148</v>
      </c>
      <c r="E537" s="33" t="s">
        <v>149</v>
      </c>
      <c r="F537" s="34">
        <v>61.5794</v>
      </c>
      <c r="G537" s="34">
        <v>91.681600000000003</v>
      </c>
      <c r="H537" s="34"/>
      <c r="I537" s="332"/>
      <c r="J537" s="332"/>
    </row>
    <row r="538" spans="1:10" ht="16.5" customHeight="1" x14ac:dyDescent="0.3">
      <c r="A538" s="33" t="str">
        <f t="shared" si="8"/>
        <v>DPorzeczki czerwone</v>
      </c>
      <c r="B538" s="33" t="s">
        <v>379</v>
      </c>
      <c r="C538" s="33" t="s">
        <v>380</v>
      </c>
      <c r="D538" s="33" t="s">
        <v>148</v>
      </c>
      <c r="E538" s="33" t="s">
        <v>128</v>
      </c>
      <c r="F538" s="34">
        <v>58.331000000000003</v>
      </c>
      <c r="G538" s="34">
        <v>105.61499999999999</v>
      </c>
      <c r="H538" s="34"/>
      <c r="I538" s="332"/>
      <c r="J538" s="332"/>
    </row>
    <row r="539" spans="1:10" ht="16.5" x14ac:dyDescent="0.3">
      <c r="A539" s="33" t="str">
        <f t="shared" si="8"/>
        <v>AMaliny ogrodowe</v>
      </c>
      <c r="B539" s="33" t="s">
        <v>381</v>
      </c>
      <c r="C539" s="33" t="s">
        <v>382</v>
      </c>
      <c r="D539" s="33" t="s">
        <v>148</v>
      </c>
      <c r="E539" s="33" t="s">
        <v>126</v>
      </c>
      <c r="F539" s="34">
        <v>28.558299999999999</v>
      </c>
      <c r="G539" s="34">
        <v>975.97540000000004</v>
      </c>
      <c r="H539" s="34"/>
      <c r="I539" s="332"/>
      <c r="J539" s="332"/>
    </row>
    <row r="540" spans="1:10" ht="16.5" customHeight="1" x14ac:dyDescent="0.3">
      <c r="A540" s="33" t="str">
        <f t="shared" si="8"/>
        <v>BMaliny ogrodowe</v>
      </c>
      <c r="B540" s="33" t="s">
        <v>381</v>
      </c>
      <c r="C540" s="33" t="s">
        <v>382</v>
      </c>
      <c r="D540" s="33" t="s">
        <v>148</v>
      </c>
      <c r="E540" s="33" t="s">
        <v>127</v>
      </c>
      <c r="F540" s="34">
        <v>24.9468</v>
      </c>
      <c r="G540" s="34">
        <v>1137.3424</v>
      </c>
      <c r="H540" s="34"/>
      <c r="I540" s="332"/>
      <c r="J540" s="332"/>
    </row>
    <row r="541" spans="1:10" ht="16.5" customHeight="1" x14ac:dyDescent="0.3">
      <c r="A541" s="33" t="str">
        <f t="shared" si="8"/>
        <v>CMaliny ogrodowe</v>
      </c>
      <c r="B541" s="33" t="s">
        <v>381</v>
      </c>
      <c r="C541" s="33" t="s">
        <v>382</v>
      </c>
      <c r="D541" s="33" t="s">
        <v>148</v>
      </c>
      <c r="E541" s="33" t="s">
        <v>149</v>
      </c>
      <c r="F541" s="34">
        <v>42.591700000000003</v>
      </c>
      <c r="G541" s="34">
        <v>948.41120000000001</v>
      </c>
      <c r="H541" s="34"/>
      <c r="I541" s="332"/>
      <c r="J541" s="332"/>
    </row>
    <row r="542" spans="1:10" ht="16.5" customHeight="1" x14ac:dyDescent="0.3">
      <c r="A542" s="33" t="str">
        <f t="shared" si="8"/>
        <v>DMaliny ogrodowe</v>
      </c>
      <c r="B542" s="33" t="s">
        <v>381</v>
      </c>
      <c r="C542" s="33" t="s">
        <v>382</v>
      </c>
      <c r="D542" s="33" t="s">
        <v>148</v>
      </c>
      <c r="E542" s="33" t="s">
        <v>128</v>
      </c>
      <c r="F542" s="34">
        <v>28.9998</v>
      </c>
      <c r="G542" s="34">
        <v>1119.6895999999999</v>
      </c>
      <c r="H542" s="34"/>
      <c r="I542" s="332"/>
      <c r="J542" s="332"/>
    </row>
    <row r="543" spans="1:10" ht="16.5" x14ac:dyDescent="0.3">
      <c r="A543" s="33" t="str">
        <f t="shared" si="8"/>
        <v>AJeżyny</v>
      </c>
      <c r="B543" s="33" t="s">
        <v>659</v>
      </c>
      <c r="C543" s="33" t="s">
        <v>670</v>
      </c>
      <c r="D543" s="33" t="s">
        <v>148</v>
      </c>
      <c r="E543" s="33" t="s">
        <v>126</v>
      </c>
      <c r="F543" s="34">
        <v>58.642899999999997</v>
      </c>
      <c r="G543" s="34">
        <v>1216.6262999999999</v>
      </c>
      <c r="H543" s="34"/>
      <c r="I543" s="332"/>
      <c r="J543" s="332"/>
    </row>
    <row r="544" spans="1:10" ht="16.5" customHeight="1" x14ac:dyDescent="0.3">
      <c r="A544" s="33" t="str">
        <f t="shared" si="8"/>
        <v>BJeżyny</v>
      </c>
      <c r="B544" s="33" t="s">
        <v>659</v>
      </c>
      <c r="C544" s="33" t="s">
        <v>670</v>
      </c>
      <c r="D544" s="33" t="s">
        <v>148</v>
      </c>
      <c r="E544" s="33" t="s">
        <v>127</v>
      </c>
      <c r="F544" s="34">
        <v>58.642899999999997</v>
      </c>
      <c r="G544" s="34">
        <v>1216.6262999999999</v>
      </c>
      <c r="H544" s="34"/>
      <c r="I544" s="332"/>
      <c r="J544" s="332"/>
    </row>
    <row r="545" spans="1:10" ht="16.5" customHeight="1" x14ac:dyDescent="0.3">
      <c r="A545" s="33" t="str">
        <f t="shared" si="8"/>
        <v>CJeżyny</v>
      </c>
      <c r="B545" s="33" t="s">
        <v>659</v>
      </c>
      <c r="C545" s="33" t="s">
        <v>670</v>
      </c>
      <c r="D545" s="33" t="s">
        <v>148</v>
      </c>
      <c r="E545" s="33" t="s">
        <v>149</v>
      </c>
      <c r="F545" s="34">
        <v>58.642899999999997</v>
      </c>
      <c r="G545" s="34">
        <v>1216.6262999999999</v>
      </c>
      <c r="H545" s="34"/>
      <c r="I545" s="332"/>
      <c r="J545" s="332"/>
    </row>
    <row r="546" spans="1:10" ht="16.5" customHeight="1" x14ac:dyDescent="0.3">
      <c r="A546" s="33" t="str">
        <f t="shared" si="8"/>
        <v>DJeżyny</v>
      </c>
      <c r="B546" s="33" t="s">
        <v>659</v>
      </c>
      <c r="C546" s="33" t="s">
        <v>670</v>
      </c>
      <c r="D546" s="33" t="s">
        <v>148</v>
      </c>
      <c r="E546" s="33" t="s">
        <v>128</v>
      </c>
      <c r="F546" s="34">
        <v>58.642899999999997</v>
      </c>
      <c r="G546" s="34">
        <v>1216.6262999999999</v>
      </c>
      <c r="H546" s="34"/>
      <c r="I546" s="332"/>
      <c r="J546" s="332"/>
    </row>
    <row r="547" spans="1:10" ht="16.5" x14ac:dyDescent="0.3">
      <c r="A547" s="33" t="str">
        <f t="shared" si="8"/>
        <v>ABorówki</v>
      </c>
      <c r="B547" s="33" t="s">
        <v>383</v>
      </c>
      <c r="C547" s="33" t="s">
        <v>384</v>
      </c>
      <c r="D547" s="33" t="s">
        <v>148</v>
      </c>
      <c r="E547" s="33" t="s">
        <v>126</v>
      </c>
      <c r="F547" s="34">
        <v>44.0351</v>
      </c>
      <c r="G547" s="34">
        <v>1266.4593</v>
      </c>
      <c r="H547" s="34"/>
      <c r="I547" s="332"/>
      <c r="J547" s="332"/>
    </row>
    <row r="548" spans="1:10" ht="16.5" customHeight="1" x14ac:dyDescent="0.3">
      <c r="A548" s="33" t="str">
        <f t="shared" si="8"/>
        <v>BBorówki</v>
      </c>
      <c r="B548" s="33" t="s">
        <v>383</v>
      </c>
      <c r="C548" s="33" t="s">
        <v>384</v>
      </c>
      <c r="D548" s="33" t="s">
        <v>148</v>
      </c>
      <c r="E548" s="33" t="s">
        <v>127</v>
      </c>
      <c r="F548" s="34">
        <v>25.8491</v>
      </c>
      <c r="G548" s="34">
        <v>1105.8477</v>
      </c>
      <c r="H548" s="34"/>
      <c r="I548" s="332"/>
      <c r="J548" s="332"/>
    </row>
    <row r="549" spans="1:10" ht="16.5" customHeight="1" x14ac:dyDescent="0.3">
      <c r="A549" s="33" t="str">
        <f t="shared" si="8"/>
        <v>CBorówki</v>
      </c>
      <c r="B549" s="33" t="s">
        <v>383</v>
      </c>
      <c r="C549" s="33" t="s">
        <v>384</v>
      </c>
      <c r="D549" s="33" t="s">
        <v>148</v>
      </c>
      <c r="E549" s="33" t="s">
        <v>149</v>
      </c>
      <c r="F549" s="34">
        <v>52.9223</v>
      </c>
      <c r="G549" s="34">
        <v>1211.5509</v>
      </c>
      <c r="H549" s="34"/>
      <c r="I549" s="332"/>
      <c r="J549" s="332"/>
    </row>
    <row r="550" spans="1:10" ht="16.5" customHeight="1" x14ac:dyDescent="0.3">
      <c r="A550" s="33" t="str">
        <f t="shared" si="8"/>
        <v>DBorówki</v>
      </c>
      <c r="B550" s="33" t="s">
        <v>383</v>
      </c>
      <c r="C550" s="33" t="s">
        <v>384</v>
      </c>
      <c r="D550" s="33" t="s">
        <v>148</v>
      </c>
      <c r="E550" s="33" t="s">
        <v>128</v>
      </c>
      <c r="F550" s="34">
        <v>30.992599999999999</v>
      </c>
      <c r="G550" s="34">
        <v>1354.7928999999999</v>
      </c>
      <c r="H550" s="34"/>
      <c r="I550" s="332"/>
      <c r="J550" s="332"/>
    </row>
    <row r="551" spans="1:10" ht="16.5" x14ac:dyDescent="0.3">
      <c r="A551" s="33" t="str">
        <f t="shared" si="8"/>
        <v>APozostałe owoce jagodowe</v>
      </c>
      <c r="B551" s="33" t="s">
        <v>385</v>
      </c>
      <c r="C551" s="33" t="s">
        <v>386</v>
      </c>
      <c r="D551" s="33" t="s">
        <v>148</v>
      </c>
      <c r="E551" s="33" t="s">
        <v>126</v>
      </c>
      <c r="F551" s="34">
        <v>20.553999999999998</v>
      </c>
      <c r="G551" s="34">
        <v>440.30770000000001</v>
      </c>
      <c r="H551" s="34"/>
      <c r="I551" s="332"/>
      <c r="J551" s="332"/>
    </row>
    <row r="552" spans="1:10" ht="16.5" customHeight="1" x14ac:dyDescent="0.3">
      <c r="A552" s="33" t="str">
        <f t="shared" si="8"/>
        <v>BPozostałe owoce jagodowe</v>
      </c>
      <c r="B552" s="33" t="s">
        <v>385</v>
      </c>
      <c r="C552" s="33" t="s">
        <v>386</v>
      </c>
      <c r="D552" s="33" t="s">
        <v>148</v>
      </c>
      <c r="E552" s="33" t="s">
        <v>127</v>
      </c>
      <c r="F552" s="34">
        <v>20.553999999999998</v>
      </c>
      <c r="G552" s="34">
        <v>440.30770000000001</v>
      </c>
      <c r="H552" s="34"/>
      <c r="I552" s="332"/>
      <c r="J552" s="332"/>
    </row>
    <row r="553" spans="1:10" ht="16.5" customHeight="1" x14ac:dyDescent="0.3">
      <c r="A553" s="33" t="str">
        <f t="shared" si="8"/>
        <v>CPozostałe owoce jagodowe</v>
      </c>
      <c r="B553" s="33" t="s">
        <v>385</v>
      </c>
      <c r="C553" s="33" t="s">
        <v>386</v>
      </c>
      <c r="D553" s="33" t="s">
        <v>148</v>
      </c>
      <c r="E553" s="33" t="s">
        <v>149</v>
      </c>
      <c r="F553" s="34">
        <v>17.1143</v>
      </c>
      <c r="G553" s="34">
        <v>453.36660000000001</v>
      </c>
      <c r="H553" s="34"/>
      <c r="I553" s="332"/>
      <c r="J553" s="332"/>
    </row>
    <row r="554" spans="1:10" ht="16.5" customHeight="1" x14ac:dyDescent="0.3">
      <c r="A554" s="33" t="str">
        <f t="shared" si="8"/>
        <v>DPozostałe owoce jagodowe</v>
      </c>
      <c r="B554" s="33" t="s">
        <v>385</v>
      </c>
      <c r="C554" s="33" t="s">
        <v>386</v>
      </c>
      <c r="D554" s="33" t="s">
        <v>148</v>
      </c>
      <c r="E554" s="33" t="s">
        <v>128</v>
      </c>
      <c r="F554" s="34">
        <v>79.842699999999994</v>
      </c>
      <c r="G554" s="34">
        <v>373.32170000000002</v>
      </c>
      <c r="H554" s="34"/>
      <c r="I554" s="332"/>
      <c r="J554" s="332"/>
    </row>
    <row r="555" spans="1:10" ht="16.5" x14ac:dyDescent="0.3">
      <c r="A555" s="33" t="str">
        <f t="shared" si="8"/>
        <v>AWinogrona</v>
      </c>
      <c r="B555" s="33" t="s">
        <v>686</v>
      </c>
      <c r="C555" s="33" t="s">
        <v>684</v>
      </c>
      <c r="D555" s="33" t="s">
        <v>148</v>
      </c>
      <c r="E555" s="33" t="s">
        <v>126</v>
      </c>
      <c r="F555" s="34">
        <v>58.812100000000001</v>
      </c>
      <c r="G555" s="34">
        <v>463.67059999999998</v>
      </c>
      <c r="H555" s="34"/>
      <c r="I555" s="332"/>
      <c r="J555" s="332"/>
    </row>
    <row r="556" spans="1:10" ht="16.5" customHeight="1" x14ac:dyDescent="0.3">
      <c r="A556" s="33" t="str">
        <f t="shared" si="8"/>
        <v>BWinogrona</v>
      </c>
      <c r="B556" s="33" t="s">
        <v>686</v>
      </c>
      <c r="C556" s="33" t="s">
        <v>684</v>
      </c>
      <c r="D556" s="33" t="s">
        <v>148</v>
      </c>
      <c r="E556" s="33" t="s">
        <v>127</v>
      </c>
      <c r="F556" s="34">
        <v>58.812100000000001</v>
      </c>
      <c r="G556" s="34">
        <v>463.67059999999998</v>
      </c>
      <c r="H556" s="34"/>
      <c r="I556" s="332"/>
      <c r="J556" s="332"/>
    </row>
    <row r="557" spans="1:10" ht="16.5" customHeight="1" x14ac:dyDescent="0.3">
      <c r="A557" s="33" t="str">
        <f t="shared" si="8"/>
        <v>CWinogrona</v>
      </c>
      <c r="B557" s="33" t="s">
        <v>686</v>
      </c>
      <c r="C557" s="33" t="s">
        <v>684</v>
      </c>
      <c r="D557" s="33" t="s">
        <v>148</v>
      </c>
      <c r="E557" s="33" t="s">
        <v>149</v>
      </c>
      <c r="F557" s="34">
        <v>58.812100000000001</v>
      </c>
      <c r="G557" s="34">
        <v>463.67059999999998</v>
      </c>
      <c r="H557" s="34"/>
      <c r="I557" s="332"/>
      <c r="J557" s="332"/>
    </row>
    <row r="558" spans="1:10" ht="16.5" customHeight="1" x14ac:dyDescent="0.3">
      <c r="A558" s="33" t="str">
        <f t="shared" si="8"/>
        <v>DWinogrona</v>
      </c>
      <c r="B558" s="33" t="s">
        <v>686</v>
      </c>
      <c r="C558" s="33" t="s">
        <v>684</v>
      </c>
      <c r="D558" s="33" t="s">
        <v>148</v>
      </c>
      <c r="E558" s="33" t="s">
        <v>128</v>
      </c>
      <c r="F558" s="34">
        <v>58.812100000000001</v>
      </c>
      <c r="G558" s="34">
        <v>463.67059999999998</v>
      </c>
      <c r="H558" s="34"/>
      <c r="I558" s="332"/>
      <c r="J558" s="332"/>
    </row>
    <row r="559" spans="1:10" ht="16.5" x14ac:dyDescent="0.3">
      <c r="A559" s="33" t="str">
        <f t="shared" si="8"/>
        <v>APlantacje nasienne traw</v>
      </c>
      <c r="B559" s="33" t="s">
        <v>387</v>
      </c>
      <c r="C559" s="33" t="s">
        <v>388</v>
      </c>
      <c r="D559" s="33"/>
      <c r="E559" s="33" t="s">
        <v>126</v>
      </c>
      <c r="F559" s="34">
        <v>1</v>
      </c>
      <c r="G559" s="34">
        <v>5102.5352000000003</v>
      </c>
      <c r="H559" s="34"/>
      <c r="I559" s="332"/>
      <c r="J559" s="332"/>
    </row>
    <row r="560" spans="1:10" ht="16.5" customHeight="1" x14ac:dyDescent="0.3">
      <c r="A560" s="33" t="str">
        <f t="shared" si="8"/>
        <v>BPlantacje nasienne traw</v>
      </c>
      <c r="B560" s="33" t="s">
        <v>387</v>
      </c>
      <c r="C560" s="33" t="s">
        <v>388</v>
      </c>
      <c r="D560" s="33"/>
      <c r="E560" s="33" t="s">
        <v>127</v>
      </c>
      <c r="F560" s="34">
        <v>1</v>
      </c>
      <c r="G560" s="34">
        <v>3325.2184000000002</v>
      </c>
      <c r="H560" s="34"/>
      <c r="I560" s="332"/>
      <c r="J560" s="332"/>
    </row>
    <row r="561" spans="1:10" ht="16.5" customHeight="1" x14ac:dyDescent="0.3">
      <c r="A561" s="33" t="str">
        <f t="shared" si="8"/>
        <v>CPlantacje nasienne traw</v>
      </c>
      <c r="B561" s="33" t="s">
        <v>387</v>
      </c>
      <c r="C561" s="33" t="s">
        <v>388</v>
      </c>
      <c r="D561" s="33"/>
      <c r="E561" s="33" t="s">
        <v>149</v>
      </c>
      <c r="F561" s="34">
        <v>1</v>
      </c>
      <c r="G561" s="34">
        <v>4917.8337000000001</v>
      </c>
      <c r="H561" s="34"/>
      <c r="I561" s="332"/>
      <c r="J561" s="332"/>
    </row>
    <row r="562" spans="1:10" ht="16.5" customHeight="1" x14ac:dyDescent="0.3">
      <c r="A562" s="33" t="str">
        <f t="shared" si="8"/>
        <v>DPlantacje nasienne traw</v>
      </c>
      <c r="B562" s="33" t="s">
        <v>387</v>
      </c>
      <c r="C562" s="33" t="s">
        <v>388</v>
      </c>
      <c r="D562" s="33"/>
      <c r="E562" s="33" t="s">
        <v>128</v>
      </c>
      <c r="F562" s="34">
        <v>1</v>
      </c>
      <c r="G562" s="34">
        <v>4741.5429000000004</v>
      </c>
      <c r="H562" s="34"/>
      <c r="I562" s="332"/>
      <c r="J562" s="332"/>
    </row>
    <row r="563" spans="1:10" ht="16.5" x14ac:dyDescent="0.3">
      <c r="A563" s="33" t="str">
        <f t="shared" si="8"/>
        <v>APlantacje nasienne motylkowych drobnonasiennych</v>
      </c>
      <c r="B563" s="33" t="s">
        <v>389</v>
      </c>
      <c r="C563" s="33" t="s">
        <v>390</v>
      </c>
      <c r="D563" s="33"/>
      <c r="E563" s="33" t="s">
        <v>126</v>
      </c>
      <c r="F563" s="34">
        <v>1</v>
      </c>
      <c r="G563" s="34">
        <v>2244.424</v>
      </c>
      <c r="H563" s="34"/>
      <c r="I563" s="332"/>
      <c r="J563" s="332"/>
    </row>
    <row r="564" spans="1:10" ht="16.5" customHeight="1" x14ac:dyDescent="0.3">
      <c r="A564" s="33" t="str">
        <f t="shared" si="8"/>
        <v>BPlantacje nasienne motylkowych drobnonasiennych</v>
      </c>
      <c r="B564" s="33" t="s">
        <v>389</v>
      </c>
      <c r="C564" s="33" t="s">
        <v>390</v>
      </c>
      <c r="D564" s="33"/>
      <c r="E564" s="33" t="s">
        <v>127</v>
      </c>
      <c r="F564" s="34">
        <v>1</v>
      </c>
      <c r="G564" s="34">
        <v>2453.8811000000001</v>
      </c>
      <c r="H564" s="34"/>
      <c r="I564" s="332"/>
      <c r="J564" s="332"/>
    </row>
    <row r="565" spans="1:10" ht="16.5" customHeight="1" x14ac:dyDescent="0.3">
      <c r="A565" s="33" t="str">
        <f t="shared" si="8"/>
        <v>CPlantacje nasienne motylkowych drobnonasiennych</v>
      </c>
      <c r="B565" s="33" t="s">
        <v>389</v>
      </c>
      <c r="C565" s="33" t="s">
        <v>390</v>
      </c>
      <c r="D565" s="33"/>
      <c r="E565" s="33" t="s">
        <v>149</v>
      </c>
      <c r="F565" s="34">
        <v>1</v>
      </c>
      <c r="G565" s="34">
        <v>3485.4712</v>
      </c>
      <c r="H565" s="34"/>
      <c r="I565" s="332"/>
      <c r="J565" s="332"/>
    </row>
    <row r="566" spans="1:10" ht="16.5" customHeight="1" x14ac:dyDescent="0.3">
      <c r="A566" s="33" t="str">
        <f t="shared" si="8"/>
        <v>DPlantacje nasienne motylkowych drobnonasiennych</v>
      </c>
      <c r="B566" s="33" t="s">
        <v>389</v>
      </c>
      <c r="C566" s="33" t="s">
        <v>390</v>
      </c>
      <c r="D566" s="33"/>
      <c r="E566" s="33" t="s">
        <v>128</v>
      </c>
      <c r="F566" s="34">
        <v>1</v>
      </c>
      <c r="G566" s="34">
        <v>2244.424</v>
      </c>
      <c r="H566" s="34"/>
      <c r="I566" s="332"/>
      <c r="J566" s="332"/>
    </row>
    <row r="567" spans="1:10" ht="16.5" x14ac:dyDescent="0.3">
      <c r="A567" s="33" t="str">
        <f t="shared" si="8"/>
        <v>AUprawy nasienne i rozsadniki warzyw i kwiatów</v>
      </c>
      <c r="B567" s="33" t="s">
        <v>391</v>
      </c>
      <c r="C567" s="33" t="s">
        <v>392</v>
      </c>
      <c r="D567" s="33"/>
      <c r="E567" s="33" t="s">
        <v>126</v>
      </c>
      <c r="F567" s="34">
        <v>1</v>
      </c>
      <c r="G567" s="34">
        <v>15850.465099999999</v>
      </c>
      <c r="H567" s="34"/>
      <c r="I567" s="332"/>
      <c r="J567" s="332"/>
    </row>
    <row r="568" spans="1:10" ht="16.5" customHeight="1" x14ac:dyDescent="0.3">
      <c r="A568" s="33" t="str">
        <f t="shared" si="8"/>
        <v>BUprawy nasienne i rozsadniki warzyw i kwiatów</v>
      </c>
      <c r="B568" s="33" t="s">
        <v>391</v>
      </c>
      <c r="C568" s="33" t="s">
        <v>392</v>
      </c>
      <c r="D568" s="33"/>
      <c r="E568" s="33" t="s">
        <v>127</v>
      </c>
      <c r="F568" s="34">
        <v>1</v>
      </c>
      <c r="G568" s="34">
        <v>12132.061</v>
      </c>
      <c r="H568" s="34"/>
      <c r="I568" s="332"/>
      <c r="J568" s="332"/>
    </row>
    <row r="569" spans="1:10" ht="16.5" customHeight="1" x14ac:dyDescent="0.3">
      <c r="A569" s="33" t="str">
        <f t="shared" si="8"/>
        <v>CUprawy nasienne i rozsadniki warzyw i kwiatów</v>
      </c>
      <c r="B569" s="33" t="s">
        <v>391</v>
      </c>
      <c r="C569" s="33" t="s">
        <v>392</v>
      </c>
      <c r="D569" s="33"/>
      <c r="E569" s="33" t="s">
        <v>149</v>
      </c>
      <c r="F569" s="34">
        <v>1</v>
      </c>
      <c r="G569" s="34">
        <v>14484.1967</v>
      </c>
      <c r="H569" s="34"/>
      <c r="I569" s="332"/>
      <c r="J569" s="332"/>
    </row>
    <row r="570" spans="1:10" ht="16.5" customHeight="1" x14ac:dyDescent="0.3">
      <c r="A570" s="33" t="str">
        <f t="shared" si="8"/>
        <v>DUprawy nasienne i rozsadniki warzyw i kwiatów</v>
      </c>
      <c r="B570" s="33" t="s">
        <v>391</v>
      </c>
      <c r="C570" s="33" t="s">
        <v>392</v>
      </c>
      <c r="D570" s="33"/>
      <c r="E570" s="33" t="s">
        <v>128</v>
      </c>
      <c r="F570" s="34">
        <v>1</v>
      </c>
      <c r="G570" s="34">
        <v>37348.788999999997</v>
      </c>
      <c r="H570" s="34"/>
      <c r="I570" s="332"/>
      <c r="J570" s="332"/>
    </row>
    <row r="571" spans="1:10" ht="16.5" x14ac:dyDescent="0.3">
      <c r="A571" s="33" t="str">
        <f t="shared" si="8"/>
        <v>AUprawy nasienne i rozsadniki warzyw i kwiatów w uprawie polowej</v>
      </c>
      <c r="B571" s="33" t="s">
        <v>393</v>
      </c>
      <c r="C571" s="33" t="s">
        <v>394</v>
      </c>
      <c r="D571" s="33"/>
      <c r="E571" s="33" t="s">
        <v>126</v>
      </c>
      <c r="F571" s="34">
        <v>1</v>
      </c>
      <c r="G571" s="34">
        <v>11548.7781</v>
      </c>
      <c r="H571" s="34"/>
      <c r="I571" s="332"/>
      <c r="J571" s="332"/>
    </row>
    <row r="572" spans="1:10" ht="16.5" customHeight="1" x14ac:dyDescent="0.3">
      <c r="A572" s="33" t="str">
        <f t="shared" si="8"/>
        <v>BUprawy nasienne i rozsadniki warzyw i kwiatów w uprawie polowej</v>
      </c>
      <c r="B572" s="33" t="s">
        <v>393</v>
      </c>
      <c r="C572" s="33" t="s">
        <v>394</v>
      </c>
      <c r="D572" s="33"/>
      <c r="E572" s="33" t="s">
        <v>127</v>
      </c>
      <c r="F572" s="34">
        <v>1</v>
      </c>
      <c r="G572" s="34">
        <v>10521.3999</v>
      </c>
      <c r="H572" s="34"/>
      <c r="I572" s="332"/>
      <c r="J572" s="332"/>
    </row>
    <row r="573" spans="1:10" ht="16.5" customHeight="1" x14ac:dyDescent="0.3">
      <c r="A573" s="33" t="str">
        <f t="shared" si="8"/>
        <v>CUprawy nasienne i rozsadniki warzyw i kwiatów w uprawie polowej</v>
      </c>
      <c r="B573" s="33" t="s">
        <v>393</v>
      </c>
      <c r="C573" s="33" t="s">
        <v>394</v>
      </c>
      <c r="D573" s="33"/>
      <c r="E573" s="33" t="s">
        <v>149</v>
      </c>
      <c r="F573" s="34">
        <v>1</v>
      </c>
      <c r="G573" s="34">
        <v>13795.553400000001</v>
      </c>
      <c r="H573" s="34"/>
      <c r="I573" s="332"/>
      <c r="J573" s="332"/>
    </row>
    <row r="574" spans="1:10" ht="16.5" customHeight="1" x14ac:dyDescent="0.3">
      <c r="A574" s="33" t="str">
        <f t="shared" si="8"/>
        <v>DUprawy nasienne i rozsadniki warzyw i kwiatów w uprawie polowej</v>
      </c>
      <c r="B574" s="33" t="s">
        <v>393</v>
      </c>
      <c r="C574" s="33" t="s">
        <v>394</v>
      </c>
      <c r="D574" s="33"/>
      <c r="E574" s="33" t="s">
        <v>128</v>
      </c>
      <c r="F574" s="34">
        <v>1</v>
      </c>
      <c r="G574" s="34">
        <v>11548.7781</v>
      </c>
      <c r="H574" s="34"/>
      <c r="I574" s="332"/>
      <c r="J574" s="332"/>
    </row>
    <row r="575" spans="1:10" ht="16.5" x14ac:dyDescent="0.3">
      <c r="A575" s="33" t="str">
        <f t="shared" si="8"/>
        <v>AUprawy nasienne i rozsadniki warzyw w uprawie polowej</v>
      </c>
      <c r="B575" s="33" t="s">
        <v>395</v>
      </c>
      <c r="C575" s="33" t="s">
        <v>396</v>
      </c>
      <c r="D575" s="33"/>
      <c r="E575" s="33" t="s">
        <v>126</v>
      </c>
      <c r="F575" s="34">
        <v>1</v>
      </c>
      <c r="G575" s="34">
        <v>12312.776900000001</v>
      </c>
      <c r="H575" s="34"/>
      <c r="I575" s="332"/>
      <c r="J575" s="332"/>
    </row>
    <row r="576" spans="1:10" ht="16.5" customHeight="1" x14ac:dyDescent="0.3">
      <c r="A576" s="33" t="str">
        <f t="shared" si="8"/>
        <v>BUprawy nasienne i rozsadniki warzyw w uprawie polowej</v>
      </c>
      <c r="B576" s="33" t="s">
        <v>395</v>
      </c>
      <c r="C576" s="33" t="s">
        <v>396</v>
      </c>
      <c r="D576" s="33"/>
      <c r="E576" s="33" t="s">
        <v>127</v>
      </c>
      <c r="F576" s="34">
        <v>1</v>
      </c>
      <c r="G576" s="34">
        <v>11295.6639</v>
      </c>
      <c r="H576" s="34"/>
      <c r="I576" s="332"/>
      <c r="J576" s="332"/>
    </row>
    <row r="577" spans="1:10" ht="16.5" customHeight="1" x14ac:dyDescent="0.3">
      <c r="A577" s="33" t="str">
        <f t="shared" si="8"/>
        <v>CUprawy nasienne i rozsadniki warzyw w uprawie polowej</v>
      </c>
      <c r="B577" s="33" t="s">
        <v>395</v>
      </c>
      <c r="C577" s="33" t="s">
        <v>396</v>
      </c>
      <c r="D577" s="33"/>
      <c r="E577" s="33" t="s">
        <v>149</v>
      </c>
      <c r="F577" s="34">
        <v>1</v>
      </c>
      <c r="G577" s="34">
        <v>14793.6445</v>
      </c>
      <c r="H577" s="34"/>
      <c r="I577" s="332"/>
      <c r="J577" s="332"/>
    </row>
    <row r="578" spans="1:10" ht="16.5" customHeight="1" x14ac:dyDescent="0.3">
      <c r="A578" s="33" t="str">
        <f t="shared" si="8"/>
        <v>DUprawy nasienne i rozsadniki warzyw w uprawie polowej</v>
      </c>
      <c r="B578" s="33" t="s">
        <v>395</v>
      </c>
      <c r="C578" s="33" t="s">
        <v>396</v>
      </c>
      <c r="D578" s="33"/>
      <c r="E578" s="33" t="s">
        <v>128</v>
      </c>
      <c r="F578" s="34">
        <v>1</v>
      </c>
      <c r="G578" s="34">
        <v>12312.776900000001</v>
      </c>
      <c r="H578" s="34"/>
      <c r="I578" s="332"/>
      <c r="J578" s="332"/>
    </row>
    <row r="579" spans="1:10" ht="16.5" x14ac:dyDescent="0.3">
      <c r="A579" s="33" t="str">
        <f t="shared" si="8"/>
        <v>AUprawy nasienne i rozsadniki warzyw i kwiatów pod osłonami wysokimi</v>
      </c>
      <c r="B579" s="33" t="s">
        <v>397</v>
      </c>
      <c r="C579" s="33" t="s">
        <v>398</v>
      </c>
      <c r="D579" s="33"/>
      <c r="E579" s="33" t="s">
        <v>126</v>
      </c>
      <c r="F579" s="34">
        <v>1</v>
      </c>
      <c r="G579" s="34">
        <v>534463.42220000003</v>
      </c>
      <c r="H579" s="34"/>
      <c r="I579" s="332"/>
      <c r="J579" s="332"/>
    </row>
    <row r="580" spans="1:10" ht="16.5" customHeight="1" x14ac:dyDescent="0.3">
      <c r="A580" s="33" t="str">
        <f t="shared" ref="A580:A643" si="9">E580&amp;C580</f>
        <v>BUprawy nasienne i rozsadniki warzyw i kwiatów pod osłonami wysokimi</v>
      </c>
      <c r="B580" s="33" t="s">
        <v>397</v>
      </c>
      <c r="C580" s="33" t="s">
        <v>398</v>
      </c>
      <c r="D580" s="33"/>
      <c r="E580" s="33" t="s">
        <v>127</v>
      </c>
      <c r="F580" s="34">
        <v>1</v>
      </c>
      <c r="G580" s="34">
        <v>534463.42220000003</v>
      </c>
      <c r="H580" s="34"/>
      <c r="I580" s="332"/>
      <c r="J580" s="332"/>
    </row>
    <row r="581" spans="1:10" ht="16.5" customHeight="1" x14ac:dyDescent="0.3">
      <c r="A581" s="33" t="str">
        <f t="shared" si="9"/>
        <v>CUprawy nasienne i rozsadniki warzyw i kwiatów pod osłonami wysokimi</v>
      </c>
      <c r="B581" s="33" t="s">
        <v>397</v>
      </c>
      <c r="C581" s="33" t="s">
        <v>398</v>
      </c>
      <c r="D581" s="33"/>
      <c r="E581" s="33" t="s">
        <v>149</v>
      </c>
      <c r="F581" s="34">
        <v>1</v>
      </c>
      <c r="G581" s="34">
        <v>534463.42220000003</v>
      </c>
      <c r="H581" s="34"/>
      <c r="I581" s="332"/>
      <c r="J581" s="332"/>
    </row>
    <row r="582" spans="1:10" ht="16.5" customHeight="1" x14ac:dyDescent="0.3">
      <c r="A582" s="33" t="str">
        <f t="shared" si="9"/>
        <v>DUprawy nasienne i rozsadniki warzyw i kwiatów pod osłonami wysokimi</v>
      </c>
      <c r="B582" s="33" t="s">
        <v>397</v>
      </c>
      <c r="C582" s="33" t="s">
        <v>398</v>
      </c>
      <c r="D582" s="33"/>
      <c r="E582" s="33" t="s">
        <v>128</v>
      </c>
      <c r="F582" s="34">
        <v>1</v>
      </c>
      <c r="G582" s="34">
        <v>811328.36730000004</v>
      </c>
      <c r="H582" s="34"/>
      <c r="I582" s="332"/>
      <c r="J582" s="332"/>
    </row>
    <row r="583" spans="1:10" ht="16.5" x14ac:dyDescent="0.3">
      <c r="A583" s="33" t="str">
        <f t="shared" si="9"/>
        <v>ANasienniki i rozsadniki warzyw w uprawie pod osłonami wysokimi</v>
      </c>
      <c r="B583" s="33" t="s">
        <v>399</v>
      </c>
      <c r="C583" s="33" t="s">
        <v>400</v>
      </c>
      <c r="D583" s="33"/>
      <c r="E583" s="33" t="s">
        <v>126</v>
      </c>
      <c r="F583" s="34">
        <v>1</v>
      </c>
      <c r="G583" s="34">
        <v>668800.51280000003</v>
      </c>
      <c r="H583" s="34"/>
      <c r="I583" s="332"/>
      <c r="J583" s="332"/>
    </row>
    <row r="584" spans="1:10" ht="16.5" customHeight="1" x14ac:dyDescent="0.3">
      <c r="A584" s="33" t="str">
        <f t="shared" si="9"/>
        <v>BNasienniki i rozsadniki warzyw w uprawie pod osłonami wysokimi</v>
      </c>
      <c r="B584" s="33" t="s">
        <v>399</v>
      </c>
      <c r="C584" s="33" t="s">
        <v>400</v>
      </c>
      <c r="D584" s="33"/>
      <c r="E584" s="33" t="s">
        <v>127</v>
      </c>
      <c r="F584" s="34">
        <v>1</v>
      </c>
      <c r="G584" s="34">
        <v>668800.51280000003</v>
      </c>
      <c r="H584" s="34"/>
      <c r="I584" s="332"/>
      <c r="J584" s="332"/>
    </row>
    <row r="585" spans="1:10" ht="16.5" customHeight="1" x14ac:dyDescent="0.3">
      <c r="A585" s="33" t="str">
        <f t="shared" si="9"/>
        <v>CNasienniki i rozsadniki warzyw w uprawie pod osłonami wysokimi</v>
      </c>
      <c r="B585" s="33" t="s">
        <v>399</v>
      </c>
      <c r="C585" s="33" t="s">
        <v>400</v>
      </c>
      <c r="D585" s="33"/>
      <c r="E585" s="33" t="s">
        <v>149</v>
      </c>
      <c r="F585" s="34">
        <v>1</v>
      </c>
      <c r="G585" s="34">
        <v>668800.51280000003</v>
      </c>
      <c r="H585" s="34"/>
      <c r="I585" s="332"/>
      <c r="J585" s="332"/>
    </row>
    <row r="586" spans="1:10" ht="16.5" customHeight="1" x14ac:dyDescent="0.3">
      <c r="A586" s="33" t="str">
        <f t="shared" si="9"/>
        <v>DNasienniki i rozsadniki warzyw w uprawie pod osłonami wysokimi</v>
      </c>
      <c r="B586" s="33" t="s">
        <v>399</v>
      </c>
      <c r="C586" s="33" t="s">
        <v>400</v>
      </c>
      <c r="D586" s="33"/>
      <c r="E586" s="33" t="s">
        <v>128</v>
      </c>
      <c r="F586" s="34">
        <v>1</v>
      </c>
      <c r="G586" s="34">
        <v>1042325.2</v>
      </c>
      <c r="H586" s="34"/>
      <c r="I586" s="332"/>
      <c r="J586" s="332"/>
    </row>
    <row r="587" spans="1:10" ht="16.5" x14ac:dyDescent="0.3">
      <c r="A587" s="33" t="str">
        <f t="shared" si="9"/>
        <v>ANasienniki i rozsadniki kwiatów w uprawie pod osłonami wysokimi</v>
      </c>
      <c r="B587" s="33" t="s">
        <v>401</v>
      </c>
      <c r="C587" s="33" t="s">
        <v>456</v>
      </c>
      <c r="D587" s="33"/>
      <c r="E587" s="33" t="s">
        <v>126</v>
      </c>
      <c r="F587" s="34">
        <v>1</v>
      </c>
      <c r="G587" s="34">
        <v>372102.40720000002</v>
      </c>
      <c r="H587" s="34"/>
      <c r="I587" s="332"/>
      <c r="J587" s="332"/>
    </row>
    <row r="588" spans="1:10" ht="16.5" customHeight="1" x14ac:dyDescent="0.3">
      <c r="A588" s="33" t="str">
        <f t="shared" si="9"/>
        <v>BNasienniki i rozsadniki kwiatów w uprawie pod osłonami wysokimi</v>
      </c>
      <c r="B588" s="33" t="s">
        <v>401</v>
      </c>
      <c r="C588" s="33" t="s">
        <v>456</v>
      </c>
      <c r="D588" s="33"/>
      <c r="E588" s="33" t="s">
        <v>127</v>
      </c>
      <c r="F588" s="34">
        <v>1</v>
      </c>
      <c r="G588" s="34">
        <v>372102.40720000002</v>
      </c>
      <c r="H588" s="34"/>
      <c r="I588" s="332"/>
      <c r="J588" s="332"/>
    </row>
    <row r="589" spans="1:10" ht="16.5" customHeight="1" x14ac:dyDescent="0.3">
      <c r="A589" s="33" t="str">
        <f t="shared" si="9"/>
        <v>CNasienniki i rozsadniki kwiatów w uprawie pod osłonami wysokimi</v>
      </c>
      <c r="B589" s="33" t="s">
        <v>401</v>
      </c>
      <c r="C589" s="33" t="s">
        <v>456</v>
      </c>
      <c r="D589" s="33"/>
      <c r="E589" s="33" t="s">
        <v>149</v>
      </c>
      <c r="F589" s="34">
        <v>1</v>
      </c>
      <c r="G589" s="34">
        <v>372102.40720000002</v>
      </c>
      <c r="H589" s="34"/>
      <c r="I589" s="332"/>
      <c r="J589" s="332"/>
    </row>
    <row r="590" spans="1:10" ht="16.5" customHeight="1" x14ac:dyDescent="0.3">
      <c r="A590" s="33" t="str">
        <f t="shared" si="9"/>
        <v>DNasienniki i rozsadniki kwiatów w uprawie pod osłonami wysokimi</v>
      </c>
      <c r="B590" s="33" t="s">
        <v>401</v>
      </c>
      <c r="C590" s="33" t="s">
        <v>456</v>
      </c>
      <c r="D590" s="33"/>
      <c r="E590" s="33" t="s">
        <v>128</v>
      </c>
      <c r="F590" s="34">
        <v>1</v>
      </c>
      <c r="G590" s="34">
        <v>372102.40720000002</v>
      </c>
      <c r="H590" s="34"/>
      <c r="I590" s="332"/>
      <c r="J590" s="332"/>
    </row>
    <row r="591" spans="1:10" ht="16.5" x14ac:dyDescent="0.3">
      <c r="A591" s="33" t="str">
        <f t="shared" si="9"/>
        <v>AInne uprawy nasienne</v>
      </c>
      <c r="B591" s="33" t="s">
        <v>402</v>
      </c>
      <c r="C591" s="33" t="s">
        <v>403</v>
      </c>
      <c r="D591" s="33"/>
      <c r="E591" s="33" t="s">
        <v>126</v>
      </c>
      <c r="F591" s="34">
        <v>1</v>
      </c>
      <c r="G591" s="34">
        <v>14686.593999999999</v>
      </c>
      <c r="H591" s="34"/>
      <c r="I591" s="332"/>
      <c r="J591" s="332"/>
    </row>
    <row r="592" spans="1:10" ht="16.5" customHeight="1" x14ac:dyDescent="0.3">
      <c r="A592" s="33" t="str">
        <f t="shared" si="9"/>
        <v>BInne uprawy nasienne</v>
      </c>
      <c r="B592" s="33" t="s">
        <v>402</v>
      </c>
      <c r="C592" s="33" t="s">
        <v>403</v>
      </c>
      <c r="D592" s="33"/>
      <c r="E592" s="33" t="s">
        <v>127</v>
      </c>
      <c r="F592" s="34">
        <v>1</v>
      </c>
      <c r="G592" s="34">
        <v>18522.038400000001</v>
      </c>
      <c r="H592" s="34"/>
      <c r="I592" s="332"/>
      <c r="J592" s="332"/>
    </row>
    <row r="593" spans="1:10" ht="16.5" customHeight="1" x14ac:dyDescent="0.3">
      <c r="A593" s="33" t="str">
        <f t="shared" si="9"/>
        <v>CInne uprawy nasienne</v>
      </c>
      <c r="B593" s="33" t="s">
        <v>402</v>
      </c>
      <c r="C593" s="33" t="s">
        <v>403</v>
      </c>
      <c r="D593" s="33"/>
      <c r="E593" s="33" t="s">
        <v>149</v>
      </c>
      <c r="F593" s="34">
        <v>1</v>
      </c>
      <c r="G593" s="34">
        <v>14686.593999999999</v>
      </c>
      <c r="H593" s="34"/>
      <c r="I593" s="332"/>
      <c r="J593" s="332"/>
    </row>
    <row r="594" spans="1:10" ht="16.5" customHeight="1" x14ac:dyDescent="0.3">
      <c r="A594" s="33" t="str">
        <f t="shared" si="9"/>
        <v>DInne uprawy nasienne</v>
      </c>
      <c r="B594" s="33" t="s">
        <v>402</v>
      </c>
      <c r="C594" s="33" t="s">
        <v>403</v>
      </c>
      <c r="D594" s="33"/>
      <c r="E594" s="33" t="s">
        <v>128</v>
      </c>
      <c r="F594" s="34">
        <v>1</v>
      </c>
      <c r="G594" s="34">
        <v>14686.593999999999</v>
      </c>
      <c r="H594" s="34"/>
      <c r="I594" s="332"/>
      <c r="J594" s="332"/>
    </row>
    <row r="595" spans="1:10" ht="16.5" x14ac:dyDescent="0.3">
      <c r="A595" s="33" t="str">
        <f t="shared" si="9"/>
        <v>AInne uprawy nasienne i rozsadniki w uprawie polowej</v>
      </c>
      <c r="B595" s="33" t="s">
        <v>404</v>
      </c>
      <c r="C595" s="33" t="s">
        <v>405</v>
      </c>
      <c r="D595" s="33"/>
      <c r="E595" s="33" t="s">
        <v>126</v>
      </c>
      <c r="F595" s="34">
        <v>1</v>
      </c>
      <c r="G595" s="34">
        <v>14686.593999999999</v>
      </c>
      <c r="H595" s="34"/>
      <c r="I595" s="332"/>
      <c r="J595" s="332"/>
    </row>
    <row r="596" spans="1:10" ht="16.5" customHeight="1" x14ac:dyDescent="0.3">
      <c r="A596" s="33" t="str">
        <f t="shared" si="9"/>
        <v>BInne uprawy nasienne i rozsadniki w uprawie polowej</v>
      </c>
      <c r="B596" s="33" t="s">
        <v>404</v>
      </c>
      <c r="C596" s="33" t="s">
        <v>405</v>
      </c>
      <c r="D596" s="33"/>
      <c r="E596" s="33" t="s">
        <v>127</v>
      </c>
      <c r="F596" s="34">
        <v>1</v>
      </c>
      <c r="G596" s="34">
        <v>18522.038400000001</v>
      </c>
      <c r="H596" s="34"/>
      <c r="I596" s="332"/>
      <c r="J596" s="332"/>
    </row>
    <row r="597" spans="1:10" ht="16.5" customHeight="1" x14ac:dyDescent="0.3">
      <c r="A597" s="33" t="str">
        <f t="shared" si="9"/>
        <v>CInne uprawy nasienne i rozsadniki w uprawie polowej</v>
      </c>
      <c r="B597" s="33" t="s">
        <v>404</v>
      </c>
      <c r="C597" s="33" t="s">
        <v>405</v>
      </c>
      <c r="D597" s="33"/>
      <c r="E597" s="33" t="s">
        <v>149</v>
      </c>
      <c r="F597" s="34">
        <v>1</v>
      </c>
      <c r="G597" s="34">
        <v>14686.593999999999</v>
      </c>
      <c r="H597" s="34"/>
      <c r="I597" s="332"/>
      <c r="J597" s="332"/>
    </row>
    <row r="598" spans="1:10" ht="16.5" customHeight="1" x14ac:dyDescent="0.3">
      <c r="A598" s="33" t="str">
        <f t="shared" si="9"/>
        <v>DInne uprawy nasienne i rozsadniki w uprawie polowej</v>
      </c>
      <c r="B598" s="33" t="s">
        <v>404</v>
      </c>
      <c r="C598" s="33" t="s">
        <v>405</v>
      </c>
      <c r="D598" s="33"/>
      <c r="E598" s="33" t="s">
        <v>128</v>
      </c>
      <c r="F598" s="34">
        <v>1</v>
      </c>
      <c r="G598" s="34">
        <v>14686.593999999999</v>
      </c>
      <c r="H598" s="34"/>
      <c r="I598" s="332"/>
      <c r="J598" s="332"/>
    </row>
    <row r="599" spans="1:10" ht="16.5" x14ac:dyDescent="0.3">
      <c r="A599" s="33" t="str">
        <f t="shared" si="9"/>
        <v>APozostałe plantacje nasienne</v>
      </c>
      <c r="B599" s="33" t="s">
        <v>406</v>
      </c>
      <c r="C599" s="33" t="s">
        <v>407</v>
      </c>
      <c r="D599" s="33"/>
      <c r="E599" s="33" t="s">
        <v>126</v>
      </c>
      <c r="F599" s="34">
        <v>1</v>
      </c>
      <c r="G599" s="34">
        <v>2033.2194</v>
      </c>
      <c r="H599" s="34"/>
      <c r="I599" s="332"/>
      <c r="J599" s="332"/>
    </row>
    <row r="600" spans="1:10" ht="16.5" customHeight="1" x14ac:dyDescent="0.3">
      <c r="A600" s="33" t="str">
        <f t="shared" si="9"/>
        <v>BPozostałe plantacje nasienne</v>
      </c>
      <c r="B600" s="33" t="s">
        <v>406</v>
      </c>
      <c r="C600" s="33" t="s">
        <v>407</v>
      </c>
      <c r="D600" s="33"/>
      <c r="E600" s="33" t="s">
        <v>127</v>
      </c>
      <c r="F600" s="34">
        <v>1</v>
      </c>
      <c r="G600" s="34">
        <v>4250.0609999999997</v>
      </c>
      <c r="H600" s="34"/>
      <c r="I600" s="332"/>
      <c r="J600" s="332"/>
    </row>
    <row r="601" spans="1:10" ht="16.5" customHeight="1" x14ac:dyDescent="0.3">
      <c r="A601" s="33" t="str">
        <f t="shared" si="9"/>
        <v>CPozostałe plantacje nasienne</v>
      </c>
      <c r="B601" s="33" t="s">
        <v>406</v>
      </c>
      <c r="C601" s="33" t="s">
        <v>407</v>
      </c>
      <c r="D601" s="33"/>
      <c r="E601" s="33" t="s">
        <v>149</v>
      </c>
      <c r="F601" s="34">
        <v>1</v>
      </c>
      <c r="G601" s="34">
        <v>3020.7327</v>
      </c>
      <c r="H601" s="34"/>
      <c r="I601" s="332"/>
      <c r="J601" s="332"/>
    </row>
    <row r="602" spans="1:10" ht="16.5" customHeight="1" x14ac:dyDescent="0.3">
      <c r="A602" s="33" t="str">
        <f t="shared" si="9"/>
        <v>DPozostałe plantacje nasienne</v>
      </c>
      <c r="B602" s="33" t="s">
        <v>406</v>
      </c>
      <c r="C602" s="33" t="s">
        <v>407</v>
      </c>
      <c r="D602" s="33"/>
      <c r="E602" s="33" t="s">
        <v>128</v>
      </c>
      <c r="F602" s="34">
        <v>1</v>
      </c>
      <c r="G602" s="34">
        <v>4244.2074000000002</v>
      </c>
      <c r="H602" s="34"/>
      <c r="I602" s="332"/>
      <c r="J602" s="332"/>
    </row>
    <row r="603" spans="1:10" ht="16.5" x14ac:dyDescent="0.3">
      <c r="A603" s="33" t="str">
        <f t="shared" si="9"/>
        <v>ASzkółki  drzew i krzewów owocowych</v>
      </c>
      <c r="B603" s="33" t="s">
        <v>696</v>
      </c>
      <c r="C603" s="33" t="s">
        <v>702</v>
      </c>
      <c r="D603" s="33" t="s">
        <v>324</v>
      </c>
      <c r="E603" s="33" t="s">
        <v>126</v>
      </c>
      <c r="F603" s="34"/>
      <c r="G603" s="34"/>
      <c r="H603" s="34"/>
      <c r="I603" s="332"/>
      <c r="J603" s="332"/>
    </row>
    <row r="604" spans="1:10" ht="16.5" customHeight="1" x14ac:dyDescent="0.3">
      <c r="A604" s="33" t="str">
        <f t="shared" si="9"/>
        <v>BSzkółki  drzew i krzewów owocowych</v>
      </c>
      <c r="B604" s="33" t="s">
        <v>696</v>
      </c>
      <c r="C604" s="33" t="s">
        <v>702</v>
      </c>
      <c r="D604" s="33" t="s">
        <v>324</v>
      </c>
      <c r="E604" s="33" t="s">
        <v>127</v>
      </c>
      <c r="F604" s="34"/>
      <c r="G604" s="34"/>
      <c r="H604" s="34"/>
      <c r="I604" s="332"/>
      <c r="J604" s="332"/>
    </row>
    <row r="605" spans="1:10" ht="16.5" customHeight="1" x14ac:dyDescent="0.3">
      <c r="A605" s="33" t="str">
        <f t="shared" si="9"/>
        <v>CSzkółki  drzew i krzewów owocowych</v>
      </c>
      <c r="B605" s="33" t="s">
        <v>696</v>
      </c>
      <c r="C605" s="33" t="s">
        <v>702</v>
      </c>
      <c r="D605" s="33" t="s">
        <v>324</v>
      </c>
      <c r="E605" s="33" t="s">
        <v>149</v>
      </c>
      <c r="F605" s="34"/>
      <c r="G605" s="34"/>
      <c r="H605" s="34"/>
      <c r="I605" s="332"/>
      <c r="J605" s="332"/>
    </row>
    <row r="606" spans="1:10" ht="16.5" customHeight="1" x14ac:dyDescent="0.3">
      <c r="A606" s="33" t="str">
        <f t="shared" si="9"/>
        <v>DSzkółki  drzew i krzewów owocowych</v>
      </c>
      <c r="B606" s="33" t="s">
        <v>696</v>
      </c>
      <c r="C606" s="33" t="s">
        <v>702</v>
      </c>
      <c r="D606" s="33" t="s">
        <v>324</v>
      </c>
      <c r="E606" s="33" t="s">
        <v>128</v>
      </c>
      <c r="F606" s="34"/>
      <c r="G606" s="34"/>
      <c r="H606" s="34"/>
      <c r="I606" s="332"/>
      <c r="J606" s="332"/>
    </row>
    <row r="607" spans="1:10" ht="16.5" x14ac:dyDescent="0.3">
      <c r="A607" s="33" t="str">
        <f t="shared" si="9"/>
        <v>AByki do opasu, wolce 2-letnie i starsze</v>
      </c>
      <c r="B607" s="33" t="s">
        <v>408</v>
      </c>
      <c r="C607" s="33" t="s">
        <v>409</v>
      </c>
      <c r="D607" s="33" t="s">
        <v>410</v>
      </c>
      <c r="E607" s="33" t="s">
        <v>126</v>
      </c>
      <c r="F607" s="34">
        <v>675.78549999999996</v>
      </c>
      <c r="G607" s="34">
        <v>9.6775000000000002</v>
      </c>
      <c r="H607" s="34"/>
      <c r="I607" s="332"/>
      <c r="J607" s="332"/>
    </row>
    <row r="608" spans="1:10" ht="16.5" customHeight="1" x14ac:dyDescent="0.3">
      <c r="A608" s="33" t="str">
        <f t="shared" si="9"/>
        <v>BByki do opasu, wolce 2-letnie i starsze</v>
      </c>
      <c r="B608" s="33" t="s">
        <v>408</v>
      </c>
      <c r="C608" s="33" t="s">
        <v>409</v>
      </c>
      <c r="D608" s="33" t="s">
        <v>410</v>
      </c>
      <c r="E608" s="33" t="s">
        <v>127</v>
      </c>
      <c r="F608" s="34">
        <v>695.1866</v>
      </c>
      <c r="G608" s="34">
        <v>9.8180999999999994</v>
      </c>
      <c r="H608" s="34"/>
      <c r="I608" s="332"/>
      <c r="J608" s="332"/>
    </row>
    <row r="609" spans="1:10" ht="16.5" customHeight="1" x14ac:dyDescent="0.3">
      <c r="A609" s="33" t="str">
        <f t="shared" si="9"/>
        <v>CByki do opasu, wolce 2-letnie i starsze</v>
      </c>
      <c r="B609" s="33" t="s">
        <v>408</v>
      </c>
      <c r="C609" s="33" t="s">
        <v>409</v>
      </c>
      <c r="D609" s="33" t="s">
        <v>410</v>
      </c>
      <c r="E609" s="33" t="s">
        <v>149</v>
      </c>
      <c r="F609" s="34">
        <v>682.57680000000005</v>
      </c>
      <c r="G609" s="34">
        <v>9.6501000000000001</v>
      </c>
      <c r="H609" s="34"/>
      <c r="I609" s="332"/>
      <c r="J609" s="332"/>
    </row>
    <row r="610" spans="1:10" ht="16.5" customHeight="1" x14ac:dyDescent="0.3">
      <c r="A610" s="33" t="str">
        <f t="shared" si="9"/>
        <v>DByki do opasu, wolce 2-letnie i starsze</v>
      </c>
      <c r="B610" s="33" t="s">
        <v>408</v>
      </c>
      <c r="C610" s="33" t="s">
        <v>409</v>
      </c>
      <c r="D610" s="33" t="s">
        <v>410</v>
      </c>
      <c r="E610" s="33" t="s">
        <v>128</v>
      </c>
      <c r="F610" s="34">
        <v>651.51800000000003</v>
      </c>
      <c r="G610" s="34">
        <v>9.7666000000000004</v>
      </c>
      <c r="H610" s="34"/>
      <c r="I610" s="332"/>
      <c r="J610" s="332"/>
    </row>
    <row r="611" spans="1:10" ht="16.5" x14ac:dyDescent="0.3">
      <c r="A611" s="33" t="str">
        <f t="shared" si="9"/>
        <v>AJałówki do opasu 2-letnie i starsze</v>
      </c>
      <c r="B611" s="33" t="s">
        <v>411</v>
      </c>
      <c r="C611" s="33" t="s">
        <v>412</v>
      </c>
      <c r="D611" s="33" t="s">
        <v>410</v>
      </c>
      <c r="E611" s="33" t="s">
        <v>126</v>
      </c>
      <c r="F611" s="34">
        <v>576.78489999999999</v>
      </c>
      <c r="G611" s="34">
        <v>9.1455000000000002</v>
      </c>
      <c r="H611" s="34"/>
      <c r="I611" s="332"/>
      <c r="J611" s="332"/>
    </row>
    <row r="612" spans="1:10" ht="16.5" customHeight="1" x14ac:dyDescent="0.3">
      <c r="A612" s="33" t="str">
        <f t="shared" si="9"/>
        <v>BJałówki do opasu 2-letnie i starsze</v>
      </c>
      <c r="B612" s="33" t="s">
        <v>411</v>
      </c>
      <c r="C612" s="33" t="s">
        <v>412</v>
      </c>
      <c r="D612" s="33" t="s">
        <v>410</v>
      </c>
      <c r="E612" s="33" t="s">
        <v>127</v>
      </c>
      <c r="F612" s="34">
        <v>615.29639999999995</v>
      </c>
      <c r="G612" s="34">
        <v>9.4045000000000005</v>
      </c>
      <c r="H612" s="34"/>
      <c r="I612" s="332"/>
      <c r="J612" s="332"/>
    </row>
    <row r="613" spans="1:10" ht="16.5" customHeight="1" x14ac:dyDescent="0.3">
      <c r="A613" s="33" t="str">
        <f t="shared" si="9"/>
        <v>CJałówki do opasu 2-letnie i starsze</v>
      </c>
      <c r="B613" s="33" t="s">
        <v>411</v>
      </c>
      <c r="C613" s="33" t="s">
        <v>412</v>
      </c>
      <c r="D613" s="33" t="s">
        <v>410</v>
      </c>
      <c r="E613" s="33" t="s">
        <v>149</v>
      </c>
      <c r="F613" s="34">
        <v>610.72339999999997</v>
      </c>
      <c r="G613" s="34">
        <v>9.1374999999999993</v>
      </c>
      <c r="H613" s="34"/>
      <c r="I613" s="332"/>
      <c r="J613" s="332"/>
    </row>
    <row r="614" spans="1:10" ht="16.5" customHeight="1" x14ac:dyDescent="0.3">
      <c r="A614" s="33" t="str">
        <f t="shared" si="9"/>
        <v>DJałówki do opasu 2-letnie i starsze</v>
      </c>
      <c r="B614" s="33" t="s">
        <v>411</v>
      </c>
      <c r="C614" s="33" t="s">
        <v>412</v>
      </c>
      <c r="D614" s="33" t="s">
        <v>410</v>
      </c>
      <c r="E614" s="33" t="s">
        <v>128</v>
      </c>
      <c r="F614" s="34">
        <v>588.15599999999995</v>
      </c>
      <c r="G614" s="34">
        <v>9.5638000000000005</v>
      </c>
      <c r="H614" s="34"/>
      <c r="I614" s="332"/>
      <c r="J614" s="332"/>
    </row>
    <row r="615" spans="1:10" ht="16.5" x14ac:dyDescent="0.3">
      <c r="A615" s="33" t="str">
        <f t="shared" si="9"/>
        <v>AByczki od 1 do 2 lat</v>
      </c>
      <c r="B615" s="33" t="s">
        <v>413</v>
      </c>
      <c r="C615" s="33" t="s">
        <v>414</v>
      </c>
      <c r="D615" s="33" t="s">
        <v>410</v>
      </c>
      <c r="E615" s="33" t="s">
        <v>126</v>
      </c>
      <c r="F615" s="34">
        <v>571.33439999999996</v>
      </c>
      <c r="G615" s="34">
        <v>9.6248000000000005</v>
      </c>
      <c r="H615" s="34"/>
      <c r="I615" s="332"/>
      <c r="J615" s="332"/>
    </row>
    <row r="616" spans="1:10" ht="16.5" customHeight="1" x14ac:dyDescent="0.3">
      <c r="A616" s="33" t="str">
        <f t="shared" si="9"/>
        <v>BByczki od 1 do 2 lat</v>
      </c>
      <c r="B616" s="33" t="s">
        <v>413</v>
      </c>
      <c r="C616" s="33" t="s">
        <v>414</v>
      </c>
      <c r="D616" s="33" t="s">
        <v>410</v>
      </c>
      <c r="E616" s="33" t="s">
        <v>127</v>
      </c>
      <c r="F616" s="34">
        <v>635.74649999999997</v>
      </c>
      <c r="G616" s="34">
        <v>9.8688000000000002</v>
      </c>
      <c r="H616" s="34"/>
      <c r="I616" s="332"/>
      <c r="J616" s="332"/>
    </row>
    <row r="617" spans="1:10" ht="16.5" customHeight="1" x14ac:dyDescent="0.3">
      <c r="A617" s="33" t="str">
        <f t="shared" si="9"/>
        <v>CByczki od 1 do 2 lat</v>
      </c>
      <c r="B617" s="33" t="s">
        <v>413</v>
      </c>
      <c r="C617" s="33" t="s">
        <v>414</v>
      </c>
      <c r="D617" s="33" t="s">
        <v>410</v>
      </c>
      <c r="E617" s="33" t="s">
        <v>149</v>
      </c>
      <c r="F617" s="34">
        <v>610.2337</v>
      </c>
      <c r="G617" s="34">
        <v>9.6923999999999992</v>
      </c>
      <c r="H617" s="34"/>
      <c r="I617" s="332"/>
      <c r="J617" s="332"/>
    </row>
    <row r="618" spans="1:10" ht="16.5" customHeight="1" x14ac:dyDescent="0.3">
      <c r="A618" s="33" t="str">
        <f t="shared" si="9"/>
        <v>DByczki od 1 do 2 lat</v>
      </c>
      <c r="B618" s="33" t="s">
        <v>413</v>
      </c>
      <c r="C618" s="33" t="s">
        <v>414</v>
      </c>
      <c r="D618" s="33" t="s">
        <v>410</v>
      </c>
      <c r="E618" s="33" t="s">
        <v>128</v>
      </c>
      <c r="F618" s="34">
        <v>587.36440000000005</v>
      </c>
      <c r="G618" s="34">
        <v>9.9289000000000005</v>
      </c>
      <c r="H618" s="34"/>
      <c r="I618" s="332"/>
      <c r="J618" s="332"/>
    </row>
    <row r="619" spans="1:10" ht="16.5" x14ac:dyDescent="0.3">
      <c r="A619" s="33" t="str">
        <f t="shared" si="9"/>
        <v>AJałówki od 1 do 2 lat</v>
      </c>
      <c r="B619" s="33" t="s">
        <v>513</v>
      </c>
      <c r="C619" s="33" t="s">
        <v>514</v>
      </c>
      <c r="D619" s="33" t="s">
        <v>410</v>
      </c>
      <c r="E619" s="33" t="s">
        <v>126</v>
      </c>
      <c r="F619" s="34">
        <v>465.43270000000001</v>
      </c>
      <c r="G619" s="34">
        <v>9.5046999999999997</v>
      </c>
      <c r="H619" s="34"/>
      <c r="I619" s="332"/>
      <c r="J619" s="332"/>
    </row>
    <row r="620" spans="1:10" ht="16.5" customHeight="1" x14ac:dyDescent="0.3">
      <c r="A620" s="33" t="str">
        <f t="shared" si="9"/>
        <v>BJałówki od 1 do 2 lat</v>
      </c>
      <c r="B620" s="33" t="s">
        <v>513</v>
      </c>
      <c r="C620" s="33" t="s">
        <v>514</v>
      </c>
      <c r="D620" s="33" t="s">
        <v>410</v>
      </c>
      <c r="E620" s="33" t="s">
        <v>127</v>
      </c>
      <c r="F620" s="34">
        <v>516.74860000000001</v>
      </c>
      <c r="G620" s="34">
        <v>9.5671999999999997</v>
      </c>
      <c r="H620" s="34"/>
      <c r="I620" s="332"/>
      <c r="J620" s="332"/>
    </row>
    <row r="621" spans="1:10" ht="16.5" customHeight="1" x14ac:dyDescent="0.3">
      <c r="A621" s="33" t="str">
        <f t="shared" si="9"/>
        <v>CJałówki od 1 do 2 lat</v>
      </c>
      <c r="B621" s="33" t="s">
        <v>513</v>
      </c>
      <c r="C621" s="33" t="s">
        <v>514</v>
      </c>
      <c r="D621" s="33" t="s">
        <v>410</v>
      </c>
      <c r="E621" s="33" t="s">
        <v>149</v>
      </c>
      <c r="F621" s="34">
        <v>500.06659999999999</v>
      </c>
      <c r="G621" s="34">
        <v>9.4590999999999994</v>
      </c>
      <c r="H621" s="34"/>
      <c r="I621" s="332"/>
      <c r="J621" s="332"/>
    </row>
    <row r="622" spans="1:10" ht="16.5" customHeight="1" x14ac:dyDescent="0.3">
      <c r="A622" s="33" t="str">
        <f t="shared" si="9"/>
        <v>DJałówki od 1 do 2 lat</v>
      </c>
      <c r="B622" s="33" t="s">
        <v>513</v>
      </c>
      <c r="C622" s="33" t="s">
        <v>514</v>
      </c>
      <c r="D622" s="33" t="s">
        <v>410</v>
      </c>
      <c r="E622" s="33" t="s">
        <v>128</v>
      </c>
      <c r="F622" s="34">
        <v>470.22179999999997</v>
      </c>
      <c r="G622" s="34">
        <v>9.2478999999999996</v>
      </c>
      <c r="H622" s="34"/>
      <c r="I622" s="332"/>
      <c r="J622" s="332"/>
    </row>
    <row r="623" spans="1:10" ht="16.5" x14ac:dyDescent="0.3">
      <c r="A623" s="33" t="str">
        <f t="shared" si="9"/>
        <v>ACielęta od 6 mies. do 1 roku</v>
      </c>
      <c r="B623" s="33" t="s">
        <v>515</v>
      </c>
      <c r="C623" s="33" t="s">
        <v>516</v>
      </c>
      <c r="D623" s="33" t="s">
        <v>410</v>
      </c>
      <c r="E623" s="33" t="s">
        <v>126</v>
      </c>
      <c r="F623" s="34">
        <v>225.03700000000001</v>
      </c>
      <c r="G623" s="34">
        <v>10.5526</v>
      </c>
      <c r="H623" s="34"/>
      <c r="I623" s="332"/>
      <c r="J623" s="332"/>
    </row>
    <row r="624" spans="1:10" ht="16.5" customHeight="1" x14ac:dyDescent="0.3">
      <c r="A624" s="33" t="str">
        <f t="shared" si="9"/>
        <v>BCielęta od 6 mies. do 1 roku</v>
      </c>
      <c r="B624" s="33" t="s">
        <v>515</v>
      </c>
      <c r="C624" s="33" t="s">
        <v>516</v>
      </c>
      <c r="D624" s="33" t="s">
        <v>410</v>
      </c>
      <c r="E624" s="33" t="s">
        <v>127</v>
      </c>
      <c r="F624" s="34">
        <v>219.8947</v>
      </c>
      <c r="G624" s="34">
        <v>10.972899999999999</v>
      </c>
      <c r="H624" s="34"/>
      <c r="I624" s="332"/>
      <c r="J624" s="332"/>
    </row>
    <row r="625" spans="1:10" ht="16.5" customHeight="1" x14ac:dyDescent="0.3">
      <c r="A625" s="33" t="str">
        <f t="shared" si="9"/>
        <v>CCielęta od 6 mies. do 1 roku</v>
      </c>
      <c r="B625" s="33" t="s">
        <v>515</v>
      </c>
      <c r="C625" s="33" t="s">
        <v>516</v>
      </c>
      <c r="D625" s="33" t="s">
        <v>410</v>
      </c>
      <c r="E625" s="33" t="s">
        <v>149</v>
      </c>
      <c r="F625" s="34">
        <v>202.9393</v>
      </c>
      <c r="G625" s="34">
        <v>9.5912000000000006</v>
      </c>
      <c r="H625" s="34"/>
      <c r="I625" s="332"/>
      <c r="J625" s="332"/>
    </row>
    <row r="626" spans="1:10" ht="16.5" customHeight="1" x14ac:dyDescent="0.3">
      <c r="A626" s="33" t="str">
        <f t="shared" si="9"/>
        <v>DCielęta od 6 mies. do 1 roku</v>
      </c>
      <c r="B626" s="33" t="s">
        <v>515</v>
      </c>
      <c r="C626" s="33" t="s">
        <v>516</v>
      </c>
      <c r="D626" s="33" t="s">
        <v>410</v>
      </c>
      <c r="E626" s="33" t="s">
        <v>128</v>
      </c>
      <c r="F626" s="34">
        <v>211.9684</v>
      </c>
      <c r="G626" s="34">
        <v>10.490399999999999</v>
      </c>
      <c r="H626" s="34"/>
      <c r="I626" s="332"/>
      <c r="J626" s="332"/>
    </row>
    <row r="627" spans="1:10" ht="16.5" x14ac:dyDescent="0.3">
      <c r="A627" s="33" t="str">
        <f t="shared" si="9"/>
        <v>ACielęta do opasu poniżej 6 mies.</v>
      </c>
      <c r="B627" s="33" t="s">
        <v>415</v>
      </c>
      <c r="C627" s="33" t="s">
        <v>416</v>
      </c>
      <c r="D627" s="33" t="s">
        <v>410</v>
      </c>
      <c r="E627" s="33" t="s">
        <v>126</v>
      </c>
      <c r="F627" s="34">
        <v>99.465999999999994</v>
      </c>
      <c r="G627" s="34">
        <v>11.1271</v>
      </c>
      <c r="H627" s="34"/>
      <c r="I627" s="332"/>
      <c r="J627" s="332"/>
    </row>
    <row r="628" spans="1:10" ht="16.5" customHeight="1" x14ac:dyDescent="0.3">
      <c r="A628" s="33" t="str">
        <f t="shared" si="9"/>
        <v>BCielęta do opasu poniżej 6 mies.</v>
      </c>
      <c r="B628" s="33" t="s">
        <v>415</v>
      </c>
      <c r="C628" s="33" t="s">
        <v>416</v>
      </c>
      <c r="D628" s="33" t="s">
        <v>410</v>
      </c>
      <c r="E628" s="33" t="s">
        <v>127</v>
      </c>
      <c r="F628" s="34">
        <v>99.710899999999995</v>
      </c>
      <c r="G628" s="34">
        <v>11.6469</v>
      </c>
      <c r="H628" s="34"/>
      <c r="I628" s="332"/>
      <c r="J628" s="332"/>
    </row>
    <row r="629" spans="1:10" ht="16.5" customHeight="1" x14ac:dyDescent="0.3">
      <c r="A629" s="33" t="str">
        <f t="shared" si="9"/>
        <v>CCielęta do opasu poniżej 6 mies.</v>
      </c>
      <c r="B629" s="33" t="s">
        <v>415</v>
      </c>
      <c r="C629" s="33" t="s">
        <v>416</v>
      </c>
      <c r="D629" s="33" t="s">
        <v>410</v>
      </c>
      <c r="E629" s="33" t="s">
        <v>149</v>
      </c>
      <c r="F629" s="34">
        <v>81.658699999999996</v>
      </c>
      <c r="G629" s="34">
        <v>10.277699999999999</v>
      </c>
      <c r="H629" s="34"/>
      <c r="I629" s="332"/>
      <c r="J629" s="332"/>
    </row>
    <row r="630" spans="1:10" ht="17.25" customHeight="1" x14ac:dyDescent="0.3">
      <c r="A630" s="33" t="str">
        <f t="shared" si="9"/>
        <v>DCielęta do opasu poniżej 6 mies.</v>
      </c>
      <c r="B630" s="33" t="s">
        <v>415</v>
      </c>
      <c r="C630" s="33" t="s">
        <v>416</v>
      </c>
      <c r="D630" s="33" t="s">
        <v>410</v>
      </c>
      <c r="E630" s="33" t="s">
        <v>128</v>
      </c>
      <c r="F630" s="34">
        <v>104.2617</v>
      </c>
      <c r="G630" s="34">
        <v>12.8147</v>
      </c>
      <c r="H630" s="34"/>
      <c r="J630" s="332"/>
    </row>
    <row r="631" spans="1:10" ht="16.5" x14ac:dyDescent="0.3">
      <c r="A631" s="33" t="str">
        <f t="shared" si="9"/>
        <v>AOwce 1 roczne i starsze</v>
      </c>
      <c r="B631" s="33" t="s">
        <v>417</v>
      </c>
      <c r="C631" s="33" t="s">
        <v>418</v>
      </c>
      <c r="D631" s="33" t="s">
        <v>410</v>
      </c>
      <c r="E631" s="33" t="s">
        <v>126</v>
      </c>
      <c r="F631" s="34">
        <v>59.099800000000002</v>
      </c>
      <c r="G631" s="34">
        <v>3.8965000000000001</v>
      </c>
      <c r="H631" s="34"/>
      <c r="J631" s="332"/>
    </row>
    <row r="632" spans="1:10" ht="16.5" customHeight="1" x14ac:dyDescent="0.3">
      <c r="A632" s="33" t="str">
        <f t="shared" si="9"/>
        <v>BOwce 1 roczne i starsze</v>
      </c>
      <c r="B632" s="33" t="s">
        <v>417</v>
      </c>
      <c r="C632" s="33" t="s">
        <v>418</v>
      </c>
      <c r="D632" s="33" t="s">
        <v>410</v>
      </c>
      <c r="E632" s="33" t="s">
        <v>127</v>
      </c>
      <c r="F632" s="34">
        <v>63.345199999999998</v>
      </c>
      <c r="G632" s="34">
        <v>4.0003000000000002</v>
      </c>
      <c r="H632" s="34"/>
      <c r="J632" s="332"/>
    </row>
    <row r="633" spans="1:10" ht="16.5" customHeight="1" x14ac:dyDescent="0.3">
      <c r="A633" s="33" t="str">
        <f t="shared" si="9"/>
        <v>COwce 1 roczne i starsze</v>
      </c>
      <c r="B633" s="33" t="s">
        <v>417</v>
      </c>
      <c r="C633" s="33" t="s">
        <v>418</v>
      </c>
      <c r="D633" s="33" t="s">
        <v>410</v>
      </c>
      <c r="E633" s="33" t="s">
        <v>149</v>
      </c>
      <c r="F633" s="34">
        <v>43.1721</v>
      </c>
      <c r="G633" s="34">
        <v>5.1163999999999996</v>
      </c>
      <c r="H633" s="34"/>
      <c r="J633" s="332"/>
    </row>
    <row r="634" spans="1:10" ht="16.5" customHeight="1" x14ac:dyDescent="0.3">
      <c r="A634" s="33" t="str">
        <f t="shared" si="9"/>
        <v>DOwce 1 roczne i starsze</v>
      </c>
      <c r="B634" s="33" t="s">
        <v>417</v>
      </c>
      <c r="C634" s="33" t="s">
        <v>418</v>
      </c>
      <c r="D634" s="33" t="s">
        <v>410</v>
      </c>
      <c r="E634" s="33" t="s">
        <v>128</v>
      </c>
      <c r="F634" s="34">
        <v>59.099800000000002</v>
      </c>
      <c r="G634" s="34">
        <v>3.8965000000000001</v>
      </c>
      <c r="H634" s="34"/>
      <c r="J634" s="332"/>
    </row>
    <row r="635" spans="1:10" ht="16.5" x14ac:dyDescent="0.3">
      <c r="A635" s="33" t="str">
        <f t="shared" si="9"/>
        <v>AJagnięta</v>
      </c>
      <c r="B635" s="33" t="s">
        <v>419</v>
      </c>
      <c r="C635" s="33" t="s">
        <v>420</v>
      </c>
      <c r="D635" s="33" t="s">
        <v>410</v>
      </c>
      <c r="E635" s="33" t="s">
        <v>126</v>
      </c>
      <c r="F635" s="34">
        <v>22.831700000000001</v>
      </c>
      <c r="G635" s="34">
        <v>11.335800000000001</v>
      </c>
      <c r="H635" s="34"/>
      <c r="J635" s="332"/>
    </row>
    <row r="636" spans="1:10" ht="16.5" customHeight="1" x14ac:dyDescent="0.3">
      <c r="A636" s="33" t="str">
        <f t="shared" si="9"/>
        <v>BJagnięta</v>
      </c>
      <c r="B636" s="33" t="s">
        <v>419</v>
      </c>
      <c r="C636" s="33" t="s">
        <v>420</v>
      </c>
      <c r="D636" s="33" t="s">
        <v>410</v>
      </c>
      <c r="E636" s="33" t="s">
        <v>127</v>
      </c>
      <c r="F636" s="34">
        <v>28.802700000000002</v>
      </c>
      <c r="G636" s="34">
        <v>10.8849</v>
      </c>
      <c r="H636" s="34"/>
      <c r="J636" s="332"/>
    </row>
    <row r="637" spans="1:10" ht="16.5" customHeight="1" x14ac:dyDescent="0.3">
      <c r="A637" s="33" t="str">
        <f t="shared" si="9"/>
        <v>CJagnięta</v>
      </c>
      <c r="B637" s="33" t="s">
        <v>419</v>
      </c>
      <c r="C637" s="33" t="s">
        <v>420</v>
      </c>
      <c r="D637" s="33" t="s">
        <v>410</v>
      </c>
      <c r="E637" s="33" t="s">
        <v>149</v>
      </c>
      <c r="F637" s="34">
        <v>25.328600000000002</v>
      </c>
      <c r="G637" s="34">
        <v>9.0962999999999994</v>
      </c>
      <c r="H637" s="34"/>
      <c r="J637" s="332"/>
    </row>
    <row r="638" spans="1:10" ht="16.5" customHeight="1" x14ac:dyDescent="0.3">
      <c r="A638" s="33" t="str">
        <f t="shared" si="9"/>
        <v>DJagnięta</v>
      </c>
      <c r="B638" s="33" t="s">
        <v>419</v>
      </c>
      <c r="C638" s="33" t="s">
        <v>420</v>
      </c>
      <c r="D638" s="33" t="s">
        <v>410</v>
      </c>
      <c r="E638" s="33" t="s">
        <v>128</v>
      </c>
      <c r="F638" s="34">
        <v>26.127500000000001</v>
      </c>
      <c r="G638" s="34">
        <v>9.3594000000000008</v>
      </c>
      <c r="H638" s="34"/>
      <c r="J638" s="332"/>
    </row>
    <row r="639" spans="1:10" ht="16.5" x14ac:dyDescent="0.3">
      <c r="A639" s="33" t="str">
        <f t="shared" si="9"/>
        <v>AKozy 1 roczne i starsze</v>
      </c>
      <c r="B639" s="33" t="s">
        <v>700</v>
      </c>
      <c r="C639" s="33" t="s">
        <v>701</v>
      </c>
      <c r="D639" s="33" t="s">
        <v>410</v>
      </c>
      <c r="E639" s="33" t="s">
        <v>126</v>
      </c>
      <c r="F639" s="34">
        <v>33.647100000000002</v>
      </c>
      <c r="G639" s="34">
        <v>4.9509999999999996</v>
      </c>
      <c r="H639" s="34"/>
      <c r="J639" s="332"/>
    </row>
    <row r="640" spans="1:10" ht="16.5" customHeight="1" x14ac:dyDescent="0.3">
      <c r="A640" s="33" t="str">
        <f t="shared" si="9"/>
        <v>BKozy 1 roczne i starsze</v>
      </c>
      <c r="B640" s="33" t="s">
        <v>700</v>
      </c>
      <c r="C640" s="33" t="s">
        <v>701</v>
      </c>
      <c r="D640" s="33" t="s">
        <v>410</v>
      </c>
      <c r="E640" s="33" t="s">
        <v>127</v>
      </c>
      <c r="F640" s="34">
        <v>33.647100000000002</v>
      </c>
      <c r="G640" s="34">
        <v>4.9509999999999996</v>
      </c>
      <c r="H640" s="34"/>
      <c r="J640" s="332"/>
    </row>
    <row r="641" spans="1:10" ht="16.5" customHeight="1" x14ac:dyDescent="0.3">
      <c r="A641" s="33" t="str">
        <f t="shared" si="9"/>
        <v>CKozy 1 roczne i starsze</v>
      </c>
      <c r="B641" s="33" t="s">
        <v>700</v>
      </c>
      <c r="C641" s="33" t="s">
        <v>701</v>
      </c>
      <c r="D641" s="33" t="s">
        <v>410</v>
      </c>
      <c r="E641" s="33" t="s">
        <v>149</v>
      </c>
      <c r="F641" s="34">
        <v>33.647100000000002</v>
      </c>
      <c r="G641" s="34">
        <v>4.9509999999999996</v>
      </c>
      <c r="H641" s="34"/>
      <c r="J641" s="332"/>
    </row>
    <row r="642" spans="1:10" ht="16.5" customHeight="1" x14ac:dyDescent="0.3">
      <c r="A642" s="33" t="str">
        <f t="shared" si="9"/>
        <v>DKozy 1 roczne i starsze</v>
      </c>
      <c r="B642" s="33" t="s">
        <v>700</v>
      </c>
      <c r="C642" s="33" t="s">
        <v>701</v>
      </c>
      <c r="D642" s="33" t="s">
        <v>410</v>
      </c>
      <c r="E642" s="33" t="s">
        <v>128</v>
      </c>
      <c r="F642" s="34">
        <v>33.647100000000002</v>
      </c>
      <c r="G642" s="34">
        <v>4.9509999999999996</v>
      </c>
      <c r="H642" s="34"/>
      <c r="J642" s="332"/>
    </row>
    <row r="643" spans="1:10" ht="16.5" x14ac:dyDescent="0.3">
      <c r="A643" s="33" t="str">
        <f t="shared" si="9"/>
        <v>AKoźlęta</v>
      </c>
      <c r="B643" s="33" t="s">
        <v>421</v>
      </c>
      <c r="C643" s="33" t="s">
        <v>422</v>
      </c>
      <c r="D643" s="33" t="s">
        <v>410</v>
      </c>
      <c r="E643" s="33" t="s">
        <v>126</v>
      </c>
      <c r="F643" s="34">
        <v>17.329599999999999</v>
      </c>
      <c r="G643" s="34">
        <v>10.607100000000001</v>
      </c>
      <c r="H643" s="34"/>
      <c r="J643" s="332"/>
    </row>
    <row r="644" spans="1:10" ht="16.5" customHeight="1" x14ac:dyDescent="0.3">
      <c r="A644" s="33" t="str">
        <f t="shared" ref="A644:A707" si="10">E644&amp;C644</f>
        <v>BKoźlęta</v>
      </c>
      <c r="B644" s="33" t="s">
        <v>421</v>
      </c>
      <c r="C644" s="33" t="s">
        <v>422</v>
      </c>
      <c r="D644" s="33" t="s">
        <v>410</v>
      </c>
      <c r="E644" s="33" t="s">
        <v>127</v>
      </c>
      <c r="F644" s="34">
        <v>17.527799999999999</v>
      </c>
      <c r="G644" s="34">
        <v>12.5403</v>
      </c>
      <c r="H644" s="34"/>
      <c r="J644" s="332"/>
    </row>
    <row r="645" spans="1:10" ht="16.5" customHeight="1" x14ac:dyDescent="0.3">
      <c r="A645" s="33" t="str">
        <f t="shared" si="10"/>
        <v>CKoźlęta</v>
      </c>
      <c r="B645" s="33" t="s">
        <v>421</v>
      </c>
      <c r="C645" s="33" t="s">
        <v>422</v>
      </c>
      <c r="D645" s="33" t="s">
        <v>410</v>
      </c>
      <c r="E645" s="33" t="s">
        <v>149</v>
      </c>
      <c r="F645" s="34">
        <v>16.114000000000001</v>
      </c>
      <c r="G645" s="34">
        <v>8.0622000000000007</v>
      </c>
      <c r="H645" s="34"/>
      <c r="J645" s="332"/>
    </row>
    <row r="646" spans="1:10" ht="16.5" customHeight="1" x14ac:dyDescent="0.3">
      <c r="A646" s="33" t="str">
        <f t="shared" si="10"/>
        <v>DKoźlęta</v>
      </c>
      <c r="B646" s="33" t="s">
        <v>421</v>
      </c>
      <c r="C646" s="33" t="s">
        <v>422</v>
      </c>
      <c r="D646" s="33" t="s">
        <v>410</v>
      </c>
      <c r="E646" s="33" t="s">
        <v>128</v>
      </c>
      <c r="F646" s="34">
        <v>17.329599999999999</v>
      </c>
      <c r="G646" s="34">
        <v>10.607100000000001</v>
      </c>
      <c r="H646" s="34"/>
      <c r="J646" s="332"/>
    </row>
    <row r="647" spans="1:10" ht="16.5" x14ac:dyDescent="0.3">
      <c r="A647" s="33" t="str">
        <f t="shared" si="10"/>
        <v>ATuczniki o wadze 50 kg i więcej</v>
      </c>
      <c r="B647" s="33" t="s">
        <v>423</v>
      </c>
      <c r="C647" s="33" t="s">
        <v>424</v>
      </c>
      <c r="D647" s="33" t="s">
        <v>410</v>
      </c>
      <c r="E647" s="33" t="s">
        <v>126</v>
      </c>
      <c r="F647" s="34">
        <v>114.2677</v>
      </c>
      <c r="G647" s="34">
        <v>6.1974</v>
      </c>
      <c r="H647" s="34"/>
      <c r="J647" s="332"/>
    </row>
    <row r="648" spans="1:10" ht="16.5" customHeight="1" x14ac:dyDescent="0.3">
      <c r="A648" s="33" t="str">
        <f t="shared" si="10"/>
        <v>BTuczniki o wadze 50 kg i więcej</v>
      </c>
      <c r="B648" s="33" t="s">
        <v>423</v>
      </c>
      <c r="C648" s="33" t="s">
        <v>424</v>
      </c>
      <c r="D648" s="33" t="s">
        <v>410</v>
      </c>
      <c r="E648" s="33" t="s">
        <v>127</v>
      </c>
      <c r="F648" s="34">
        <v>116.9592</v>
      </c>
      <c r="G648" s="34">
        <v>6.0770999999999997</v>
      </c>
      <c r="H648" s="34"/>
      <c r="J648" s="332"/>
    </row>
    <row r="649" spans="1:10" ht="16.5" customHeight="1" x14ac:dyDescent="0.3">
      <c r="A649" s="33" t="str">
        <f t="shared" si="10"/>
        <v>CTuczniki o wadze 50 kg i więcej</v>
      </c>
      <c r="B649" s="33" t="s">
        <v>423</v>
      </c>
      <c r="C649" s="33" t="s">
        <v>424</v>
      </c>
      <c r="D649" s="33" t="s">
        <v>410</v>
      </c>
      <c r="E649" s="33" t="s">
        <v>149</v>
      </c>
      <c r="F649" s="34">
        <v>118.35890000000001</v>
      </c>
      <c r="G649" s="34">
        <v>6.2405999999999997</v>
      </c>
      <c r="H649" s="34"/>
      <c r="J649" s="332"/>
    </row>
    <row r="650" spans="1:10" ht="16.5" customHeight="1" x14ac:dyDescent="0.3">
      <c r="A650" s="33" t="str">
        <f t="shared" si="10"/>
        <v>DTuczniki o wadze 50 kg i więcej</v>
      </c>
      <c r="B650" s="33" t="s">
        <v>423</v>
      </c>
      <c r="C650" s="33" t="s">
        <v>424</v>
      </c>
      <c r="D650" s="33" t="s">
        <v>410</v>
      </c>
      <c r="E650" s="33" t="s">
        <v>128</v>
      </c>
      <c r="F650" s="34">
        <v>115.5428</v>
      </c>
      <c r="G650" s="34">
        <v>5.9984000000000002</v>
      </c>
      <c r="H650" s="34"/>
      <c r="J650" s="332"/>
    </row>
    <row r="651" spans="1:10" ht="16.5" x14ac:dyDescent="0.3">
      <c r="A651" s="33" t="str">
        <f t="shared" si="10"/>
        <v>AWarchlaki do opasu o wadze od 20 do 50 kg</v>
      </c>
      <c r="B651" s="33" t="s">
        <v>517</v>
      </c>
      <c r="C651" s="33" t="s">
        <v>518</v>
      </c>
      <c r="D651" s="33" t="s">
        <v>410</v>
      </c>
      <c r="E651" s="33" t="s">
        <v>126</v>
      </c>
      <c r="F651" s="34">
        <v>30.555800000000001</v>
      </c>
      <c r="G651" s="34">
        <v>9.2966999999999995</v>
      </c>
      <c r="H651" s="34"/>
      <c r="J651" s="332"/>
    </row>
    <row r="652" spans="1:10" ht="16.5" customHeight="1" x14ac:dyDescent="0.3">
      <c r="A652" s="33" t="str">
        <f t="shared" si="10"/>
        <v>BWarchlaki do opasu o wadze od 20 do 50 kg</v>
      </c>
      <c r="B652" s="33" t="s">
        <v>517</v>
      </c>
      <c r="C652" s="33" t="s">
        <v>518</v>
      </c>
      <c r="D652" s="33" t="s">
        <v>410</v>
      </c>
      <c r="E652" s="33" t="s">
        <v>127</v>
      </c>
      <c r="F652" s="34">
        <v>31.1068</v>
      </c>
      <c r="G652" s="34">
        <v>9.0456000000000003</v>
      </c>
      <c r="H652" s="34"/>
      <c r="J652" s="332"/>
    </row>
    <row r="653" spans="1:10" ht="16.5" customHeight="1" x14ac:dyDescent="0.3">
      <c r="A653" s="33" t="str">
        <f t="shared" si="10"/>
        <v>CWarchlaki do opasu o wadze od 20 do 50 kg</v>
      </c>
      <c r="B653" s="33" t="s">
        <v>517</v>
      </c>
      <c r="C653" s="33" t="s">
        <v>518</v>
      </c>
      <c r="D653" s="33" t="s">
        <v>410</v>
      </c>
      <c r="E653" s="33" t="s">
        <v>149</v>
      </c>
      <c r="F653" s="34">
        <v>33.034100000000002</v>
      </c>
      <c r="G653" s="34">
        <v>7.2774999999999999</v>
      </c>
      <c r="H653" s="34"/>
      <c r="J653" s="332"/>
    </row>
    <row r="654" spans="1:10" ht="16.5" customHeight="1" x14ac:dyDescent="0.3">
      <c r="A654" s="33" t="str">
        <f t="shared" si="10"/>
        <v>DWarchlaki do opasu o wadze od 20 do 50 kg</v>
      </c>
      <c r="B654" s="33" t="s">
        <v>517</v>
      </c>
      <c r="C654" s="33" t="s">
        <v>518</v>
      </c>
      <c r="D654" s="33" t="s">
        <v>410</v>
      </c>
      <c r="E654" s="33" t="s">
        <v>128</v>
      </c>
      <c r="F654" s="34">
        <v>42.6205</v>
      </c>
      <c r="G654" s="34">
        <v>6.5864000000000003</v>
      </c>
      <c r="H654" s="34"/>
      <c r="J654" s="332"/>
    </row>
    <row r="655" spans="1:10" ht="16.5" x14ac:dyDescent="0.3">
      <c r="A655" s="33" t="str">
        <f t="shared" si="10"/>
        <v>AProsięta od 1 maciory</v>
      </c>
      <c r="B655" s="33" t="s">
        <v>425</v>
      </c>
      <c r="C655" s="33" t="s">
        <v>426</v>
      </c>
      <c r="D655" s="33" t="s">
        <v>324</v>
      </c>
      <c r="E655" s="33" t="s">
        <v>126</v>
      </c>
      <c r="F655" s="34">
        <v>16.523299999999999</v>
      </c>
      <c r="G655" s="34">
        <v>195.012</v>
      </c>
      <c r="H655" s="34"/>
      <c r="J655" s="332"/>
    </row>
    <row r="656" spans="1:10" ht="16.5" customHeight="1" x14ac:dyDescent="0.3">
      <c r="A656" s="33" t="str">
        <f t="shared" si="10"/>
        <v>BProsięta od 1 maciory</v>
      </c>
      <c r="B656" s="33" t="s">
        <v>425</v>
      </c>
      <c r="C656" s="33" t="s">
        <v>426</v>
      </c>
      <c r="D656" s="33" t="s">
        <v>324</v>
      </c>
      <c r="E656" s="33" t="s">
        <v>127</v>
      </c>
      <c r="F656" s="34">
        <v>17.850100000000001</v>
      </c>
      <c r="G656" s="34">
        <v>178.51939999999999</v>
      </c>
      <c r="H656" s="34"/>
      <c r="J656" s="332"/>
    </row>
    <row r="657" spans="1:10" ht="16.5" customHeight="1" x14ac:dyDescent="0.3">
      <c r="A657" s="33" t="str">
        <f t="shared" si="10"/>
        <v>CProsięta od 1 maciory</v>
      </c>
      <c r="B657" s="33" t="s">
        <v>425</v>
      </c>
      <c r="C657" s="33" t="s">
        <v>426</v>
      </c>
      <c r="D657" s="33" t="s">
        <v>324</v>
      </c>
      <c r="E657" s="33" t="s">
        <v>149</v>
      </c>
      <c r="F657" s="34">
        <v>16.604800000000001</v>
      </c>
      <c r="G657" s="34">
        <v>188.7373</v>
      </c>
      <c r="H657" s="34"/>
      <c r="J657" s="332"/>
    </row>
    <row r="658" spans="1:10" ht="16.5" customHeight="1" x14ac:dyDescent="0.3">
      <c r="A658" s="33" t="str">
        <f t="shared" si="10"/>
        <v>DProsięta od 1 maciory</v>
      </c>
      <c r="B658" s="33" t="s">
        <v>425</v>
      </c>
      <c r="C658" s="33" t="s">
        <v>426</v>
      </c>
      <c r="D658" s="33" t="s">
        <v>324</v>
      </c>
      <c r="E658" s="33" t="s">
        <v>128</v>
      </c>
      <c r="F658" s="34">
        <v>16.450900000000001</v>
      </c>
      <c r="G658" s="34">
        <v>228.9162</v>
      </c>
      <c r="H658" s="34"/>
      <c r="J658" s="332"/>
    </row>
    <row r="659" spans="1:10" ht="16.5" x14ac:dyDescent="0.3">
      <c r="A659" s="33" t="str">
        <f t="shared" si="10"/>
        <v>ABrojlery kurze 2 tyg. i starsze</v>
      </c>
      <c r="B659" s="33" t="s">
        <v>427</v>
      </c>
      <c r="C659" s="33" t="s">
        <v>428</v>
      </c>
      <c r="D659" s="33" t="s">
        <v>410</v>
      </c>
      <c r="E659" s="33" t="s">
        <v>126</v>
      </c>
      <c r="F659" s="34">
        <v>2.7098</v>
      </c>
      <c r="G659" s="34">
        <v>4.8696999999999999</v>
      </c>
      <c r="H659" s="34"/>
      <c r="J659" s="332"/>
    </row>
    <row r="660" spans="1:10" ht="16.5" customHeight="1" x14ac:dyDescent="0.3">
      <c r="A660" s="33" t="str">
        <f t="shared" si="10"/>
        <v>BBrojlery kurze 2 tyg. i starsze</v>
      </c>
      <c r="B660" s="33" t="s">
        <v>427</v>
      </c>
      <c r="C660" s="33" t="s">
        <v>428</v>
      </c>
      <c r="D660" s="33" t="s">
        <v>410</v>
      </c>
      <c r="E660" s="33" t="s">
        <v>127</v>
      </c>
      <c r="F660" s="34">
        <v>2.4939</v>
      </c>
      <c r="G660" s="34">
        <v>5.2413999999999996</v>
      </c>
      <c r="H660" s="34"/>
      <c r="J660" s="332"/>
    </row>
    <row r="661" spans="1:10" ht="16.5" customHeight="1" x14ac:dyDescent="0.3">
      <c r="A661" s="33" t="str">
        <f t="shared" si="10"/>
        <v>CBrojlery kurze 2 tyg. i starsze</v>
      </c>
      <c r="B661" s="33" t="s">
        <v>427</v>
      </c>
      <c r="C661" s="33" t="s">
        <v>428</v>
      </c>
      <c r="D661" s="33" t="s">
        <v>410</v>
      </c>
      <c r="E661" s="33" t="s">
        <v>149</v>
      </c>
      <c r="F661" s="34">
        <v>2.5667</v>
      </c>
      <c r="G661" s="34">
        <v>4.5734000000000004</v>
      </c>
      <c r="H661" s="34"/>
      <c r="J661" s="332"/>
    </row>
    <row r="662" spans="1:10" ht="16.5" customHeight="1" x14ac:dyDescent="0.3">
      <c r="A662" s="33" t="str">
        <f t="shared" si="10"/>
        <v>DBrojlery kurze 2 tyg. i starsze</v>
      </c>
      <c r="B662" s="33" t="s">
        <v>427</v>
      </c>
      <c r="C662" s="33" t="s">
        <v>428</v>
      </c>
      <c r="D662" s="33" t="s">
        <v>410</v>
      </c>
      <c r="E662" s="33" t="s">
        <v>128</v>
      </c>
      <c r="F662" s="34">
        <v>2.5676999999999999</v>
      </c>
      <c r="G662" s="34">
        <v>4.6859999999999999</v>
      </c>
      <c r="H662" s="34"/>
      <c r="J662" s="332"/>
    </row>
    <row r="663" spans="1:10" ht="16.5" x14ac:dyDescent="0.3">
      <c r="A663" s="33" t="str">
        <f t="shared" si="10"/>
        <v>AGęsi młode</v>
      </c>
      <c r="B663" s="33" t="s">
        <v>429</v>
      </c>
      <c r="C663" s="33" t="s">
        <v>430</v>
      </c>
      <c r="D663" s="33" t="s">
        <v>410</v>
      </c>
      <c r="E663" s="33" t="s">
        <v>126</v>
      </c>
      <c r="F663" s="34">
        <v>6.1067999999999998</v>
      </c>
      <c r="G663" s="34">
        <v>11.898999999999999</v>
      </c>
      <c r="H663" s="34"/>
      <c r="J663" s="332"/>
    </row>
    <row r="664" spans="1:10" ht="16.5" customHeight="1" x14ac:dyDescent="0.3">
      <c r="A664" s="33" t="str">
        <f t="shared" si="10"/>
        <v>BGęsi młode</v>
      </c>
      <c r="B664" s="33" t="s">
        <v>429</v>
      </c>
      <c r="C664" s="33" t="s">
        <v>430</v>
      </c>
      <c r="D664" s="33" t="s">
        <v>410</v>
      </c>
      <c r="E664" s="33" t="s">
        <v>127</v>
      </c>
      <c r="F664" s="34">
        <v>6.3410000000000002</v>
      </c>
      <c r="G664" s="34">
        <v>12.080299999999999</v>
      </c>
      <c r="H664" s="34"/>
      <c r="J664" s="332"/>
    </row>
    <row r="665" spans="1:10" ht="16.5" customHeight="1" x14ac:dyDescent="0.3">
      <c r="A665" s="33" t="str">
        <f t="shared" si="10"/>
        <v>CGęsi młode</v>
      </c>
      <c r="B665" s="33" t="s">
        <v>429</v>
      </c>
      <c r="C665" s="33" t="s">
        <v>430</v>
      </c>
      <c r="D665" s="33" t="s">
        <v>410</v>
      </c>
      <c r="E665" s="33" t="s">
        <v>149</v>
      </c>
      <c r="F665" s="34">
        <v>5.5373999999999999</v>
      </c>
      <c r="G665" s="34">
        <v>11.1151</v>
      </c>
      <c r="H665" s="34"/>
      <c r="J665" s="332"/>
    </row>
    <row r="666" spans="1:10" ht="16.5" customHeight="1" x14ac:dyDescent="0.3">
      <c r="A666" s="33" t="str">
        <f t="shared" si="10"/>
        <v>DGęsi młode</v>
      </c>
      <c r="B666" s="33" t="s">
        <v>429</v>
      </c>
      <c r="C666" s="33" t="s">
        <v>430</v>
      </c>
      <c r="D666" s="33" t="s">
        <v>410</v>
      </c>
      <c r="E666" s="33" t="s">
        <v>128</v>
      </c>
      <c r="F666" s="34">
        <v>6.1067999999999998</v>
      </c>
      <c r="G666" s="34">
        <v>11.898999999999999</v>
      </c>
      <c r="H666" s="34"/>
      <c r="J666" s="332"/>
    </row>
    <row r="667" spans="1:10" ht="16.5" x14ac:dyDescent="0.3">
      <c r="A667" s="33" t="str">
        <f t="shared" si="10"/>
        <v>AKaczki młode</v>
      </c>
      <c r="B667" s="33" t="s">
        <v>431</v>
      </c>
      <c r="C667" s="33" t="s">
        <v>432</v>
      </c>
      <c r="D667" s="33" t="s">
        <v>410</v>
      </c>
      <c r="E667" s="33" t="s">
        <v>126</v>
      </c>
      <c r="F667" s="34">
        <v>3.3374000000000001</v>
      </c>
      <c r="G667" s="34">
        <v>6.4580000000000002</v>
      </c>
      <c r="H667" s="34"/>
      <c r="J667" s="332"/>
    </row>
    <row r="668" spans="1:10" ht="16.5" customHeight="1" x14ac:dyDescent="0.3">
      <c r="A668" s="33" t="str">
        <f t="shared" si="10"/>
        <v>BKaczki młode</v>
      </c>
      <c r="B668" s="33" t="s">
        <v>431</v>
      </c>
      <c r="C668" s="33" t="s">
        <v>432</v>
      </c>
      <c r="D668" s="33" t="s">
        <v>410</v>
      </c>
      <c r="E668" s="33" t="s">
        <v>127</v>
      </c>
      <c r="F668" s="34">
        <v>3.3374000000000001</v>
      </c>
      <c r="G668" s="34">
        <v>6.4580000000000002</v>
      </c>
      <c r="H668" s="34"/>
      <c r="J668" s="332"/>
    </row>
    <row r="669" spans="1:10" ht="16.5" customHeight="1" x14ac:dyDescent="0.3">
      <c r="A669" s="33" t="str">
        <f t="shared" si="10"/>
        <v>CKaczki młode</v>
      </c>
      <c r="B669" s="33" t="s">
        <v>431</v>
      </c>
      <c r="C669" s="33" t="s">
        <v>432</v>
      </c>
      <c r="D669" s="33" t="s">
        <v>410</v>
      </c>
      <c r="E669" s="33" t="s">
        <v>149</v>
      </c>
      <c r="F669" s="34">
        <v>3.1823000000000001</v>
      </c>
      <c r="G669" s="34">
        <v>6.4363000000000001</v>
      </c>
      <c r="H669" s="34"/>
      <c r="J669" s="332"/>
    </row>
    <row r="670" spans="1:10" ht="16.5" customHeight="1" x14ac:dyDescent="0.3">
      <c r="A670" s="33" t="str">
        <f t="shared" si="10"/>
        <v>DKaczki młode</v>
      </c>
      <c r="B670" s="33" t="s">
        <v>431</v>
      </c>
      <c r="C670" s="33" t="s">
        <v>432</v>
      </c>
      <c r="D670" s="33" t="s">
        <v>410</v>
      </c>
      <c r="E670" s="33" t="s">
        <v>128</v>
      </c>
      <c r="F670" s="34">
        <v>3.524</v>
      </c>
      <c r="G670" s="34">
        <v>10.495699999999999</v>
      </c>
      <c r="H670" s="34"/>
      <c r="J670" s="332"/>
    </row>
    <row r="671" spans="1:10" ht="16.5" x14ac:dyDescent="0.3">
      <c r="A671" s="33" t="str">
        <f t="shared" si="10"/>
        <v>AIndyki młode</v>
      </c>
      <c r="B671" s="33" t="s">
        <v>433</v>
      </c>
      <c r="C671" s="33" t="s">
        <v>434</v>
      </c>
      <c r="D671" s="33" t="s">
        <v>410</v>
      </c>
      <c r="E671" s="33" t="s">
        <v>126</v>
      </c>
      <c r="F671" s="34">
        <v>13.796200000000001</v>
      </c>
      <c r="G671" s="34">
        <v>6.9074</v>
      </c>
      <c r="H671" s="34"/>
      <c r="J671" s="332"/>
    </row>
    <row r="672" spans="1:10" ht="16.5" customHeight="1" x14ac:dyDescent="0.3">
      <c r="A672" s="33" t="str">
        <f t="shared" si="10"/>
        <v>BIndyki młode</v>
      </c>
      <c r="B672" s="33" t="s">
        <v>433</v>
      </c>
      <c r="C672" s="33" t="s">
        <v>434</v>
      </c>
      <c r="D672" s="33" t="s">
        <v>410</v>
      </c>
      <c r="E672" s="33" t="s">
        <v>127</v>
      </c>
      <c r="F672" s="34">
        <v>14.0511</v>
      </c>
      <c r="G672" s="34">
        <v>6.88</v>
      </c>
      <c r="H672" s="34"/>
      <c r="J672" s="332"/>
    </row>
    <row r="673" spans="1:10" ht="16.5" customHeight="1" x14ac:dyDescent="0.3">
      <c r="A673" s="33" t="str">
        <f t="shared" si="10"/>
        <v>CIndyki młode</v>
      </c>
      <c r="B673" s="33" t="s">
        <v>433</v>
      </c>
      <c r="C673" s="33" t="s">
        <v>434</v>
      </c>
      <c r="D673" s="33" t="s">
        <v>410</v>
      </c>
      <c r="E673" s="33" t="s">
        <v>149</v>
      </c>
      <c r="F673" s="34">
        <v>13.796200000000001</v>
      </c>
      <c r="G673" s="34">
        <v>6.9074</v>
      </c>
      <c r="H673" s="34"/>
      <c r="J673" s="332"/>
    </row>
    <row r="674" spans="1:10" ht="16.5" customHeight="1" x14ac:dyDescent="0.3">
      <c r="A674" s="33" t="str">
        <f t="shared" si="10"/>
        <v>DIndyki młode</v>
      </c>
      <c r="B674" s="33" t="s">
        <v>433</v>
      </c>
      <c r="C674" s="33" t="s">
        <v>434</v>
      </c>
      <c r="D674" s="33" t="s">
        <v>410</v>
      </c>
      <c r="E674" s="33" t="s">
        <v>128</v>
      </c>
      <c r="F674" s="34">
        <v>13.796200000000001</v>
      </c>
      <c r="G674" s="34">
        <v>6.9074</v>
      </c>
      <c r="H674" s="34"/>
      <c r="J674" s="332"/>
    </row>
    <row r="675" spans="1:10" ht="16.5" x14ac:dyDescent="0.3">
      <c r="A675" s="33" t="str">
        <f t="shared" si="10"/>
        <v>AMleko krowie</v>
      </c>
      <c r="B675" s="33" t="s">
        <v>435</v>
      </c>
      <c r="C675" s="33" t="s">
        <v>436</v>
      </c>
      <c r="D675" s="33" t="s">
        <v>437</v>
      </c>
      <c r="E675" s="33" t="s">
        <v>126</v>
      </c>
      <c r="F675" s="34">
        <v>56.351199999999999</v>
      </c>
      <c r="G675" s="34">
        <v>179.636</v>
      </c>
      <c r="H675" s="34"/>
      <c r="J675" s="332"/>
    </row>
    <row r="676" spans="1:10" ht="16.5" customHeight="1" x14ac:dyDescent="0.3">
      <c r="A676" s="33" t="str">
        <f t="shared" si="10"/>
        <v>BMleko krowie</v>
      </c>
      <c r="B676" s="33" t="s">
        <v>435</v>
      </c>
      <c r="C676" s="33" t="s">
        <v>436</v>
      </c>
      <c r="D676" s="33" t="s">
        <v>437</v>
      </c>
      <c r="E676" s="33" t="s">
        <v>127</v>
      </c>
      <c r="F676" s="34">
        <v>67.926000000000002</v>
      </c>
      <c r="G676" s="34">
        <v>183.33940000000001</v>
      </c>
      <c r="H676" s="34"/>
      <c r="J676" s="332"/>
    </row>
    <row r="677" spans="1:10" ht="16.5" customHeight="1" x14ac:dyDescent="0.3">
      <c r="A677" s="33" t="str">
        <f t="shared" si="10"/>
        <v>CMleko krowie</v>
      </c>
      <c r="B677" s="33" t="s">
        <v>435</v>
      </c>
      <c r="C677" s="33" t="s">
        <v>436</v>
      </c>
      <c r="D677" s="33" t="s">
        <v>437</v>
      </c>
      <c r="E677" s="33" t="s">
        <v>149</v>
      </c>
      <c r="F677" s="34">
        <v>64.1678</v>
      </c>
      <c r="G677" s="34">
        <v>187.15600000000001</v>
      </c>
      <c r="H677" s="34"/>
      <c r="J677" s="332"/>
    </row>
    <row r="678" spans="1:10" ht="16.5" customHeight="1" x14ac:dyDescent="0.3">
      <c r="A678" s="33" t="str">
        <f t="shared" si="10"/>
        <v>DMleko krowie</v>
      </c>
      <c r="B678" s="33" t="s">
        <v>435</v>
      </c>
      <c r="C678" s="33" t="s">
        <v>436</v>
      </c>
      <c r="D678" s="33" t="s">
        <v>437</v>
      </c>
      <c r="E678" s="33" t="s">
        <v>128</v>
      </c>
      <c r="F678" s="34">
        <v>54.708100000000002</v>
      </c>
      <c r="G678" s="34">
        <v>182.89189999999999</v>
      </c>
      <c r="H678" s="34"/>
      <c r="J678" s="332"/>
    </row>
    <row r="679" spans="1:10" ht="16.5" x14ac:dyDescent="0.3">
      <c r="A679" s="33" t="str">
        <f t="shared" si="10"/>
        <v>AMleko kozie</v>
      </c>
      <c r="B679" s="33" t="s">
        <v>438</v>
      </c>
      <c r="C679" s="33" t="s">
        <v>439</v>
      </c>
      <c r="D679" s="33" t="s">
        <v>437</v>
      </c>
      <c r="E679" s="33" t="s">
        <v>126</v>
      </c>
      <c r="F679" s="34">
        <v>3.7667999999999999</v>
      </c>
      <c r="G679" s="34">
        <v>336.2552</v>
      </c>
      <c r="H679" s="34"/>
      <c r="J679" s="332"/>
    </row>
    <row r="680" spans="1:10" ht="16.5" customHeight="1" x14ac:dyDescent="0.3">
      <c r="A680" s="33" t="str">
        <f t="shared" si="10"/>
        <v>BMleko kozie</v>
      </c>
      <c r="B680" s="33" t="s">
        <v>438</v>
      </c>
      <c r="C680" s="33" t="s">
        <v>439</v>
      </c>
      <c r="D680" s="33" t="s">
        <v>437</v>
      </c>
      <c r="E680" s="33" t="s">
        <v>127</v>
      </c>
      <c r="F680" s="34">
        <v>4.0026999999999999</v>
      </c>
      <c r="G680" s="34">
        <v>321.19080000000002</v>
      </c>
      <c r="H680" s="34"/>
      <c r="J680" s="332"/>
    </row>
    <row r="681" spans="1:10" ht="16.5" customHeight="1" x14ac:dyDescent="0.3">
      <c r="A681" s="33" t="str">
        <f t="shared" si="10"/>
        <v>CMleko kozie</v>
      </c>
      <c r="B681" s="33" t="s">
        <v>438</v>
      </c>
      <c r="C681" s="33" t="s">
        <v>439</v>
      </c>
      <c r="D681" s="33" t="s">
        <v>437</v>
      </c>
      <c r="E681" s="33" t="s">
        <v>149</v>
      </c>
      <c r="F681" s="34">
        <v>3.2593999999999999</v>
      </c>
      <c r="G681" s="34">
        <v>386.10879999999997</v>
      </c>
      <c r="H681" s="34"/>
      <c r="J681" s="332"/>
    </row>
    <row r="682" spans="1:10" ht="16.5" customHeight="1" x14ac:dyDescent="0.3">
      <c r="A682" s="33" t="str">
        <f t="shared" si="10"/>
        <v>DMleko kozie</v>
      </c>
      <c r="B682" s="33" t="s">
        <v>438</v>
      </c>
      <c r="C682" s="33" t="s">
        <v>439</v>
      </c>
      <c r="D682" s="33" t="s">
        <v>437</v>
      </c>
      <c r="E682" s="33" t="s">
        <v>128</v>
      </c>
      <c r="F682" s="34">
        <v>2.8125</v>
      </c>
      <c r="G682" s="34">
        <v>709.12139999999999</v>
      </c>
      <c r="H682" s="34"/>
      <c r="J682" s="332"/>
    </row>
    <row r="683" spans="1:10" ht="16.5" x14ac:dyDescent="0.3">
      <c r="A683" s="33" t="str">
        <f t="shared" si="10"/>
        <v>AJaja wylęgowe kurze</v>
      </c>
      <c r="B683" s="33" t="s">
        <v>440</v>
      </c>
      <c r="C683" s="33" t="s">
        <v>441</v>
      </c>
      <c r="D683" s="33" t="s">
        <v>442</v>
      </c>
      <c r="E683" s="33" t="s">
        <v>126</v>
      </c>
      <c r="F683" s="34">
        <v>0.12039999999999999</v>
      </c>
      <c r="G683" s="34">
        <v>887.21230000000003</v>
      </c>
      <c r="H683" s="34"/>
      <c r="J683" s="332"/>
    </row>
    <row r="684" spans="1:10" ht="16.5" customHeight="1" x14ac:dyDescent="0.3">
      <c r="A684" s="33" t="str">
        <f t="shared" si="10"/>
        <v>BJaja wylęgowe kurze</v>
      </c>
      <c r="B684" s="33" t="s">
        <v>440</v>
      </c>
      <c r="C684" s="33" t="s">
        <v>441</v>
      </c>
      <c r="D684" s="33" t="s">
        <v>442</v>
      </c>
      <c r="E684" s="33" t="s">
        <v>127</v>
      </c>
      <c r="F684" s="34">
        <v>0.12039999999999999</v>
      </c>
      <c r="G684" s="34">
        <v>887.21230000000003</v>
      </c>
      <c r="H684" s="34"/>
      <c r="J684" s="332"/>
    </row>
    <row r="685" spans="1:10" ht="16.5" customHeight="1" x14ac:dyDescent="0.3">
      <c r="A685" s="33" t="str">
        <f t="shared" si="10"/>
        <v>CJaja wylęgowe kurze</v>
      </c>
      <c r="B685" s="33" t="s">
        <v>440</v>
      </c>
      <c r="C685" s="33" t="s">
        <v>441</v>
      </c>
      <c r="D685" s="33" t="s">
        <v>442</v>
      </c>
      <c r="E685" s="33" t="s">
        <v>149</v>
      </c>
      <c r="F685" s="34">
        <v>1.14E-2</v>
      </c>
      <c r="G685" s="34">
        <v>981.45519999999999</v>
      </c>
      <c r="H685" s="34"/>
      <c r="J685" s="332"/>
    </row>
    <row r="686" spans="1:10" ht="16.5" customHeight="1" x14ac:dyDescent="0.3">
      <c r="A686" s="33" t="str">
        <f t="shared" si="10"/>
        <v>DJaja wylęgowe kurze</v>
      </c>
      <c r="B686" s="33" t="s">
        <v>440</v>
      </c>
      <c r="C686" s="33" t="s">
        <v>441</v>
      </c>
      <c r="D686" s="33" t="s">
        <v>442</v>
      </c>
      <c r="E686" s="33" t="s">
        <v>128</v>
      </c>
      <c r="F686" s="34">
        <v>0.11269999999999999</v>
      </c>
      <c r="G686" s="34">
        <v>878.18299999999999</v>
      </c>
      <c r="H686" s="34"/>
      <c r="J686" s="332"/>
    </row>
    <row r="687" spans="1:10" ht="16.5" x14ac:dyDescent="0.3">
      <c r="A687" s="33" t="str">
        <f t="shared" si="10"/>
        <v>AJaja wylęgowe pozostałe</v>
      </c>
      <c r="B687" s="33" t="s">
        <v>443</v>
      </c>
      <c r="C687" s="33" t="s">
        <v>444</v>
      </c>
      <c r="D687" s="33" t="s">
        <v>442</v>
      </c>
      <c r="E687" s="33" t="s">
        <v>126</v>
      </c>
      <c r="F687" s="34">
        <v>2.1399999999999999E-2</v>
      </c>
      <c r="G687" s="34">
        <v>4141.8095999999996</v>
      </c>
      <c r="H687" s="34"/>
      <c r="J687" s="332"/>
    </row>
    <row r="688" spans="1:10" ht="16.5" customHeight="1" x14ac:dyDescent="0.3">
      <c r="A688" s="33" t="str">
        <f t="shared" si="10"/>
        <v>BJaja wylęgowe pozostałe</v>
      </c>
      <c r="B688" s="33" t="s">
        <v>443</v>
      </c>
      <c r="C688" s="33" t="s">
        <v>444</v>
      </c>
      <c r="D688" s="33" t="s">
        <v>442</v>
      </c>
      <c r="E688" s="33" t="s">
        <v>127</v>
      </c>
      <c r="F688" s="34">
        <v>2.1399999999999999E-2</v>
      </c>
      <c r="G688" s="34">
        <v>4141.8095999999996</v>
      </c>
      <c r="H688" s="34"/>
      <c r="J688" s="332"/>
    </row>
    <row r="689" spans="1:10" ht="16.5" customHeight="1" x14ac:dyDescent="0.3">
      <c r="A689" s="33" t="str">
        <f t="shared" si="10"/>
        <v>CJaja wylęgowe pozostałe</v>
      </c>
      <c r="B689" s="33" t="s">
        <v>443</v>
      </c>
      <c r="C689" s="33" t="s">
        <v>444</v>
      </c>
      <c r="D689" s="33" t="s">
        <v>442</v>
      </c>
      <c r="E689" s="33" t="s">
        <v>149</v>
      </c>
      <c r="F689" s="34">
        <v>2.1399999999999999E-2</v>
      </c>
      <c r="G689" s="34">
        <v>4141.8095999999996</v>
      </c>
      <c r="H689" s="34"/>
      <c r="J689" s="332"/>
    </row>
    <row r="690" spans="1:10" ht="16.5" customHeight="1" x14ac:dyDescent="0.3">
      <c r="A690" s="33" t="str">
        <f t="shared" si="10"/>
        <v>DJaja wylęgowe pozostałe</v>
      </c>
      <c r="B690" s="33" t="s">
        <v>443</v>
      </c>
      <c r="C690" s="33" t="s">
        <v>444</v>
      </c>
      <c r="D690" s="33" t="s">
        <v>442</v>
      </c>
      <c r="E690" s="33" t="s">
        <v>128</v>
      </c>
      <c r="F690" s="34">
        <v>2.1399999999999999E-2</v>
      </c>
      <c r="G690" s="34">
        <v>4141.8095999999996</v>
      </c>
      <c r="H690" s="34"/>
      <c r="J690" s="332"/>
    </row>
    <row r="691" spans="1:10" ht="16.5" x14ac:dyDescent="0.3">
      <c r="A691" s="33" t="str">
        <f t="shared" si="10"/>
        <v>AJaja konsumpcyjne kurze</v>
      </c>
      <c r="B691" s="33" t="s">
        <v>445</v>
      </c>
      <c r="C691" s="33" t="s">
        <v>446</v>
      </c>
      <c r="D691" s="33" t="s">
        <v>442</v>
      </c>
      <c r="E691" s="33" t="s">
        <v>126</v>
      </c>
      <c r="F691" s="34">
        <v>0.121</v>
      </c>
      <c r="G691" s="34">
        <v>901.1</v>
      </c>
      <c r="H691" s="34"/>
      <c r="J691" s="332"/>
    </row>
    <row r="692" spans="1:10" ht="16.5" customHeight="1" x14ac:dyDescent="0.3">
      <c r="A692" s="33" t="str">
        <f t="shared" si="10"/>
        <v>BJaja konsumpcyjne kurze</v>
      </c>
      <c r="B692" s="33" t="s">
        <v>445</v>
      </c>
      <c r="C692" s="33" t="s">
        <v>446</v>
      </c>
      <c r="D692" s="33" t="s">
        <v>442</v>
      </c>
      <c r="E692" s="33" t="s">
        <v>127</v>
      </c>
      <c r="F692" s="34">
        <v>0.1588</v>
      </c>
      <c r="G692" s="34">
        <v>870.18759999999997</v>
      </c>
      <c r="H692" s="34"/>
      <c r="J692" s="332"/>
    </row>
    <row r="693" spans="1:10" ht="16.5" customHeight="1" x14ac:dyDescent="0.3">
      <c r="A693" s="33" t="str">
        <f t="shared" si="10"/>
        <v>CJaja konsumpcyjne kurze</v>
      </c>
      <c r="B693" s="33" t="s">
        <v>445</v>
      </c>
      <c r="C693" s="33" t="s">
        <v>446</v>
      </c>
      <c r="D693" s="33" t="s">
        <v>442</v>
      </c>
      <c r="E693" s="33" t="s">
        <v>149</v>
      </c>
      <c r="F693" s="34">
        <v>0.14680000000000001</v>
      </c>
      <c r="G693" s="34">
        <v>824.65409999999997</v>
      </c>
      <c r="H693" s="34"/>
      <c r="J693" s="332"/>
    </row>
    <row r="694" spans="1:10" ht="16.5" customHeight="1" x14ac:dyDescent="0.3">
      <c r="A694" s="33" t="str">
        <f t="shared" si="10"/>
        <v>DJaja konsumpcyjne kurze</v>
      </c>
      <c r="B694" s="33" t="s">
        <v>445</v>
      </c>
      <c r="C694" s="33" t="s">
        <v>446</v>
      </c>
      <c r="D694" s="33" t="s">
        <v>442</v>
      </c>
      <c r="E694" s="33" t="s">
        <v>128</v>
      </c>
      <c r="F694" s="34">
        <v>0.1555</v>
      </c>
      <c r="G694" s="34">
        <v>858.06060000000002</v>
      </c>
      <c r="H694" s="34"/>
      <c r="J694" s="332"/>
    </row>
    <row r="695" spans="1:10" ht="16.5" x14ac:dyDescent="0.3">
      <c r="A695" s="33" t="str">
        <f t="shared" si="10"/>
        <v>AJaja konsumpcyjne pozostałe</v>
      </c>
      <c r="B695" s="33" t="s">
        <v>629</v>
      </c>
      <c r="C695" s="33" t="s">
        <v>630</v>
      </c>
      <c r="D695" s="33" t="s">
        <v>442</v>
      </c>
      <c r="E695" s="33" t="s">
        <v>126</v>
      </c>
      <c r="F695" s="34">
        <v>2.92E-2</v>
      </c>
      <c r="G695" s="34">
        <v>430.9255</v>
      </c>
      <c r="H695" s="34"/>
      <c r="J695" s="332"/>
    </row>
    <row r="696" spans="1:10" ht="16.5" customHeight="1" x14ac:dyDescent="0.3">
      <c r="A696" s="33" t="str">
        <f t="shared" si="10"/>
        <v>BJaja konsumpcyjne pozostałe</v>
      </c>
      <c r="B696" s="33" t="s">
        <v>629</v>
      </c>
      <c r="C696" s="33" t="s">
        <v>630</v>
      </c>
      <c r="D696" s="33" t="s">
        <v>442</v>
      </c>
      <c r="E696" s="33" t="s">
        <v>127</v>
      </c>
      <c r="F696" s="34">
        <v>2.92E-2</v>
      </c>
      <c r="G696" s="34">
        <v>430.9255</v>
      </c>
      <c r="H696" s="34"/>
      <c r="J696" s="332"/>
    </row>
    <row r="697" spans="1:10" ht="16.5" customHeight="1" x14ac:dyDescent="0.3">
      <c r="A697" s="33" t="str">
        <f t="shared" si="10"/>
        <v>CJaja konsumpcyjne pozostałe</v>
      </c>
      <c r="B697" s="33" t="s">
        <v>629</v>
      </c>
      <c r="C697" s="33" t="s">
        <v>630</v>
      </c>
      <c r="D697" s="33" t="s">
        <v>442</v>
      </c>
      <c r="E697" s="33" t="s">
        <v>149</v>
      </c>
      <c r="F697" s="34">
        <v>2.92E-2</v>
      </c>
      <c r="G697" s="34">
        <v>430.9255</v>
      </c>
      <c r="H697" s="34"/>
      <c r="J697" s="332"/>
    </row>
    <row r="698" spans="1:10" ht="16.5" customHeight="1" x14ac:dyDescent="0.3">
      <c r="A698" s="33" t="str">
        <f t="shared" si="10"/>
        <v>DJaja konsumpcyjne pozostałe</v>
      </c>
      <c r="B698" s="33" t="s">
        <v>629</v>
      </c>
      <c r="C698" s="33" t="s">
        <v>630</v>
      </c>
      <c r="D698" s="33" t="s">
        <v>442</v>
      </c>
      <c r="E698" s="33" t="s">
        <v>128</v>
      </c>
      <c r="F698" s="34">
        <v>2.92E-2</v>
      </c>
      <c r="G698" s="34">
        <v>430.9255</v>
      </c>
      <c r="H698" s="34"/>
      <c r="J698" s="332"/>
    </row>
    <row r="699" spans="1:10" ht="16.5" x14ac:dyDescent="0.3">
      <c r="A699" s="33" t="str">
        <f t="shared" si="10"/>
        <v>AWełna surowa i przetworzona owcza</v>
      </c>
      <c r="B699" s="33" t="s">
        <v>447</v>
      </c>
      <c r="C699" s="33" t="s">
        <v>448</v>
      </c>
      <c r="D699" s="33" t="s">
        <v>148</v>
      </c>
      <c r="E699" s="33" t="s">
        <v>126</v>
      </c>
      <c r="F699" s="34">
        <v>4.7500000000000001E-2</v>
      </c>
      <c r="G699" s="34">
        <v>246.3124</v>
      </c>
      <c r="H699" s="34"/>
      <c r="J699" s="332"/>
    </row>
    <row r="700" spans="1:10" ht="16.5" customHeight="1" x14ac:dyDescent="0.3">
      <c r="A700" s="33" t="str">
        <f t="shared" si="10"/>
        <v>BWełna surowa i przetworzona owcza</v>
      </c>
      <c r="B700" s="33" t="s">
        <v>447</v>
      </c>
      <c r="C700" s="33" t="s">
        <v>448</v>
      </c>
      <c r="D700" s="33" t="s">
        <v>148</v>
      </c>
      <c r="E700" s="33" t="s">
        <v>127</v>
      </c>
      <c r="F700" s="34">
        <v>3.9800000000000002E-2</v>
      </c>
      <c r="G700" s="34">
        <v>198.16200000000001</v>
      </c>
      <c r="H700" s="34"/>
      <c r="J700" s="332"/>
    </row>
    <row r="701" spans="1:10" ht="16.5" customHeight="1" x14ac:dyDescent="0.3">
      <c r="A701" s="33" t="str">
        <f t="shared" si="10"/>
        <v>CWełna surowa i przetworzona owcza</v>
      </c>
      <c r="B701" s="33" t="s">
        <v>447</v>
      </c>
      <c r="C701" s="33" t="s">
        <v>448</v>
      </c>
      <c r="D701" s="33" t="s">
        <v>148</v>
      </c>
      <c r="E701" s="33" t="s">
        <v>149</v>
      </c>
      <c r="F701" s="34">
        <v>4.9099999999999998E-2</v>
      </c>
      <c r="G701" s="34">
        <v>208.39699999999999</v>
      </c>
      <c r="H701" s="34"/>
      <c r="J701" s="332"/>
    </row>
    <row r="702" spans="1:10" ht="16.5" customHeight="1" x14ac:dyDescent="0.3">
      <c r="A702" s="33" t="str">
        <f t="shared" si="10"/>
        <v>DWełna surowa i przetworzona owcza</v>
      </c>
      <c r="B702" s="33" t="s">
        <v>447</v>
      </c>
      <c r="C702" s="33" t="s">
        <v>448</v>
      </c>
      <c r="D702" s="33" t="s">
        <v>148</v>
      </c>
      <c r="E702" s="33" t="s">
        <v>128</v>
      </c>
      <c r="F702" s="34">
        <v>4.3900000000000002E-2</v>
      </c>
      <c r="G702" s="34">
        <v>167.93620000000001</v>
      </c>
      <c r="H702" s="34"/>
      <c r="J702" s="332"/>
    </row>
    <row r="703" spans="1:10" ht="16.5" x14ac:dyDescent="0.3">
      <c r="A703" s="33" t="str">
        <f t="shared" si="10"/>
        <v>AMiód pszczeli</v>
      </c>
      <c r="B703" s="33" t="s">
        <v>449</v>
      </c>
      <c r="C703" s="33" t="s">
        <v>450</v>
      </c>
      <c r="D703" s="33" t="s">
        <v>410</v>
      </c>
      <c r="E703" s="33" t="s">
        <v>126</v>
      </c>
      <c r="F703" s="34">
        <v>10.694900000000001</v>
      </c>
      <c r="G703" s="34">
        <v>36.2729</v>
      </c>
      <c r="H703" s="34"/>
      <c r="J703" s="332"/>
    </row>
    <row r="704" spans="1:10" ht="16.5" customHeight="1" x14ac:dyDescent="0.3">
      <c r="A704" s="33" t="str">
        <f t="shared" si="10"/>
        <v>BMiód pszczeli</v>
      </c>
      <c r="B704" s="33" t="s">
        <v>449</v>
      </c>
      <c r="C704" s="33" t="s">
        <v>450</v>
      </c>
      <c r="D704" s="33" t="s">
        <v>410</v>
      </c>
      <c r="E704" s="33" t="s">
        <v>127</v>
      </c>
      <c r="F704" s="34">
        <v>16.520499999999998</v>
      </c>
      <c r="G704" s="34">
        <v>28.683900000000001</v>
      </c>
      <c r="H704" s="34"/>
      <c r="J704" s="332"/>
    </row>
    <row r="705" spans="1:10" ht="16.5" customHeight="1" x14ac:dyDescent="0.3">
      <c r="A705" s="33" t="str">
        <f t="shared" si="10"/>
        <v>CMiód pszczeli</v>
      </c>
      <c r="B705" s="33" t="s">
        <v>449</v>
      </c>
      <c r="C705" s="33" t="s">
        <v>450</v>
      </c>
      <c r="D705" s="33" t="s">
        <v>410</v>
      </c>
      <c r="E705" s="33" t="s">
        <v>149</v>
      </c>
      <c r="F705" s="34">
        <v>16.5749</v>
      </c>
      <c r="G705" s="34">
        <v>29.198699999999999</v>
      </c>
      <c r="H705" s="34"/>
      <c r="J705" s="332"/>
    </row>
    <row r="706" spans="1:10" ht="16.5" customHeight="1" x14ac:dyDescent="0.3">
      <c r="A706" s="33" t="str">
        <f t="shared" si="10"/>
        <v>DMiód pszczeli</v>
      </c>
      <c r="B706" s="33" t="s">
        <v>449</v>
      </c>
      <c r="C706" s="33" t="s">
        <v>450</v>
      </c>
      <c r="D706" s="33" t="s">
        <v>410</v>
      </c>
      <c r="E706" s="33" t="s">
        <v>128</v>
      </c>
      <c r="F706" s="34">
        <v>13.654</v>
      </c>
      <c r="G706" s="34">
        <v>31.197299999999998</v>
      </c>
      <c r="H706" s="34"/>
      <c r="J706" s="332"/>
    </row>
    <row r="707" spans="1:10" ht="16.5" x14ac:dyDescent="0.3">
      <c r="A707" s="33" t="str">
        <f t="shared" si="10"/>
        <v>APozostałe produkty pszczelarskie</v>
      </c>
      <c r="B707" s="33" t="s">
        <v>451</v>
      </c>
      <c r="C707" s="33" t="s">
        <v>452</v>
      </c>
      <c r="D707" s="33" t="s">
        <v>410</v>
      </c>
      <c r="E707" s="33" t="s">
        <v>126</v>
      </c>
      <c r="F707" s="34">
        <v>1.0947</v>
      </c>
      <c r="G707" s="34">
        <v>43.123699999999999</v>
      </c>
      <c r="H707" s="34"/>
      <c r="J707" s="332"/>
    </row>
    <row r="708" spans="1:10" ht="16.5" customHeight="1" x14ac:dyDescent="0.3">
      <c r="A708" s="33" t="str">
        <f t="shared" ref="A708:A730" si="11">E708&amp;C708</f>
        <v>BPozostałe produkty pszczelarskie</v>
      </c>
      <c r="B708" s="33" t="s">
        <v>451</v>
      </c>
      <c r="C708" s="33" t="s">
        <v>452</v>
      </c>
      <c r="D708" s="33" t="s">
        <v>410</v>
      </c>
      <c r="E708" s="33" t="s">
        <v>127</v>
      </c>
      <c r="F708" s="34">
        <v>0.36180000000000001</v>
      </c>
      <c r="G708" s="34">
        <v>40.991399999999999</v>
      </c>
      <c r="H708" s="34"/>
      <c r="J708" s="332"/>
    </row>
    <row r="709" spans="1:10" ht="16.5" customHeight="1" x14ac:dyDescent="0.3">
      <c r="A709" s="33" t="str">
        <f t="shared" si="11"/>
        <v>CPozostałe produkty pszczelarskie</v>
      </c>
      <c r="B709" s="33" t="s">
        <v>451</v>
      </c>
      <c r="C709" s="33" t="s">
        <v>452</v>
      </c>
      <c r="D709" s="33" t="s">
        <v>410</v>
      </c>
      <c r="E709" s="33" t="s">
        <v>149</v>
      </c>
      <c r="F709" s="34">
        <v>0.65449999999999997</v>
      </c>
      <c r="G709" s="34">
        <v>47.981699999999996</v>
      </c>
      <c r="H709" s="34"/>
      <c r="J709" s="332"/>
    </row>
    <row r="710" spans="1:10" ht="16.5" customHeight="1" x14ac:dyDescent="0.3">
      <c r="A710" s="33" t="str">
        <f t="shared" si="11"/>
        <v>DPozostałe produkty pszczelarskie</v>
      </c>
      <c r="B710" s="33" t="s">
        <v>451</v>
      </c>
      <c r="C710" s="33" t="s">
        <v>452</v>
      </c>
      <c r="D710" s="33" t="s">
        <v>410</v>
      </c>
      <c r="E710" s="33" t="s">
        <v>128</v>
      </c>
      <c r="F710" s="34">
        <v>0.71499999999999997</v>
      </c>
      <c r="G710" s="34">
        <v>77.8964</v>
      </c>
      <c r="H710" s="34"/>
      <c r="J710" s="332"/>
    </row>
    <row r="711" spans="1:10" ht="16.5" x14ac:dyDescent="0.3">
      <c r="A711" s="33"/>
      <c r="B711" s="33"/>
      <c r="C711" s="33"/>
      <c r="D711" s="33"/>
      <c r="E711" s="33"/>
      <c r="F711" s="34"/>
      <c r="G711" s="34"/>
      <c r="H711" s="34"/>
      <c r="J711" s="332"/>
    </row>
    <row r="712" spans="1:10" ht="16.5" customHeight="1" x14ac:dyDescent="0.3">
      <c r="A712" s="33"/>
      <c r="B712" s="33"/>
      <c r="C712" s="33"/>
      <c r="D712" s="33"/>
      <c r="E712" s="33"/>
      <c r="F712" s="34"/>
      <c r="G712" s="34"/>
      <c r="H712" s="34"/>
      <c r="J712" s="332"/>
    </row>
    <row r="713" spans="1:10" ht="16.5" customHeight="1" x14ac:dyDescent="0.3">
      <c r="A713" s="33"/>
      <c r="B713" s="33"/>
      <c r="C713" s="33"/>
      <c r="D713" s="33"/>
      <c r="E713" s="33"/>
      <c r="F713" s="34"/>
      <c r="G713" s="34"/>
      <c r="H713" s="34"/>
      <c r="J713" s="332"/>
    </row>
    <row r="714" spans="1:10" ht="16.5" customHeight="1" x14ac:dyDescent="0.3">
      <c r="A714" s="33"/>
      <c r="B714" s="33"/>
      <c r="C714" s="33"/>
      <c r="D714" s="33"/>
      <c r="E714" s="33"/>
      <c r="F714" s="34"/>
      <c r="G714" s="34"/>
      <c r="H714" s="34"/>
      <c r="J714" s="332"/>
    </row>
    <row r="715" spans="1:10" ht="16.5" x14ac:dyDescent="0.3">
      <c r="A715" s="33"/>
      <c r="B715" s="33"/>
      <c r="C715" s="33"/>
      <c r="D715" s="33"/>
      <c r="E715" s="33"/>
      <c r="F715" s="34"/>
      <c r="G715" s="34"/>
      <c r="H715" s="34"/>
      <c r="J715" s="332"/>
    </row>
    <row r="716" spans="1:10" ht="16.5" customHeight="1" x14ac:dyDescent="0.3">
      <c r="A716" s="33"/>
      <c r="B716" s="33"/>
      <c r="C716" s="33"/>
      <c r="D716" s="33"/>
      <c r="E716" s="33"/>
      <c r="F716" s="34"/>
      <c r="G716" s="34"/>
      <c r="H716" s="34"/>
      <c r="J716" s="332"/>
    </row>
    <row r="717" spans="1:10" ht="16.5" customHeight="1" x14ac:dyDescent="0.3">
      <c r="A717" s="33"/>
      <c r="B717" s="33"/>
      <c r="C717" s="33"/>
      <c r="D717" s="33"/>
      <c r="E717" s="33"/>
      <c r="F717" s="34"/>
      <c r="G717" s="34"/>
      <c r="H717" s="34"/>
      <c r="J717" s="332"/>
    </row>
    <row r="718" spans="1:10" ht="16.5" customHeight="1" x14ac:dyDescent="0.3">
      <c r="A718" s="33"/>
      <c r="B718" s="33"/>
      <c r="C718" s="33"/>
      <c r="D718" s="33"/>
      <c r="E718" s="33"/>
      <c r="F718" s="34"/>
      <c r="G718" s="34"/>
      <c r="H718" s="34"/>
      <c r="J718" s="332"/>
    </row>
    <row r="719" spans="1:10" ht="16.5" x14ac:dyDescent="0.3">
      <c r="A719" s="33" t="str">
        <f t="shared" si="11"/>
        <v/>
      </c>
      <c r="B719" s="33"/>
      <c r="C719" s="33"/>
      <c r="D719" s="33"/>
      <c r="E719" s="33"/>
      <c r="F719" s="34"/>
      <c r="G719" s="34"/>
      <c r="H719" s="34"/>
      <c r="J719" s="332"/>
    </row>
    <row r="720" spans="1:10" ht="16.5" customHeight="1" x14ac:dyDescent="0.3">
      <c r="A720" s="33" t="str">
        <f t="shared" si="11"/>
        <v/>
      </c>
      <c r="B720" s="33"/>
      <c r="C720" s="33"/>
      <c r="D720" s="33"/>
      <c r="E720" s="33"/>
      <c r="F720" s="34"/>
      <c r="G720" s="34"/>
      <c r="H720" s="34"/>
      <c r="J720" s="332"/>
    </row>
    <row r="721" spans="1:10" ht="16.5" customHeight="1" x14ac:dyDescent="0.3">
      <c r="A721" s="33" t="str">
        <f t="shared" si="11"/>
        <v/>
      </c>
      <c r="B721" s="33"/>
      <c r="C721" s="33"/>
      <c r="D721" s="33"/>
      <c r="E721" s="33"/>
      <c r="F721" s="34"/>
      <c r="G721" s="34"/>
      <c r="H721" s="34"/>
      <c r="J721" s="332"/>
    </row>
    <row r="722" spans="1:10" ht="16.5" customHeight="1" x14ac:dyDescent="0.3">
      <c r="A722" s="33" t="str">
        <f t="shared" si="11"/>
        <v/>
      </c>
      <c r="B722" s="33"/>
      <c r="C722" s="33"/>
      <c r="D722" s="33"/>
      <c r="E722" s="33"/>
      <c r="F722" s="34"/>
      <c r="G722" s="34"/>
      <c r="H722" s="34"/>
      <c r="J722" s="332"/>
    </row>
    <row r="723" spans="1:10" ht="16.5" x14ac:dyDescent="0.3">
      <c r="A723" s="33" t="str">
        <f t="shared" si="11"/>
        <v/>
      </c>
      <c r="B723" s="33"/>
      <c r="C723" s="33"/>
      <c r="D723" s="33"/>
      <c r="E723" s="33"/>
      <c r="F723" s="34"/>
      <c r="G723" s="34"/>
      <c r="H723" s="34"/>
      <c r="J723" s="332"/>
    </row>
    <row r="724" spans="1:10" ht="16.5" customHeight="1" x14ac:dyDescent="0.3">
      <c r="A724" s="33" t="str">
        <f t="shared" si="11"/>
        <v/>
      </c>
      <c r="B724" s="33"/>
      <c r="C724" s="33"/>
      <c r="D724" s="33"/>
      <c r="E724" s="33"/>
      <c r="F724" s="34"/>
      <c r="G724" s="34"/>
      <c r="H724" s="34"/>
      <c r="J724" s="332"/>
    </row>
    <row r="725" spans="1:10" ht="16.5" customHeight="1" x14ac:dyDescent="0.3">
      <c r="A725" s="33" t="str">
        <f t="shared" si="11"/>
        <v/>
      </c>
      <c r="B725" s="33"/>
      <c r="C725" s="33"/>
      <c r="D725" s="33"/>
      <c r="E725" s="33"/>
      <c r="F725" s="34"/>
      <c r="G725" s="34"/>
      <c r="H725" s="34"/>
      <c r="J725" s="332"/>
    </row>
    <row r="726" spans="1:10" ht="16.5" customHeight="1" x14ac:dyDescent="0.3">
      <c r="A726" s="33" t="str">
        <f t="shared" si="11"/>
        <v/>
      </c>
      <c r="B726" s="33"/>
      <c r="C726" s="33"/>
      <c r="D726" s="33"/>
      <c r="E726" s="33"/>
      <c r="F726" s="34"/>
      <c r="G726" s="34"/>
      <c r="H726" s="34"/>
      <c r="J726" s="332"/>
    </row>
    <row r="727" spans="1:10" ht="16.5" x14ac:dyDescent="0.3">
      <c r="A727" s="33" t="str">
        <f t="shared" si="11"/>
        <v/>
      </c>
      <c r="B727" s="33"/>
      <c r="C727" s="33"/>
      <c r="D727" s="33"/>
      <c r="E727" s="33"/>
      <c r="F727" s="34"/>
      <c r="G727" s="34"/>
      <c r="H727" s="34"/>
      <c r="J727" s="332"/>
    </row>
    <row r="728" spans="1:10" ht="16.5" customHeight="1" x14ac:dyDescent="0.3">
      <c r="A728" s="33" t="str">
        <f t="shared" si="11"/>
        <v/>
      </c>
      <c r="B728" s="33"/>
      <c r="C728" s="33"/>
      <c r="D728" s="33"/>
      <c r="E728" s="33"/>
      <c r="F728" s="34"/>
      <c r="G728" s="34"/>
      <c r="H728" s="34"/>
      <c r="J728" s="332"/>
    </row>
    <row r="729" spans="1:10" ht="16.5" customHeight="1" x14ac:dyDescent="0.3">
      <c r="A729" s="33" t="str">
        <f t="shared" si="11"/>
        <v/>
      </c>
      <c r="B729" s="33"/>
      <c r="C729" s="33"/>
      <c r="D729" s="33"/>
      <c r="E729" s="33"/>
      <c r="F729" s="34"/>
      <c r="G729" s="34"/>
      <c r="H729" s="34"/>
      <c r="J729" s="332"/>
    </row>
    <row r="730" spans="1:10" ht="16.5" customHeight="1" x14ac:dyDescent="0.3">
      <c r="A730" s="33" t="str">
        <f t="shared" si="11"/>
        <v/>
      </c>
      <c r="B730" s="33"/>
      <c r="C730" s="33"/>
      <c r="D730" s="33"/>
      <c r="E730" s="33"/>
      <c r="F730" s="34"/>
      <c r="G730" s="34"/>
      <c r="H730" s="34"/>
      <c r="I730" s="332"/>
      <c r="J730" s="332"/>
    </row>
    <row r="731" spans="1:10" ht="16.5" x14ac:dyDescent="0.3">
      <c r="I731" s="332"/>
      <c r="J731" s="332"/>
    </row>
    <row r="732" spans="1:10" ht="16.5" customHeight="1" x14ac:dyDescent="0.3">
      <c r="I732" s="332"/>
      <c r="J732" s="332"/>
    </row>
    <row r="733" spans="1:10" ht="16.5" customHeight="1" x14ac:dyDescent="0.3">
      <c r="I733" s="332"/>
      <c r="J733" s="332"/>
    </row>
    <row r="734" spans="1:10" ht="16.5" customHeight="1" x14ac:dyDescent="0.3">
      <c r="I734" s="332"/>
      <c r="J734" s="332"/>
    </row>
    <row r="735" spans="1:10" ht="16.5" x14ac:dyDescent="0.3">
      <c r="I735" s="332"/>
      <c r="J735" s="332"/>
    </row>
    <row r="736" spans="1:10" ht="16.5" x14ac:dyDescent="0.3">
      <c r="I736" s="332"/>
      <c r="J736" s="332"/>
    </row>
    <row r="737" spans="9:10" ht="16.5" x14ac:dyDescent="0.3">
      <c r="I737" s="332"/>
      <c r="J737" s="332"/>
    </row>
    <row r="738" spans="9:10" ht="16.5" x14ac:dyDescent="0.3">
      <c r="J738" s="332"/>
    </row>
  </sheetData>
  <dataValidations disablePrompts="1" count="3">
    <dataValidation type="list" allowBlank="1" showInputMessage="1" showErrorMessage="1" sqref="J211" xr:uid="{00000000-0002-0000-0900-000000000000}">
      <formula1>$J$200:$J$208</formula1>
    </dataValidation>
    <dataValidation type="list" allowBlank="1" showInputMessage="1" showErrorMessage="1" sqref="J213" xr:uid="{00000000-0002-0000-0900-000001000000}">
      <formula1>$J$200:$J$209</formula1>
    </dataValidation>
    <dataValidation type="list" allowBlank="1" showInputMessage="1" showErrorMessage="1" sqref="J202:J209" xr:uid="{00000000-0002-0000-0900-000002000000}">
      <formula1>#REF!</formula1>
    </dataValidation>
  </dataValidations>
  <pageMargins left="0.25" right="0.25" top="0.75" bottom="0.75" header="0.3" footer="0.3"/>
  <pageSetup paperSize="8" scale="10" orientation="portrait"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2:G630"/>
  <sheetViews>
    <sheetView zoomScale="90" zoomScaleNormal="90" workbookViewId="0">
      <pane ySplit="2" topLeftCell="A3" activePane="bottomLeft" state="frozen"/>
      <selection pane="bottomLeft" activeCell="A3" sqref="A3"/>
    </sheetView>
  </sheetViews>
  <sheetFormatPr defaultColWidth="9.140625" defaultRowHeight="16.5" x14ac:dyDescent="0.3"/>
  <cols>
    <col min="1" max="1" width="67.5703125" style="277" customWidth="1"/>
    <col min="2" max="2" width="13.140625" style="278" bestFit="1" customWidth="1"/>
    <col min="3" max="3" width="23.28515625" style="277" customWidth="1"/>
    <col min="4" max="4" width="79.7109375" style="271" customWidth="1"/>
    <col min="5" max="5" width="24.28515625" style="271" customWidth="1"/>
    <col min="6" max="6" width="8.85546875" style="271" customWidth="1"/>
    <col min="7" max="16384" width="9.140625" style="271"/>
  </cols>
  <sheetData>
    <row r="2" spans="1:7" ht="66" x14ac:dyDescent="0.3">
      <c r="A2" s="268" t="s">
        <v>536</v>
      </c>
      <c r="B2" s="269" t="s">
        <v>143</v>
      </c>
      <c r="C2" s="270" t="s">
        <v>690</v>
      </c>
      <c r="D2" s="352"/>
      <c r="E2" s="270" t="s">
        <v>692</v>
      </c>
    </row>
    <row r="3" spans="1:7" x14ac:dyDescent="0.3">
      <c r="A3" s="272" t="s">
        <v>147</v>
      </c>
      <c r="B3" s="273" t="s">
        <v>126</v>
      </c>
      <c r="C3" s="326">
        <v>534.38945374547359</v>
      </c>
      <c r="D3" s="274" t="str">
        <f>A3&amp;B3</f>
        <v>Zboża na ziarnoA</v>
      </c>
      <c r="E3" s="275">
        <f>C3*1.1</f>
        <v>587.828399120021</v>
      </c>
      <c r="G3" s="275"/>
    </row>
    <row r="4" spans="1:7" x14ac:dyDescent="0.3">
      <c r="A4" s="272" t="s">
        <v>147</v>
      </c>
      <c r="B4" s="273" t="s">
        <v>127</v>
      </c>
      <c r="C4" s="326">
        <v>555.29818502277215</v>
      </c>
      <c r="D4" s="274" t="str">
        <f t="shared" ref="D4:D67" si="0">A4&amp;B4</f>
        <v>Zboża na ziarnoB</v>
      </c>
      <c r="E4" s="275">
        <f t="shared" ref="E4:E67" si="1">C4*1.1</f>
        <v>610.82800352504944</v>
      </c>
      <c r="G4" s="275"/>
    </row>
    <row r="5" spans="1:7" x14ac:dyDescent="0.3">
      <c r="A5" s="272" t="s">
        <v>147</v>
      </c>
      <c r="B5" s="273" t="s">
        <v>149</v>
      </c>
      <c r="C5" s="326">
        <v>539.55021891813851</v>
      </c>
      <c r="D5" s="274" t="str">
        <f t="shared" si="0"/>
        <v>Zboża na ziarnoC</v>
      </c>
      <c r="E5" s="275">
        <f t="shared" si="1"/>
        <v>593.5052408099524</v>
      </c>
      <c r="G5" s="275"/>
    </row>
    <row r="6" spans="1:7" x14ac:dyDescent="0.3">
      <c r="A6" s="272" t="s">
        <v>147</v>
      </c>
      <c r="B6" s="273" t="s">
        <v>128</v>
      </c>
      <c r="C6" s="326">
        <v>566.48624317289455</v>
      </c>
      <c r="D6" s="274" t="str">
        <f t="shared" si="0"/>
        <v>Zboża na ziarnoD</v>
      </c>
      <c r="E6" s="275">
        <f t="shared" si="1"/>
        <v>623.13486749018409</v>
      </c>
      <c r="G6" s="275"/>
    </row>
    <row r="7" spans="1:7" x14ac:dyDescent="0.3">
      <c r="A7" s="272" t="s">
        <v>151</v>
      </c>
      <c r="B7" s="273" t="s">
        <v>126</v>
      </c>
      <c r="C7" s="326">
        <v>551.60962330350401</v>
      </c>
      <c r="D7" s="274" t="str">
        <f t="shared" si="0"/>
        <v>Pszenica zwyczajna ogółem na ziarnoA</v>
      </c>
      <c r="E7" s="275">
        <f t="shared" si="1"/>
        <v>606.77058563385447</v>
      </c>
      <c r="G7" s="275"/>
    </row>
    <row r="8" spans="1:7" x14ac:dyDescent="0.3">
      <c r="A8" s="272" t="s">
        <v>151</v>
      </c>
      <c r="B8" s="273" t="s">
        <v>127</v>
      </c>
      <c r="C8" s="326">
        <v>569.0533587297133</v>
      </c>
      <c r="D8" s="274" t="str">
        <f t="shared" si="0"/>
        <v>Pszenica zwyczajna ogółem na ziarnoB</v>
      </c>
      <c r="E8" s="275">
        <f t="shared" si="1"/>
        <v>625.95869460268466</v>
      </c>
      <c r="G8" s="275"/>
    </row>
    <row r="9" spans="1:7" x14ac:dyDescent="0.3">
      <c r="A9" s="272" t="s">
        <v>151</v>
      </c>
      <c r="B9" s="273" t="s">
        <v>149</v>
      </c>
      <c r="C9" s="326">
        <v>550.7245911422217</v>
      </c>
      <c r="D9" s="274" t="str">
        <f t="shared" si="0"/>
        <v>Pszenica zwyczajna ogółem na ziarnoC</v>
      </c>
      <c r="E9" s="275">
        <f t="shared" si="1"/>
        <v>605.79705025644387</v>
      </c>
      <c r="G9" s="275"/>
    </row>
    <row r="10" spans="1:7" x14ac:dyDescent="0.3">
      <c r="A10" s="272" t="s">
        <v>151</v>
      </c>
      <c r="B10" s="273" t="s">
        <v>128</v>
      </c>
      <c r="C10" s="326">
        <v>586.61928450635264</v>
      </c>
      <c r="D10" s="274" t="str">
        <f t="shared" si="0"/>
        <v>Pszenica zwyczajna ogółem na ziarnoD</v>
      </c>
      <c r="E10" s="275">
        <f t="shared" si="1"/>
        <v>645.28121295698793</v>
      </c>
      <c r="G10" s="275"/>
    </row>
    <row r="11" spans="1:7" x14ac:dyDescent="0.3">
      <c r="A11" s="272" t="s">
        <v>153</v>
      </c>
      <c r="B11" s="273" t="s">
        <v>126</v>
      </c>
      <c r="C11" s="326">
        <v>520.77827751612199</v>
      </c>
      <c r="D11" s="274" t="str">
        <f t="shared" si="0"/>
        <v>Pszenica zwyczajna jara na ziarnoA</v>
      </c>
      <c r="E11" s="275">
        <f t="shared" si="1"/>
        <v>572.85610526773428</v>
      </c>
      <c r="G11" s="275"/>
    </row>
    <row r="12" spans="1:7" x14ac:dyDescent="0.3">
      <c r="A12" s="272" t="s">
        <v>153</v>
      </c>
      <c r="B12" s="273" t="s">
        <v>127</v>
      </c>
      <c r="C12" s="326">
        <v>521.72189422267707</v>
      </c>
      <c r="D12" s="274" t="str">
        <f t="shared" si="0"/>
        <v>Pszenica zwyczajna jara na ziarnoB</v>
      </c>
      <c r="E12" s="275">
        <f t="shared" si="1"/>
        <v>573.89408364494477</v>
      </c>
      <c r="G12" s="275"/>
    </row>
    <row r="13" spans="1:7" x14ac:dyDescent="0.3">
      <c r="A13" s="272" t="s">
        <v>153</v>
      </c>
      <c r="B13" s="273" t="s">
        <v>149</v>
      </c>
      <c r="C13" s="326">
        <v>523.26605931692279</v>
      </c>
      <c r="D13" s="274" t="str">
        <f t="shared" si="0"/>
        <v>Pszenica zwyczajna jara na ziarnoC</v>
      </c>
      <c r="E13" s="275">
        <f t="shared" si="1"/>
        <v>575.59266524861516</v>
      </c>
      <c r="G13" s="275"/>
    </row>
    <row r="14" spans="1:7" x14ac:dyDescent="0.3">
      <c r="A14" s="272" t="s">
        <v>153</v>
      </c>
      <c r="B14" s="273" t="s">
        <v>128</v>
      </c>
      <c r="C14" s="326">
        <v>533.84840873390885</v>
      </c>
      <c r="D14" s="274" t="str">
        <f t="shared" si="0"/>
        <v>Pszenica zwyczajna jara na ziarnoD</v>
      </c>
      <c r="E14" s="275">
        <f t="shared" si="1"/>
        <v>587.23324960729974</v>
      </c>
      <c r="G14" s="275"/>
    </row>
    <row r="15" spans="1:7" x14ac:dyDescent="0.3">
      <c r="A15" s="272" t="s">
        <v>155</v>
      </c>
      <c r="B15" s="273" t="s">
        <v>126</v>
      </c>
      <c r="C15" s="326">
        <v>562.59619199762983</v>
      </c>
      <c r="D15" s="274" t="str">
        <f t="shared" si="0"/>
        <v>Pszenica zwyczajna ozima na ziarnoA</v>
      </c>
      <c r="E15" s="275">
        <f t="shared" si="1"/>
        <v>618.85581119739288</v>
      </c>
      <c r="G15" s="275"/>
    </row>
    <row r="16" spans="1:7" x14ac:dyDescent="0.3">
      <c r="A16" s="272" t="s">
        <v>155</v>
      </c>
      <c r="B16" s="273" t="s">
        <v>127</v>
      </c>
      <c r="C16" s="326">
        <v>580.32224890838279</v>
      </c>
      <c r="D16" s="274" t="str">
        <f t="shared" si="0"/>
        <v>Pszenica zwyczajna ozima na ziarnoB</v>
      </c>
      <c r="E16" s="275">
        <f t="shared" si="1"/>
        <v>638.35447379922107</v>
      </c>
      <c r="G16" s="275"/>
    </row>
    <row r="17" spans="1:7" x14ac:dyDescent="0.3">
      <c r="A17" s="272" t="s">
        <v>155</v>
      </c>
      <c r="B17" s="273" t="s">
        <v>149</v>
      </c>
      <c r="C17" s="326">
        <v>562.48098160075142</v>
      </c>
      <c r="D17" s="274" t="str">
        <f t="shared" si="0"/>
        <v>Pszenica zwyczajna ozima na ziarnoC</v>
      </c>
      <c r="E17" s="275">
        <f t="shared" si="1"/>
        <v>618.72907976082661</v>
      </c>
      <c r="G17" s="275"/>
    </row>
    <row r="18" spans="1:7" x14ac:dyDescent="0.3">
      <c r="A18" s="272" t="s">
        <v>155</v>
      </c>
      <c r="B18" s="273" t="s">
        <v>128</v>
      </c>
      <c r="C18" s="326">
        <v>596.68063514362927</v>
      </c>
      <c r="D18" s="274" t="str">
        <f t="shared" si="0"/>
        <v>Pszenica zwyczajna ozima na ziarnoD</v>
      </c>
      <c r="E18" s="275">
        <f t="shared" si="1"/>
        <v>656.34869865799226</v>
      </c>
      <c r="G18" s="275"/>
    </row>
    <row r="19" spans="1:7" x14ac:dyDescent="0.3">
      <c r="A19" s="272" t="s">
        <v>157</v>
      </c>
      <c r="B19" s="273" t="s">
        <v>126</v>
      </c>
      <c r="C19" s="326">
        <v>497.61823075117394</v>
      </c>
      <c r="D19" s="274" t="str">
        <f t="shared" si="0"/>
        <v>Żyto ogółem na ziarnoA</v>
      </c>
      <c r="E19" s="275">
        <f t="shared" si="1"/>
        <v>547.38005382629137</v>
      </c>
      <c r="G19" s="275"/>
    </row>
    <row r="20" spans="1:7" x14ac:dyDescent="0.3">
      <c r="A20" s="272" t="s">
        <v>157</v>
      </c>
      <c r="B20" s="273" t="s">
        <v>127</v>
      </c>
      <c r="C20" s="326">
        <v>509.31067345030266</v>
      </c>
      <c r="D20" s="274" t="str">
        <f t="shared" si="0"/>
        <v>Żyto ogółem na ziarnoB</v>
      </c>
      <c r="E20" s="275">
        <f t="shared" si="1"/>
        <v>560.24174079533293</v>
      </c>
      <c r="G20" s="275"/>
    </row>
    <row r="21" spans="1:7" x14ac:dyDescent="0.3">
      <c r="A21" s="272" t="s">
        <v>157</v>
      </c>
      <c r="B21" s="273" t="s">
        <v>149</v>
      </c>
      <c r="C21" s="326">
        <v>513.38117188952992</v>
      </c>
      <c r="D21" s="274" t="str">
        <f t="shared" si="0"/>
        <v>Żyto ogółem na ziarnoC</v>
      </c>
      <c r="E21" s="275">
        <f t="shared" si="1"/>
        <v>564.71928907848292</v>
      </c>
      <c r="G21" s="275"/>
    </row>
    <row r="22" spans="1:7" x14ac:dyDescent="0.3">
      <c r="A22" s="272" t="s">
        <v>157</v>
      </c>
      <c r="B22" s="273" t="s">
        <v>128</v>
      </c>
      <c r="C22" s="326">
        <v>511.61194638864248</v>
      </c>
      <c r="D22" s="274" t="str">
        <f t="shared" si="0"/>
        <v>Żyto ogółem na ziarnoD</v>
      </c>
      <c r="E22" s="275">
        <f t="shared" si="1"/>
        <v>562.77314102750677</v>
      </c>
      <c r="G22" s="275"/>
    </row>
    <row r="23" spans="1:7" x14ac:dyDescent="0.3">
      <c r="A23" s="272" t="s">
        <v>159</v>
      </c>
      <c r="B23" s="273" t="s">
        <v>126</v>
      </c>
      <c r="C23" s="326">
        <v>484.40819012859833</v>
      </c>
      <c r="D23" s="274" t="str">
        <f t="shared" si="0"/>
        <v>Żyto jare na ziarnoA</v>
      </c>
      <c r="E23" s="275">
        <f t="shared" si="1"/>
        <v>532.84900914145817</v>
      </c>
      <c r="G23" s="275"/>
    </row>
    <row r="24" spans="1:7" x14ac:dyDescent="0.3">
      <c r="A24" s="272" t="s">
        <v>159</v>
      </c>
      <c r="B24" s="273" t="s">
        <v>127</v>
      </c>
      <c r="C24" s="326">
        <v>504.54200191532703</v>
      </c>
      <c r="D24" s="274" t="str">
        <f t="shared" si="0"/>
        <v>Żyto jare na ziarnoB</v>
      </c>
      <c r="E24" s="275">
        <f t="shared" si="1"/>
        <v>554.99620210685976</v>
      </c>
      <c r="G24" s="275"/>
    </row>
    <row r="25" spans="1:7" x14ac:dyDescent="0.3">
      <c r="A25" s="272" t="s">
        <v>159</v>
      </c>
      <c r="B25" s="273" t="s">
        <v>149</v>
      </c>
      <c r="C25" s="326">
        <v>507.6849690518564</v>
      </c>
      <c r="D25" s="274" t="str">
        <f t="shared" si="0"/>
        <v>Żyto jare na ziarnoC</v>
      </c>
      <c r="E25" s="275">
        <f t="shared" si="1"/>
        <v>558.45346595704211</v>
      </c>
      <c r="G25" s="275"/>
    </row>
    <row r="26" spans="1:7" x14ac:dyDescent="0.3">
      <c r="A26" s="272" t="s">
        <v>159</v>
      </c>
      <c r="B26" s="273" t="s">
        <v>128</v>
      </c>
      <c r="C26" s="326">
        <v>552.27986301281169</v>
      </c>
      <c r="D26" s="274" t="str">
        <f t="shared" si="0"/>
        <v>Żyto jare na ziarnoD</v>
      </c>
      <c r="E26" s="275">
        <f t="shared" si="1"/>
        <v>607.50784931409294</v>
      </c>
      <c r="G26" s="275"/>
    </row>
    <row r="27" spans="1:7" x14ac:dyDescent="0.3">
      <c r="A27" s="272" t="s">
        <v>161</v>
      </c>
      <c r="B27" s="273" t="s">
        <v>126</v>
      </c>
      <c r="C27" s="326">
        <v>498.58686682355057</v>
      </c>
      <c r="D27" s="274" t="str">
        <f t="shared" si="0"/>
        <v>Żyto ozime na ziarnoA</v>
      </c>
      <c r="E27" s="275">
        <f t="shared" si="1"/>
        <v>548.44555350590565</v>
      </c>
      <c r="G27" s="275"/>
    </row>
    <row r="28" spans="1:7" x14ac:dyDescent="0.3">
      <c r="A28" s="272" t="s">
        <v>161</v>
      </c>
      <c r="B28" s="273" t="s">
        <v>127</v>
      </c>
      <c r="C28" s="326">
        <v>509.64231046204321</v>
      </c>
      <c r="D28" s="274" t="str">
        <f t="shared" si="0"/>
        <v>Żyto ozime na ziarnoB</v>
      </c>
      <c r="E28" s="275">
        <f t="shared" si="1"/>
        <v>560.60654150824757</v>
      </c>
      <c r="G28" s="275"/>
    </row>
    <row r="29" spans="1:7" x14ac:dyDescent="0.3">
      <c r="A29" s="272" t="s">
        <v>161</v>
      </c>
      <c r="B29" s="273" t="s">
        <v>149</v>
      </c>
      <c r="C29" s="326">
        <v>513.03054730295344</v>
      </c>
      <c r="D29" s="274" t="str">
        <f t="shared" si="0"/>
        <v>Żyto ozime na ziarnoC</v>
      </c>
      <c r="E29" s="275">
        <f t="shared" si="1"/>
        <v>564.33360203324878</v>
      </c>
      <c r="G29" s="275"/>
    </row>
    <row r="30" spans="1:7" x14ac:dyDescent="0.3">
      <c r="A30" s="272" t="s">
        <v>161</v>
      </c>
      <c r="B30" s="273" t="s">
        <v>128</v>
      </c>
      <c r="C30" s="326">
        <v>511.00789087713002</v>
      </c>
      <c r="D30" s="274" t="str">
        <f t="shared" si="0"/>
        <v>Żyto ozime na ziarnoD</v>
      </c>
      <c r="E30" s="275">
        <f t="shared" si="1"/>
        <v>562.10867996484308</v>
      </c>
      <c r="G30" s="275"/>
    </row>
    <row r="31" spans="1:7" x14ac:dyDescent="0.3">
      <c r="A31" s="272" t="s">
        <v>163</v>
      </c>
      <c r="B31" s="273" t="s">
        <v>126</v>
      </c>
      <c r="C31" s="326">
        <v>515.75264936148938</v>
      </c>
      <c r="D31" s="274" t="str">
        <f t="shared" si="0"/>
        <v>Jęczmień ogółem na ziarnoA</v>
      </c>
      <c r="E31" s="275">
        <f t="shared" si="1"/>
        <v>567.32791429763836</v>
      </c>
      <c r="G31" s="275"/>
    </row>
    <row r="32" spans="1:7" x14ac:dyDescent="0.3">
      <c r="A32" s="272" t="s">
        <v>163</v>
      </c>
      <c r="B32" s="273" t="s">
        <v>127</v>
      </c>
      <c r="C32" s="326">
        <v>517.87612253067925</v>
      </c>
      <c r="D32" s="274" t="str">
        <f t="shared" si="0"/>
        <v>Jęczmień ogółem na ziarnoB</v>
      </c>
      <c r="E32" s="275">
        <f t="shared" si="1"/>
        <v>569.66373478374726</v>
      </c>
      <c r="G32" s="275"/>
    </row>
    <row r="33" spans="1:7" x14ac:dyDescent="0.3">
      <c r="A33" s="272" t="s">
        <v>163</v>
      </c>
      <c r="B33" s="273" t="s">
        <v>149</v>
      </c>
      <c r="C33" s="326">
        <v>522.44958330243969</v>
      </c>
      <c r="D33" s="274" t="str">
        <f t="shared" si="0"/>
        <v>Jęczmień ogółem na ziarnoC</v>
      </c>
      <c r="E33" s="275">
        <f t="shared" si="1"/>
        <v>574.69454163268369</v>
      </c>
      <c r="G33" s="275"/>
    </row>
    <row r="34" spans="1:7" x14ac:dyDescent="0.3">
      <c r="A34" s="272" t="s">
        <v>163</v>
      </c>
      <c r="B34" s="273" t="s">
        <v>128</v>
      </c>
      <c r="C34" s="326">
        <v>524.94746163661148</v>
      </c>
      <c r="D34" s="274" t="str">
        <f t="shared" si="0"/>
        <v>Jęczmień ogółem na ziarnoD</v>
      </c>
      <c r="E34" s="275">
        <f t="shared" si="1"/>
        <v>577.44220780027263</v>
      </c>
      <c r="G34" s="275"/>
    </row>
    <row r="35" spans="1:7" x14ac:dyDescent="0.3">
      <c r="A35" s="272" t="s">
        <v>165</v>
      </c>
      <c r="B35" s="273" t="s">
        <v>126</v>
      </c>
      <c r="C35" s="326">
        <v>498.29804283459157</v>
      </c>
      <c r="D35" s="274" t="str">
        <f t="shared" si="0"/>
        <v>Jęczmień jary na ziarnoA</v>
      </c>
      <c r="E35" s="275">
        <f t="shared" si="1"/>
        <v>548.12784711805079</v>
      </c>
      <c r="G35" s="275"/>
    </row>
    <row r="36" spans="1:7" x14ac:dyDescent="0.3">
      <c r="A36" s="272" t="s">
        <v>165</v>
      </c>
      <c r="B36" s="273" t="s">
        <v>127</v>
      </c>
      <c r="C36" s="326">
        <v>501.34320589197881</v>
      </c>
      <c r="D36" s="274" t="str">
        <f t="shared" si="0"/>
        <v>Jęczmień jary na ziarnoB</v>
      </c>
      <c r="E36" s="275">
        <f t="shared" si="1"/>
        <v>551.47752648117671</v>
      </c>
      <c r="G36" s="275"/>
    </row>
    <row r="37" spans="1:7" x14ac:dyDescent="0.3">
      <c r="A37" s="272" t="s">
        <v>165</v>
      </c>
      <c r="B37" s="273" t="s">
        <v>149</v>
      </c>
      <c r="C37" s="326">
        <v>516.17588953876952</v>
      </c>
      <c r="D37" s="274" t="str">
        <f t="shared" si="0"/>
        <v>Jęczmień jary na ziarnoC</v>
      </c>
      <c r="E37" s="275">
        <f t="shared" si="1"/>
        <v>567.7934784926465</v>
      </c>
      <c r="G37" s="275"/>
    </row>
    <row r="38" spans="1:7" x14ac:dyDescent="0.3">
      <c r="A38" s="272" t="s">
        <v>165</v>
      </c>
      <c r="B38" s="273" t="s">
        <v>128</v>
      </c>
      <c r="C38" s="326">
        <v>517.68279695557203</v>
      </c>
      <c r="D38" s="274" t="str">
        <f t="shared" si="0"/>
        <v>Jęczmień jary na ziarnoD</v>
      </c>
      <c r="E38" s="275">
        <f t="shared" si="1"/>
        <v>569.45107665112926</v>
      </c>
      <c r="G38" s="275"/>
    </row>
    <row r="39" spans="1:7" x14ac:dyDescent="0.3">
      <c r="A39" s="272" t="s">
        <v>167</v>
      </c>
      <c r="B39" s="273" t="s">
        <v>126</v>
      </c>
      <c r="C39" s="326">
        <v>539.55926878271168</v>
      </c>
      <c r="D39" s="274" t="str">
        <f t="shared" si="0"/>
        <v>Jęczmień ozimy na ziarnoA</v>
      </c>
      <c r="E39" s="275">
        <f t="shared" si="1"/>
        <v>593.51519566098295</v>
      </c>
      <c r="G39" s="275"/>
    </row>
    <row r="40" spans="1:7" x14ac:dyDescent="0.3">
      <c r="A40" s="272" t="s">
        <v>167</v>
      </c>
      <c r="B40" s="273" t="s">
        <v>127</v>
      </c>
      <c r="C40" s="326">
        <v>532.2373609174399</v>
      </c>
      <c r="D40" s="274" t="str">
        <f t="shared" si="0"/>
        <v>Jęczmień ozimy na ziarnoB</v>
      </c>
      <c r="E40" s="275">
        <f t="shared" si="1"/>
        <v>585.46109700918396</v>
      </c>
      <c r="G40" s="275"/>
    </row>
    <row r="41" spans="1:7" x14ac:dyDescent="0.3">
      <c r="A41" s="272" t="s">
        <v>167</v>
      </c>
      <c r="B41" s="273" t="s">
        <v>149</v>
      </c>
      <c r="C41" s="326">
        <v>529.01854728709816</v>
      </c>
      <c r="D41" s="274" t="str">
        <f t="shared" si="0"/>
        <v>Jęczmień ozimy na ziarnoC</v>
      </c>
      <c r="E41" s="275">
        <f t="shared" si="1"/>
        <v>581.92040201580801</v>
      </c>
      <c r="G41" s="275"/>
    </row>
    <row r="42" spans="1:7" x14ac:dyDescent="0.3">
      <c r="A42" s="272" t="s">
        <v>167</v>
      </c>
      <c r="B42" s="273" t="s">
        <v>128</v>
      </c>
      <c r="C42" s="326">
        <v>534.1876684168069</v>
      </c>
      <c r="D42" s="274" t="str">
        <f t="shared" si="0"/>
        <v>Jęczmień ozimy na ziarnoD</v>
      </c>
      <c r="E42" s="275">
        <f t="shared" si="1"/>
        <v>587.60643525848764</v>
      </c>
      <c r="G42" s="275"/>
    </row>
    <row r="43" spans="1:7" x14ac:dyDescent="0.3">
      <c r="A43" s="272" t="s">
        <v>169</v>
      </c>
      <c r="B43" s="273" t="s">
        <v>126</v>
      </c>
      <c r="C43" s="326">
        <v>478.63094998076394</v>
      </c>
      <c r="D43" s="274" t="str">
        <f t="shared" si="0"/>
        <v>Owies na ziarnoA</v>
      </c>
      <c r="E43" s="275">
        <f t="shared" si="1"/>
        <v>526.49404497884041</v>
      </c>
      <c r="G43" s="275"/>
    </row>
    <row r="44" spans="1:7" x14ac:dyDescent="0.3">
      <c r="A44" s="272" t="s">
        <v>169</v>
      </c>
      <c r="B44" s="273" t="s">
        <v>127</v>
      </c>
      <c r="C44" s="326">
        <v>496.36118752115942</v>
      </c>
      <c r="D44" s="274" t="str">
        <f t="shared" si="0"/>
        <v>Owies na ziarnoB</v>
      </c>
      <c r="E44" s="275">
        <f t="shared" si="1"/>
        <v>545.9973062732754</v>
      </c>
      <c r="G44" s="275"/>
    </row>
    <row r="45" spans="1:7" x14ac:dyDescent="0.3">
      <c r="A45" s="272" t="s">
        <v>169</v>
      </c>
      <c r="B45" s="273" t="s">
        <v>149</v>
      </c>
      <c r="C45" s="326">
        <v>499.30903077573743</v>
      </c>
      <c r="D45" s="274" t="str">
        <f t="shared" si="0"/>
        <v>Owies na ziarnoC</v>
      </c>
      <c r="E45" s="275">
        <f t="shared" si="1"/>
        <v>549.23993385331119</v>
      </c>
      <c r="G45" s="275"/>
    </row>
    <row r="46" spans="1:7" x14ac:dyDescent="0.3">
      <c r="A46" s="272" t="s">
        <v>169</v>
      </c>
      <c r="B46" s="273" t="s">
        <v>128</v>
      </c>
      <c r="C46" s="326">
        <v>503.44186753754292</v>
      </c>
      <c r="D46" s="274" t="str">
        <f t="shared" si="0"/>
        <v>Owies na ziarnoD</v>
      </c>
      <c r="E46" s="275">
        <f t="shared" si="1"/>
        <v>553.78605429129721</v>
      </c>
      <c r="G46" s="275"/>
    </row>
    <row r="47" spans="1:7" x14ac:dyDescent="0.3">
      <c r="A47" s="272" t="s">
        <v>171</v>
      </c>
      <c r="B47" s="273" t="s">
        <v>126</v>
      </c>
      <c r="C47" s="326">
        <v>524.50035424153907</v>
      </c>
      <c r="D47" s="274" t="str">
        <f t="shared" si="0"/>
        <v>Pszenżyto ogółem na ziarnoA</v>
      </c>
      <c r="E47" s="275">
        <f t="shared" si="1"/>
        <v>576.95038966569302</v>
      </c>
      <c r="G47" s="275"/>
    </row>
    <row r="48" spans="1:7" x14ac:dyDescent="0.3">
      <c r="A48" s="272" t="s">
        <v>171</v>
      </c>
      <c r="B48" s="273" t="s">
        <v>127</v>
      </c>
      <c r="C48" s="326">
        <v>528.69015045862398</v>
      </c>
      <c r="D48" s="274" t="str">
        <f t="shared" si="0"/>
        <v>Pszenżyto ogółem na ziarnoB</v>
      </c>
      <c r="E48" s="275">
        <f t="shared" si="1"/>
        <v>581.55916550448637</v>
      </c>
      <c r="G48" s="275"/>
    </row>
    <row r="49" spans="1:7" x14ac:dyDescent="0.3">
      <c r="A49" s="272" t="s">
        <v>171</v>
      </c>
      <c r="B49" s="273" t="s">
        <v>149</v>
      </c>
      <c r="C49" s="326">
        <v>522.16853715114007</v>
      </c>
      <c r="D49" s="274" t="str">
        <f t="shared" si="0"/>
        <v>Pszenżyto ogółem na ziarnoC</v>
      </c>
      <c r="E49" s="275">
        <f t="shared" si="1"/>
        <v>574.38539086625417</v>
      </c>
      <c r="G49" s="275"/>
    </row>
    <row r="50" spans="1:7" x14ac:dyDescent="0.3">
      <c r="A50" s="272" t="s">
        <v>171</v>
      </c>
      <c r="B50" s="273" t="s">
        <v>128</v>
      </c>
      <c r="C50" s="326">
        <v>526.35215927875845</v>
      </c>
      <c r="D50" s="274" t="str">
        <f t="shared" si="0"/>
        <v>Pszenżyto ogółem na ziarnoD</v>
      </c>
      <c r="E50" s="275">
        <f t="shared" si="1"/>
        <v>578.9873752066344</v>
      </c>
      <c r="G50" s="275"/>
    </row>
    <row r="51" spans="1:7" x14ac:dyDescent="0.3">
      <c r="A51" s="272" t="s">
        <v>173</v>
      </c>
      <c r="B51" s="273" t="s">
        <v>126</v>
      </c>
      <c r="C51" s="326">
        <v>515.37107711871545</v>
      </c>
      <c r="D51" s="274" t="str">
        <f t="shared" si="0"/>
        <v>Pszenżyto jare na ziarnoA</v>
      </c>
      <c r="E51" s="275">
        <f t="shared" si="1"/>
        <v>566.90818483058706</v>
      </c>
      <c r="G51" s="275"/>
    </row>
    <row r="52" spans="1:7" x14ac:dyDescent="0.3">
      <c r="A52" s="272" t="s">
        <v>173</v>
      </c>
      <c r="B52" s="273" t="s">
        <v>127</v>
      </c>
      <c r="C52" s="326">
        <v>533.11748063680352</v>
      </c>
      <c r="D52" s="274" t="str">
        <f t="shared" si="0"/>
        <v>Pszenżyto jare na ziarnoB</v>
      </c>
      <c r="E52" s="275">
        <f t="shared" si="1"/>
        <v>586.42922870048392</v>
      </c>
      <c r="G52" s="275"/>
    </row>
    <row r="53" spans="1:7" x14ac:dyDescent="0.3">
      <c r="A53" s="272" t="s">
        <v>173</v>
      </c>
      <c r="B53" s="273" t="s">
        <v>149</v>
      </c>
      <c r="C53" s="326">
        <v>510.17497659566732</v>
      </c>
      <c r="D53" s="274" t="str">
        <f t="shared" si="0"/>
        <v>Pszenżyto jare na ziarnoC</v>
      </c>
      <c r="E53" s="275">
        <f t="shared" si="1"/>
        <v>561.19247425523406</v>
      </c>
      <c r="G53" s="275"/>
    </row>
    <row r="54" spans="1:7" x14ac:dyDescent="0.3">
      <c r="A54" s="272" t="s">
        <v>173</v>
      </c>
      <c r="B54" s="273" t="s">
        <v>128</v>
      </c>
      <c r="C54" s="326">
        <v>516.67644957883306</v>
      </c>
      <c r="D54" s="274" t="str">
        <f t="shared" si="0"/>
        <v>Pszenżyto jare na ziarnoD</v>
      </c>
      <c r="E54" s="275">
        <f t="shared" si="1"/>
        <v>568.3440945367164</v>
      </c>
      <c r="G54" s="275"/>
    </row>
    <row r="55" spans="1:7" x14ac:dyDescent="0.3">
      <c r="A55" s="272" t="s">
        <v>175</v>
      </c>
      <c r="B55" s="273" t="s">
        <v>126</v>
      </c>
      <c r="C55" s="326">
        <v>529.23936676115079</v>
      </c>
      <c r="D55" s="274" t="str">
        <f t="shared" si="0"/>
        <v>Pszenżyto ozime na ziarnoA</v>
      </c>
      <c r="E55" s="275">
        <f t="shared" si="1"/>
        <v>582.16330343726588</v>
      </c>
      <c r="G55" s="275"/>
    </row>
    <row r="56" spans="1:7" x14ac:dyDescent="0.3">
      <c r="A56" s="272" t="s">
        <v>175</v>
      </c>
      <c r="B56" s="273" t="s">
        <v>127</v>
      </c>
      <c r="C56" s="326">
        <v>528.68925026372551</v>
      </c>
      <c r="D56" s="274" t="str">
        <f t="shared" si="0"/>
        <v>Pszenżyto ozime na ziarnoB</v>
      </c>
      <c r="E56" s="275">
        <f t="shared" si="1"/>
        <v>581.55817529009812</v>
      </c>
      <c r="G56" s="275"/>
    </row>
    <row r="57" spans="1:7" x14ac:dyDescent="0.3">
      <c r="A57" s="272" t="s">
        <v>175</v>
      </c>
      <c r="B57" s="273" t="s">
        <v>149</v>
      </c>
      <c r="C57" s="326">
        <v>523.51045724593655</v>
      </c>
      <c r="D57" s="274" t="str">
        <f t="shared" si="0"/>
        <v>Pszenżyto ozime na ziarnoC</v>
      </c>
      <c r="E57" s="275">
        <f t="shared" si="1"/>
        <v>575.8615029705303</v>
      </c>
      <c r="G57" s="275"/>
    </row>
    <row r="58" spans="1:7" x14ac:dyDescent="0.3">
      <c r="A58" s="272" t="s">
        <v>175</v>
      </c>
      <c r="B58" s="273" t="s">
        <v>128</v>
      </c>
      <c r="C58" s="326">
        <v>528.12922703136826</v>
      </c>
      <c r="D58" s="274" t="str">
        <f t="shared" si="0"/>
        <v>Pszenżyto ozime na ziarnoD</v>
      </c>
      <c r="E58" s="275">
        <f t="shared" si="1"/>
        <v>580.94214973450516</v>
      </c>
      <c r="G58" s="275"/>
    </row>
    <row r="59" spans="1:7" x14ac:dyDescent="0.3">
      <c r="A59" s="272" t="s">
        <v>177</v>
      </c>
      <c r="B59" s="273" t="s">
        <v>126</v>
      </c>
      <c r="C59" s="326">
        <v>494.58754904908028</v>
      </c>
      <c r="D59" s="274" t="str">
        <f t="shared" si="0"/>
        <v>Mieszanki zbożowe na ziarnoA</v>
      </c>
      <c r="E59" s="275">
        <f t="shared" si="1"/>
        <v>544.0463039539884</v>
      </c>
      <c r="G59" s="275"/>
    </row>
    <row r="60" spans="1:7" x14ac:dyDescent="0.3">
      <c r="A60" s="272" t="s">
        <v>177</v>
      </c>
      <c r="B60" s="273" t="s">
        <v>127</v>
      </c>
      <c r="C60" s="326">
        <v>501.51772385402239</v>
      </c>
      <c r="D60" s="274" t="str">
        <f t="shared" si="0"/>
        <v>Mieszanki zbożowe na ziarnoB</v>
      </c>
      <c r="E60" s="275">
        <f t="shared" si="1"/>
        <v>551.66949623942469</v>
      </c>
      <c r="G60" s="275"/>
    </row>
    <row r="61" spans="1:7" x14ac:dyDescent="0.3">
      <c r="A61" s="272" t="s">
        <v>177</v>
      </c>
      <c r="B61" s="273" t="s">
        <v>149</v>
      </c>
      <c r="C61" s="326">
        <v>505.98308835455941</v>
      </c>
      <c r="D61" s="274" t="str">
        <f t="shared" si="0"/>
        <v>Mieszanki zbożowe na ziarnoC</v>
      </c>
      <c r="E61" s="275">
        <f t="shared" si="1"/>
        <v>556.58139719001542</v>
      </c>
      <c r="G61" s="275"/>
    </row>
    <row r="62" spans="1:7" x14ac:dyDescent="0.3">
      <c r="A62" s="272" t="s">
        <v>177</v>
      </c>
      <c r="B62" s="273" t="s">
        <v>128</v>
      </c>
      <c r="C62" s="326">
        <v>508.74536634601191</v>
      </c>
      <c r="D62" s="274" t="str">
        <f t="shared" si="0"/>
        <v>Mieszanki zbożowe na ziarnoD</v>
      </c>
      <c r="E62" s="275">
        <f t="shared" si="1"/>
        <v>559.61990298061312</v>
      </c>
      <c r="G62" s="275"/>
    </row>
    <row r="63" spans="1:7" x14ac:dyDescent="0.3">
      <c r="A63" s="272" t="s">
        <v>179</v>
      </c>
      <c r="B63" s="273" t="s">
        <v>126</v>
      </c>
      <c r="C63" s="326">
        <v>493.75495015600637</v>
      </c>
      <c r="D63" s="274" t="str">
        <f t="shared" si="0"/>
        <v>Mieszanki zbożowe jare na ziarnoA</v>
      </c>
      <c r="E63" s="275">
        <f t="shared" si="1"/>
        <v>543.13044517160711</v>
      </c>
      <c r="G63" s="275"/>
    </row>
    <row r="64" spans="1:7" x14ac:dyDescent="0.3">
      <c r="A64" s="272" t="s">
        <v>179</v>
      </c>
      <c r="B64" s="273" t="s">
        <v>127</v>
      </c>
      <c r="C64" s="326">
        <v>500.48100101707632</v>
      </c>
      <c r="D64" s="274" t="str">
        <f t="shared" si="0"/>
        <v>Mieszanki zbożowe jare na ziarnoB</v>
      </c>
      <c r="E64" s="275">
        <f t="shared" si="1"/>
        <v>550.52910111878396</v>
      </c>
      <c r="G64" s="275"/>
    </row>
    <row r="65" spans="1:7" x14ac:dyDescent="0.3">
      <c r="A65" s="272" t="s">
        <v>179</v>
      </c>
      <c r="B65" s="273" t="s">
        <v>149</v>
      </c>
      <c r="C65" s="326">
        <v>505.88289917778627</v>
      </c>
      <c r="D65" s="274" t="str">
        <f t="shared" si="0"/>
        <v>Mieszanki zbożowe jare na ziarnoC</v>
      </c>
      <c r="E65" s="275">
        <f t="shared" si="1"/>
        <v>556.47118909556491</v>
      </c>
      <c r="G65" s="275"/>
    </row>
    <row r="66" spans="1:7" x14ac:dyDescent="0.3">
      <c r="A66" s="272" t="s">
        <v>179</v>
      </c>
      <c r="B66" s="273" t="s">
        <v>128</v>
      </c>
      <c r="C66" s="326">
        <v>509.39705181096133</v>
      </c>
      <c r="D66" s="274" t="str">
        <f t="shared" si="0"/>
        <v>Mieszanki zbożowe jare na ziarnoD</v>
      </c>
      <c r="E66" s="275">
        <f t="shared" si="1"/>
        <v>560.33675699205753</v>
      </c>
      <c r="G66" s="275"/>
    </row>
    <row r="67" spans="1:7" x14ac:dyDescent="0.3">
      <c r="A67" s="272" t="s">
        <v>181</v>
      </c>
      <c r="B67" s="273" t="s">
        <v>126</v>
      </c>
      <c r="C67" s="326">
        <v>520.2510155530116</v>
      </c>
      <c r="D67" s="274" t="str">
        <f t="shared" si="0"/>
        <v>Mieszanki zbożowe ozime na ziarnoA</v>
      </c>
      <c r="E67" s="275">
        <f t="shared" si="1"/>
        <v>572.27611710831286</v>
      </c>
      <c r="G67" s="275"/>
    </row>
    <row r="68" spans="1:7" x14ac:dyDescent="0.3">
      <c r="A68" s="272" t="s">
        <v>181</v>
      </c>
      <c r="B68" s="273" t="s">
        <v>127</v>
      </c>
      <c r="C68" s="326">
        <v>520.57001996716963</v>
      </c>
      <c r="D68" s="274" t="str">
        <f t="shared" ref="D68:D127" si="2">A68&amp;B68</f>
        <v>Mieszanki zbożowe ozime na ziarnoB</v>
      </c>
      <c r="E68" s="275">
        <f t="shared" ref="E68:E131" si="3">C68*1.1</f>
        <v>572.62702196388659</v>
      </c>
      <c r="G68" s="275"/>
    </row>
    <row r="69" spans="1:7" x14ac:dyDescent="0.3">
      <c r="A69" s="272" t="s">
        <v>181</v>
      </c>
      <c r="B69" s="273" t="s">
        <v>149</v>
      </c>
      <c r="C69" s="326">
        <v>488.66976027605176</v>
      </c>
      <c r="D69" s="274" t="str">
        <f t="shared" si="2"/>
        <v>Mieszanki zbożowe ozime na ziarnoC</v>
      </c>
      <c r="E69" s="275">
        <f t="shared" si="3"/>
        <v>537.53673630365699</v>
      </c>
      <c r="G69" s="275"/>
    </row>
    <row r="70" spans="1:7" x14ac:dyDescent="0.3">
      <c r="A70" s="272" t="s">
        <v>181</v>
      </c>
      <c r="B70" s="273" t="s">
        <v>128</v>
      </c>
      <c r="C70" s="326">
        <v>479.78220419593072</v>
      </c>
      <c r="D70" s="274" t="str">
        <f t="shared" si="2"/>
        <v>Mieszanki zbożowe ozime na ziarnoD</v>
      </c>
      <c r="E70" s="275">
        <f t="shared" si="3"/>
        <v>527.76042461552379</v>
      </c>
      <c r="G70" s="275"/>
    </row>
    <row r="71" spans="1:7" x14ac:dyDescent="0.3">
      <c r="A71" s="272" t="s">
        <v>183</v>
      </c>
      <c r="B71" s="273" t="s">
        <v>126</v>
      </c>
      <c r="C71" s="326">
        <v>656.57562085892857</v>
      </c>
      <c r="D71" s="274" t="str">
        <f t="shared" si="2"/>
        <v>Kukurydza (sucha i wilgotna) na ziarnoA</v>
      </c>
      <c r="E71" s="275">
        <f t="shared" si="3"/>
        <v>722.23318294482146</v>
      </c>
      <c r="G71" s="275"/>
    </row>
    <row r="72" spans="1:7" x14ac:dyDescent="0.3">
      <c r="A72" s="272" t="s">
        <v>183</v>
      </c>
      <c r="B72" s="273" t="s">
        <v>127</v>
      </c>
      <c r="C72" s="326">
        <v>671.06421410858445</v>
      </c>
      <c r="D72" s="274" t="str">
        <f t="shared" si="2"/>
        <v>Kukurydza (sucha i wilgotna) na ziarnoB</v>
      </c>
      <c r="E72" s="275">
        <f t="shared" si="3"/>
        <v>738.17063551944295</v>
      </c>
      <c r="G72" s="275"/>
    </row>
    <row r="73" spans="1:7" x14ac:dyDescent="0.3">
      <c r="A73" s="272" t="s">
        <v>183</v>
      </c>
      <c r="B73" s="273" t="s">
        <v>149</v>
      </c>
      <c r="C73" s="326">
        <v>676.50026476613425</v>
      </c>
      <c r="D73" s="274" t="str">
        <f t="shared" si="2"/>
        <v>Kukurydza (sucha i wilgotna) na ziarnoC</v>
      </c>
      <c r="E73" s="275">
        <f t="shared" si="3"/>
        <v>744.1502912427477</v>
      </c>
      <c r="G73" s="275"/>
    </row>
    <row r="74" spans="1:7" x14ac:dyDescent="0.3">
      <c r="A74" s="272" t="s">
        <v>183</v>
      </c>
      <c r="B74" s="273" t="s">
        <v>128</v>
      </c>
      <c r="C74" s="326">
        <v>690.33954103683243</v>
      </c>
      <c r="D74" s="274" t="str">
        <f t="shared" si="2"/>
        <v>Kukurydza (sucha i wilgotna) na ziarnoD</v>
      </c>
      <c r="E74" s="275">
        <f t="shared" si="3"/>
        <v>759.37349514051573</v>
      </c>
      <c r="G74" s="275"/>
    </row>
    <row r="75" spans="1:7" x14ac:dyDescent="0.3">
      <c r="A75" s="272" t="s">
        <v>185</v>
      </c>
      <c r="B75" s="273" t="s">
        <v>126</v>
      </c>
      <c r="C75" s="326">
        <v>350.68729945622789</v>
      </c>
      <c r="D75" s="274" t="str">
        <f t="shared" si="2"/>
        <v>Pozostałe zboża na ziarnoA</v>
      </c>
      <c r="E75" s="275">
        <f t="shared" si="3"/>
        <v>385.7560294018507</v>
      </c>
      <c r="G75" s="275"/>
    </row>
    <row r="76" spans="1:7" x14ac:dyDescent="0.3">
      <c r="A76" s="272" t="s">
        <v>185</v>
      </c>
      <c r="B76" s="273" t="s">
        <v>127</v>
      </c>
      <c r="C76" s="326">
        <v>344.05386616869276</v>
      </c>
      <c r="D76" s="274" t="str">
        <f t="shared" si="2"/>
        <v>Pozostałe zboża na ziarnoB</v>
      </c>
      <c r="E76" s="275">
        <f t="shared" si="3"/>
        <v>378.45925278556206</v>
      </c>
      <c r="G76" s="275"/>
    </row>
    <row r="77" spans="1:7" x14ac:dyDescent="0.3">
      <c r="A77" s="272" t="s">
        <v>185</v>
      </c>
      <c r="B77" s="273" t="s">
        <v>149</v>
      </c>
      <c r="C77" s="326">
        <v>343.56960559081995</v>
      </c>
      <c r="D77" s="274" t="str">
        <f t="shared" si="2"/>
        <v>Pozostałe zboża na ziarnoC</v>
      </c>
      <c r="E77" s="275">
        <f t="shared" si="3"/>
        <v>377.92656614990199</v>
      </c>
      <c r="G77" s="275"/>
    </row>
    <row r="78" spans="1:7" x14ac:dyDescent="0.3">
      <c r="A78" s="272" t="s">
        <v>185</v>
      </c>
      <c r="B78" s="273" t="s">
        <v>128</v>
      </c>
      <c r="C78" s="326">
        <v>405.89881448601074</v>
      </c>
      <c r="D78" s="274" t="str">
        <f t="shared" si="2"/>
        <v>Pozostałe zboża na ziarnoD</v>
      </c>
      <c r="E78" s="275">
        <f t="shared" si="3"/>
        <v>446.48869593461183</v>
      </c>
      <c r="G78" s="275"/>
    </row>
    <row r="79" spans="1:7" x14ac:dyDescent="0.3">
      <c r="A79" s="272" t="s">
        <v>187</v>
      </c>
      <c r="B79" s="273" t="s">
        <v>126</v>
      </c>
      <c r="C79" s="326">
        <v>344.43399004294366</v>
      </c>
      <c r="D79" s="274" t="str">
        <f t="shared" si="2"/>
        <v>Gryka na ziarnoA</v>
      </c>
      <c r="E79" s="275">
        <f t="shared" si="3"/>
        <v>378.87738904723807</v>
      </c>
      <c r="G79" s="275"/>
    </row>
    <row r="80" spans="1:7" x14ac:dyDescent="0.3">
      <c r="A80" s="272" t="s">
        <v>187</v>
      </c>
      <c r="B80" s="273" t="s">
        <v>127</v>
      </c>
      <c r="C80" s="326">
        <v>353.11457590793492</v>
      </c>
      <c r="D80" s="274" t="str">
        <f t="shared" si="2"/>
        <v>Gryka na ziarnoB</v>
      </c>
      <c r="E80" s="275">
        <f t="shared" si="3"/>
        <v>388.42603349872843</v>
      </c>
      <c r="G80" s="275"/>
    </row>
    <row r="81" spans="1:7" x14ac:dyDescent="0.3">
      <c r="A81" s="272" t="s">
        <v>187</v>
      </c>
      <c r="B81" s="273" t="s">
        <v>149</v>
      </c>
      <c r="C81" s="326">
        <v>323.27259964795559</v>
      </c>
      <c r="D81" s="274" t="str">
        <f t="shared" si="2"/>
        <v>Gryka na ziarnoC</v>
      </c>
      <c r="E81" s="275">
        <f t="shared" si="3"/>
        <v>355.59985961275117</v>
      </c>
      <c r="G81" s="275"/>
    </row>
    <row r="82" spans="1:7" x14ac:dyDescent="0.3">
      <c r="A82" s="272" t="s">
        <v>187</v>
      </c>
      <c r="B82" s="273" t="s">
        <v>128</v>
      </c>
      <c r="C82" s="326">
        <v>349.4269508308297</v>
      </c>
      <c r="D82" s="274" t="str">
        <f t="shared" si="2"/>
        <v>Gryka na ziarnoD</v>
      </c>
      <c r="E82" s="275">
        <f t="shared" si="3"/>
        <v>384.36964591391268</v>
      </c>
      <c r="G82" s="275"/>
    </row>
    <row r="83" spans="1:7" x14ac:dyDescent="0.3">
      <c r="A83" s="272" t="s">
        <v>189</v>
      </c>
      <c r="B83" s="273" t="s">
        <v>126</v>
      </c>
      <c r="C83" s="326">
        <v>370.05135038756259</v>
      </c>
      <c r="D83" s="274" t="str">
        <f t="shared" si="2"/>
        <v>Proso na ziarnoA</v>
      </c>
      <c r="E83" s="275">
        <f t="shared" si="3"/>
        <v>407.05648542631889</v>
      </c>
      <c r="G83" s="275"/>
    </row>
    <row r="84" spans="1:7" x14ac:dyDescent="0.3">
      <c r="A84" s="272" t="s">
        <v>189</v>
      </c>
      <c r="B84" s="273" t="s">
        <v>127</v>
      </c>
      <c r="C84" s="326">
        <v>423.29909674812274</v>
      </c>
      <c r="D84" s="274" t="str">
        <f t="shared" si="2"/>
        <v>Proso na ziarnoB</v>
      </c>
      <c r="E84" s="275">
        <f t="shared" si="3"/>
        <v>465.62900642293505</v>
      </c>
      <c r="G84" s="275"/>
    </row>
    <row r="85" spans="1:7" x14ac:dyDescent="0.3">
      <c r="A85" s="272" t="s">
        <v>189</v>
      </c>
      <c r="B85" s="273" t="s">
        <v>149</v>
      </c>
      <c r="C85" s="326">
        <v>415.01683969010202</v>
      </c>
      <c r="D85" s="274" t="str">
        <f t="shared" si="2"/>
        <v>Proso na ziarnoC</v>
      </c>
      <c r="E85" s="275">
        <f t="shared" si="3"/>
        <v>456.51852365911225</v>
      </c>
      <c r="G85" s="275"/>
    </row>
    <row r="86" spans="1:7" x14ac:dyDescent="0.3">
      <c r="A86" s="272" t="s">
        <v>189</v>
      </c>
      <c r="B86" s="273" t="s">
        <v>128</v>
      </c>
      <c r="C86" s="326">
        <v>418.24474834333625</v>
      </c>
      <c r="D86" s="274" t="str">
        <f t="shared" si="2"/>
        <v>Proso na ziarnoD</v>
      </c>
      <c r="E86" s="275">
        <f t="shared" si="3"/>
        <v>460.06922317766993</v>
      </c>
      <c r="G86" s="275"/>
    </row>
    <row r="87" spans="1:7" x14ac:dyDescent="0.3">
      <c r="A87" s="272" t="s">
        <v>185</v>
      </c>
      <c r="B87" s="273" t="s">
        <v>126</v>
      </c>
      <c r="C87" s="326">
        <v>442.55253602822791</v>
      </c>
      <c r="D87" s="274" t="str">
        <f t="shared" si="2"/>
        <v>Pozostałe zboża na ziarnoA</v>
      </c>
      <c r="E87" s="275">
        <f t="shared" si="3"/>
        <v>486.80778963105075</v>
      </c>
      <c r="G87" s="275"/>
    </row>
    <row r="88" spans="1:7" x14ac:dyDescent="0.3">
      <c r="A88" s="272" t="s">
        <v>185</v>
      </c>
      <c r="B88" s="273" t="s">
        <v>127</v>
      </c>
      <c r="C88" s="326">
        <v>410.74050596797082</v>
      </c>
      <c r="D88" s="274" t="str">
        <f t="shared" si="2"/>
        <v>Pozostałe zboża na ziarnoB</v>
      </c>
      <c r="E88" s="275">
        <f t="shared" si="3"/>
        <v>451.81455656476794</v>
      </c>
      <c r="G88" s="275"/>
    </row>
    <row r="89" spans="1:7" x14ac:dyDescent="0.3">
      <c r="A89" s="272" t="s">
        <v>185</v>
      </c>
      <c r="B89" s="273" t="s">
        <v>149</v>
      </c>
      <c r="C89" s="326">
        <v>442.55253602822791</v>
      </c>
      <c r="D89" s="274" t="str">
        <f t="shared" si="2"/>
        <v>Pozostałe zboża na ziarnoC</v>
      </c>
      <c r="E89" s="275">
        <f t="shared" si="3"/>
        <v>486.80778963105075</v>
      </c>
      <c r="G89" s="275"/>
    </row>
    <row r="90" spans="1:7" x14ac:dyDescent="0.3">
      <c r="A90" s="272" t="s">
        <v>185</v>
      </c>
      <c r="B90" s="273" t="s">
        <v>128</v>
      </c>
      <c r="C90" s="326">
        <v>442.55253602822791</v>
      </c>
      <c r="D90" s="274" t="str">
        <f t="shared" si="2"/>
        <v>Pozostałe zboża na ziarnoD</v>
      </c>
      <c r="E90" s="275">
        <f t="shared" si="3"/>
        <v>486.80778963105075</v>
      </c>
      <c r="G90" s="275"/>
    </row>
    <row r="91" spans="1:7" x14ac:dyDescent="0.3">
      <c r="A91" s="272" t="s">
        <v>191</v>
      </c>
      <c r="B91" s="273" t="s">
        <v>126</v>
      </c>
      <c r="C91" s="326">
        <v>830.28342635707361</v>
      </c>
      <c r="D91" s="274" t="str">
        <f t="shared" si="2"/>
        <v>Strączkowe na nasiona sucheA</v>
      </c>
      <c r="E91" s="275">
        <f t="shared" si="3"/>
        <v>913.31176899278103</v>
      </c>
      <c r="G91" s="275"/>
    </row>
    <row r="92" spans="1:7" x14ac:dyDescent="0.3">
      <c r="A92" s="272" t="s">
        <v>191</v>
      </c>
      <c r="B92" s="273" t="s">
        <v>127</v>
      </c>
      <c r="C92" s="326">
        <v>805.11394953392062</v>
      </c>
      <c r="D92" s="274" t="str">
        <f t="shared" si="2"/>
        <v>Strączkowe na nasiona sucheB</v>
      </c>
      <c r="E92" s="275">
        <f t="shared" si="3"/>
        <v>885.62534448731276</v>
      </c>
      <c r="G92" s="275"/>
    </row>
    <row r="93" spans="1:7" x14ac:dyDescent="0.3">
      <c r="A93" s="272" t="s">
        <v>191</v>
      </c>
      <c r="B93" s="273" t="s">
        <v>149</v>
      </c>
      <c r="C93" s="326">
        <v>797.79562674051806</v>
      </c>
      <c r="D93" s="274" t="str">
        <f t="shared" si="2"/>
        <v>Strączkowe na nasiona sucheC</v>
      </c>
      <c r="E93" s="275">
        <f t="shared" si="3"/>
        <v>877.57518941456999</v>
      </c>
      <c r="G93" s="275"/>
    </row>
    <row r="94" spans="1:7" x14ac:dyDescent="0.3">
      <c r="A94" s="272" t="s">
        <v>191</v>
      </c>
      <c r="B94" s="273" t="s">
        <v>128</v>
      </c>
      <c r="C94" s="326">
        <v>920.77339406391354</v>
      </c>
      <c r="D94" s="274" t="str">
        <f t="shared" si="2"/>
        <v>Strączkowe na nasiona sucheD</v>
      </c>
      <c r="E94" s="275">
        <f t="shared" si="3"/>
        <v>1012.8507334703049</v>
      </c>
      <c r="G94" s="275"/>
    </row>
    <row r="95" spans="1:7" x14ac:dyDescent="0.3">
      <c r="A95" s="272" t="s">
        <v>193</v>
      </c>
      <c r="B95" s="273" t="s">
        <v>126</v>
      </c>
      <c r="C95" s="326">
        <v>809.71543426138317</v>
      </c>
      <c r="D95" s="274" t="str">
        <f t="shared" si="2"/>
        <v>Strączkowe jadalne na nasiona sucheA</v>
      </c>
      <c r="E95" s="275">
        <f t="shared" si="3"/>
        <v>890.68697768752156</v>
      </c>
      <c r="G95" s="275"/>
    </row>
    <row r="96" spans="1:7" x14ac:dyDescent="0.3">
      <c r="A96" s="272" t="s">
        <v>193</v>
      </c>
      <c r="B96" s="273" t="s">
        <v>127</v>
      </c>
      <c r="C96" s="326">
        <v>807.64224199990065</v>
      </c>
      <c r="D96" s="274" t="str">
        <f t="shared" si="2"/>
        <v>Strączkowe jadalne na nasiona sucheB</v>
      </c>
      <c r="E96" s="275">
        <f t="shared" si="3"/>
        <v>888.40646619989082</v>
      </c>
      <c r="G96" s="275"/>
    </row>
    <row r="97" spans="1:7" x14ac:dyDescent="0.3">
      <c r="A97" s="272" t="s">
        <v>193</v>
      </c>
      <c r="B97" s="273" t="s">
        <v>149</v>
      </c>
      <c r="C97" s="326">
        <v>942.78455449053865</v>
      </c>
      <c r="D97" s="274" t="str">
        <f t="shared" si="2"/>
        <v>Strączkowe jadalne na nasiona sucheC</v>
      </c>
      <c r="E97" s="275">
        <f t="shared" si="3"/>
        <v>1037.0630099395926</v>
      </c>
      <c r="G97" s="275"/>
    </row>
    <row r="98" spans="1:7" x14ac:dyDescent="0.3">
      <c r="A98" s="272" t="s">
        <v>193</v>
      </c>
      <c r="B98" s="273" t="s">
        <v>128</v>
      </c>
      <c r="C98" s="326">
        <v>922.660586483354</v>
      </c>
      <c r="D98" s="274" t="str">
        <f t="shared" si="2"/>
        <v>Strączkowe jadalne na nasiona sucheD</v>
      </c>
      <c r="E98" s="275">
        <f t="shared" si="3"/>
        <v>1014.9266451316895</v>
      </c>
      <c r="G98" s="275"/>
    </row>
    <row r="99" spans="1:7" x14ac:dyDescent="0.3">
      <c r="A99" s="272" t="s">
        <v>195</v>
      </c>
      <c r="B99" s="273" t="s">
        <v>126</v>
      </c>
      <c r="C99" s="326">
        <v>848.51901570681787</v>
      </c>
      <c r="D99" s="274" t="str">
        <f t="shared" si="2"/>
        <v>Groch konsumpcyjny na nasiona sucheA</v>
      </c>
      <c r="E99" s="275">
        <f t="shared" si="3"/>
        <v>933.37091727749976</v>
      </c>
      <c r="G99" s="275"/>
    </row>
    <row r="100" spans="1:7" x14ac:dyDescent="0.3">
      <c r="A100" s="272" t="s">
        <v>195</v>
      </c>
      <c r="B100" s="273" t="s">
        <v>127</v>
      </c>
      <c r="C100" s="326">
        <v>815.4156699652749</v>
      </c>
      <c r="D100" s="274" t="str">
        <f t="shared" si="2"/>
        <v>Groch konsumpcyjny na nasiona sucheB</v>
      </c>
      <c r="E100" s="275">
        <f t="shared" si="3"/>
        <v>896.95723696180244</v>
      </c>
      <c r="G100" s="275"/>
    </row>
    <row r="101" spans="1:7" x14ac:dyDescent="0.3">
      <c r="A101" s="272" t="s">
        <v>195</v>
      </c>
      <c r="B101" s="273" t="s">
        <v>149</v>
      </c>
      <c r="C101" s="326">
        <v>752.43667469151535</v>
      </c>
      <c r="D101" s="274" t="str">
        <f t="shared" si="2"/>
        <v>Groch konsumpcyjny na nasiona sucheC</v>
      </c>
      <c r="E101" s="275">
        <f t="shared" si="3"/>
        <v>827.6803421606669</v>
      </c>
      <c r="G101" s="275"/>
    </row>
    <row r="102" spans="1:7" x14ac:dyDescent="0.3">
      <c r="A102" s="272" t="s">
        <v>195</v>
      </c>
      <c r="B102" s="273" t="s">
        <v>128</v>
      </c>
      <c r="C102" s="326">
        <v>799.98039254550588</v>
      </c>
      <c r="D102" s="274" t="str">
        <f t="shared" si="2"/>
        <v>Groch konsumpcyjny na nasiona sucheD</v>
      </c>
      <c r="E102" s="275">
        <f t="shared" si="3"/>
        <v>879.97843180005657</v>
      </c>
      <c r="G102" s="275"/>
    </row>
    <row r="103" spans="1:7" x14ac:dyDescent="0.3">
      <c r="A103" s="272" t="s">
        <v>197</v>
      </c>
      <c r="B103" s="273" t="s">
        <v>126</v>
      </c>
      <c r="C103" s="326">
        <v>824.76699627432799</v>
      </c>
      <c r="D103" s="274" t="str">
        <f t="shared" si="2"/>
        <v>Fasola na nasiona sucheA</v>
      </c>
      <c r="E103" s="275">
        <f t="shared" si="3"/>
        <v>907.24369590176082</v>
      </c>
      <c r="G103" s="275"/>
    </row>
    <row r="104" spans="1:7" x14ac:dyDescent="0.3">
      <c r="A104" s="272" t="s">
        <v>197</v>
      </c>
      <c r="B104" s="273" t="s">
        <v>127</v>
      </c>
      <c r="C104" s="326">
        <v>824.76699627432799</v>
      </c>
      <c r="D104" s="274" t="str">
        <f t="shared" si="2"/>
        <v>Fasola na nasiona sucheB</v>
      </c>
      <c r="E104" s="275">
        <f t="shared" si="3"/>
        <v>907.24369590176082</v>
      </c>
      <c r="G104" s="275"/>
    </row>
    <row r="105" spans="1:7" x14ac:dyDescent="0.3">
      <c r="A105" s="272" t="s">
        <v>197</v>
      </c>
      <c r="B105" s="273" t="s">
        <v>149</v>
      </c>
      <c r="C105" s="326">
        <v>853.78974526156696</v>
      </c>
      <c r="D105" s="274" t="str">
        <f t="shared" si="2"/>
        <v>Fasola na nasiona sucheC</v>
      </c>
      <c r="E105" s="275">
        <f t="shared" si="3"/>
        <v>939.16871978772372</v>
      </c>
      <c r="G105" s="275"/>
    </row>
    <row r="106" spans="1:7" x14ac:dyDescent="0.3">
      <c r="A106" s="272" t="s">
        <v>197</v>
      </c>
      <c r="B106" s="273" t="s">
        <v>128</v>
      </c>
      <c r="C106" s="326">
        <v>782.50357688578106</v>
      </c>
      <c r="D106" s="274" t="str">
        <f t="shared" si="2"/>
        <v>Fasola na nasiona sucheD</v>
      </c>
      <c r="E106" s="275">
        <f t="shared" si="3"/>
        <v>860.75393457435928</v>
      </c>
      <c r="G106" s="275"/>
    </row>
    <row r="107" spans="1:7" x14ac:dyDescent="0.3">
      <c r="A107" s="272" t="s">
        <v>199</v>
      </c>
      <c r="B107" s="273" t="s">
        <v>126</v>
      </c>
      <c r="C107" s="326">
        <v>787.35513886684021</v>
      </c>
      <c r="D107" s="274" t="str">
        <f t="shared" si="2"/>
        <v>Bób na nasiona sucheA</v>
      </c>
      <c r="E107" s="275">
        <f t="shared" si="3"/>
        <v>866.0906527535243</v>
      </c>
      <c r="G107" s="275"/>
    </row>
    <row r="108" spans="1:7" x14ac:dyDescent="0.3">
      <c r="A108" s="272" t="s">
        <v>199</v>
      </c>
      <c r="B108" s="273" t="s">
        <v>127</v>
      </c>
      <c r="C108" s="326">
        <v>664.47424934870662</v>
      </c>
      <c r="D108" s="274" t="str">
        <f t="shared" si="2"/>
        <v>Bób na nasiona sucheB</v>
      </c>
      <c r="E108" s="275">
        <f t="shared" si="3"/>
        <v>730.92167428357732</v>
      </c>
      <c r="G108" s="275"/>
    </row>
    <row r="109" spans="1:7" x14ac:dyDescent="0.3">
      <c r="A109" s="272" t="s">
        <v>199</v>
      </c>
      <c r="B109" s="273" t="s">
        <v>149</v>
      </c>
      <c r="C109" s="326">
        <v>944.52000617744204</v>
      </c>
      <c r="D109" s="274" t="str">
        <f t="shared" si="2"/>
        <v>Bób na nasiona sucheC</v>
      </c>
      <c r="E109" s="275">
        <f t="shared" si="3"/>
        <v>1038.9720067951864</v>
      </c>
      <c r="G109" s="275"/>
    </row>
    <row r="110" spans="1:7" x14ac:dyDescent="0.3">
      <c r="A110" s="272" t="s">
        <v>199</v>
      </c>
      <c r="B110" s="273" t="s">
        <v>128</v>
      </c>
      <c r="C110" s="326">
        <v>843.18214040373948</v>
      </c>
      <c r="D110" s="274" t="str">
        <f t="shared" si="2"/>
        <v>Bób na nasiona sucheD</v>
      </c>
      <c r="E110" s="275">
        <f t="shared" si="3"/>
        <v>927.50035444411355</v>
      </c>
      <c r="G110" s="275"/>
    </row>
    <row r="111" spans="1:7" x14ac:dyDescent="0.3">
      <c r="A111" s="272" t="s">
        <v>201</v>
      </c>
      <c r="B111" s="273" t="s">
        <v>126</v>
      </c>
      <c r="C111" s="326">
        <v>864.11569512052097</v>
      </c>
      <c r="D111" s="274" t="str">
        <f t="shared" si="2"/>
        <v>Soczewica na nasiona sucheA</v>
      </c>
      <c r="E111" s="275">
        <f t="shared" si="3"/>
        <v>950.52726463257318</v>
      </c>
      <c r="G111" s="275"/>
    </row>
    <row r="112" spans="1:7" x14ac:dyDescent="0.3">
      <c r="A112" s="272" t="s">
        <v>201</v>
      </c>
      <c r="B112" s="273" t="s">
        <v>127</v>
      </c>
      <c r="C112" s="326">
        <v>931.74508981999395</v>
      </c>
      <c r="D112" s="274" t="str">
        <f t="shared" si="2"/>
        <v>Soczewica na nasiona sucheB</v>
      </c>
      <c r="E112" s="275">
        <f t="shared" si="3"/>
        <v>1024.9195988019935</v>
      </c>
      <c r="G112" s="275"/>
    </row>
    <row r="113" spans="1:7" x14ac:dyDescent="0.3">
      <c r="A113" s="272" t="s">
        <v>201</v>
      </c>
      <c r="B113" s="273" t="s">
        <v>149</v>
      </c>
      <c r="C113" s="326">
        <v>905.9608680817613</v>
      </c>
      <c r="D113" s="274" t="str">
        <f t="shared" si="2"/>
        <v>Soczewica na nasiona sucheC</v>
      </c>
      <c r="E113" s="275">
        <f t="shared" si="3"/>
        <v>996.55695488993751</v>
      </c>
      <c r="G113" s="275"/>
    </row>
    <row r="114" spans="1:7" x14ac:dyDescent="0.3">
      <c r="A114" s="272" t="s">
        <v>201</v>
      </c>
      <c r="B114" s="273" t="s">
        <v>128</v>
      </c>
      <c r="C114" s="326">
        <v>931.74508981999395</v>
      </c>
      <c r="D114" s="274" t="str">
        <f t="shared" si="2"/>
        <v>Soczewica na nasiona sucheD</v>
      </c>
      <c r="E114" s="275">
        <f t="shared" si="3"/>
        <v>1024.9195988019935</v>
      </c>
      <c r="G114" s="275"/>
    </row>
    <row r="115" spans="1:7" x14ac:dyDescent="0.3">
      <c r="A115" s="272" t="s">
        <v>203</v>
      </c>
      <c r="B115" s="273" t="s">
        <v>126</v>
      </c>
      <c r="C115" s="326">
        <v>876.60428917807963</v>
      </c>
      <c r="D115" s="274" t="str">
        <f t="shared" si="2"/>
        <v>Soja na nasiona sucheA</v>
      </c>
      <c r="E115" s="275">
        <f t="shared" si="3"/>
        <v>964.2647180958877</v>
      </c>
      <c r="G115" s="275"/>
    </row>
    <row r="116" spans="1:7" x14ac:dyDescent="0.3">
      <c r="A116" s="272" t="s">
        <v>203</v>
      </c>
      <c r="B116" s="273" t="s">
        <v>127</v>
      </c>
      <c r="C116" s="326">
        <v>825.16347143678274</v>
      </c>
      <c r="D116" s="274" t="str">
        <f t="shared" si="2"/>
        <v>Soja na nasiona sucheB</v>
      </c>
      <c r="E116" s="275">
        <f t="shared" si="3"/>
        <v>907.67981858046107</v>
      </c>
      <c r="G116" s="275"/>
    </row>
    <row r="117" spans="1:7" x14ac:dyDescent="0.3">
      <c r="A117" s="272" t="s">
        <v>203</v>
      </c>
      <c r="B117" s="273" t="s">
        <v>149</v>
      </c>
      <c r="C117" s="326">
        <v>998.35211560115272</v>
      </c>
      <c r="D117" s="274" t="str">
        <f t="shared" si="2"/>
        <v>Soja na nasiona sucheC</v>
      </c>
      <c r="E117" s="275">
        <f t="shared" si="3"/>
        <v>1098.1873271612681</v>
      </c>
      <c r="G117" s="275"/>
    </row>
    <row r="118" spans="1:7" x14ac:dyDescent="0.3">
      <c r="A118" s="272" t="s">
        <v>203</v>
      </c>
      <c r="B118" s="273" t="s">
        <v>128</v>
      </c>
      <c r="C118" s="326">
        <v>900.00921590641099</v>
      </c>
      <c r="D118" s="274" t="str">
        <f t="shared" si="2"/>
        <v>Soja na nasiona sucheD</v>
      </c>
      <c r="E118" s="275">
        <f t="shared" si="3"/>
        <v>990.01013749705214</v>
      </c>
      <c r="G118" s="275"/>
    </row>
    <row r="119" spans="1:7" x14ac:dyDescent="0.3">
      <c r="A119" s="272" t="s">
        <v>205</v>
      </c>
      <c r="B119" s="273" t="s">
        <v>126</v>
      </c>
      <c r="C119" s="326">
        <v>815.55831522861547</v>
      </c>
      <c r="D119" s="274" t="str">
        <f t="shared" si="2"/>
        <v>Strączkowe pastewne na nasiona sucheA</v>
      </c>
      <c r="E119" s="275">
        <f t="shared" si="3"/>
        <v>897.11414675147705</v>
      </c>
      <c r="G119" s="275"/>
    </row>
    <row r="120" spans="1:7" x14ac:dyDescent="0.3">
      <c r="A120" s="272" t="s">
        <v>205</v>
      </c>
      <c r="B120" s="273" t="s">
        <v>127</v>
      </c>
      <c r="C120" s="326">
        <v>718.5930965382795</v>
      </c>
      <c r="D120" s="274" t="str">
        <f t="shared" si="2"/>
        <v>Strączkowe pastewne na nasiona sucheB</v>
      </c>
      <c r="E120" s="275">
        <f t="shared" si="3"/>
        <v>790.45240619210756</v>
      </c>
      <c r="G120" s="275"/>
    </row>
    <row r="121" spans="1:7" x14ac:dyDescent="0.3">
      <c r="A121" s="272" t="s">
        <v>205</v>
      </c>
      <c r="B121" s="273" t="s">
        <v>149</v>
      </c>
      <c r="C121" s="326">
        <v>768.05690428367802</v>
      </c>
      <c r="D121" s="274" t="str">
        <f t="shared" si="2"/>
        <v>Strączkowe pastewne na nasiona sucheC</v>
      </c>
      <c r="E121" s="275">
        <f t="shared" si="3"/>
        <v>844.86259471204585</v>
      </c>
      <c r="G121" s="275"/>
    </row>
    <row r="122" spans="1:7" x14ac:dyDescent="0.3">
      <c r="A122" s="272" t="s">
        <v>205</v>
      </c>
      <c r="B122" s="273" t="s">
        <v>128</v>
      </c>
      <c r="C122" s="326">
        <v>834.10791689266432</v>
      </c>
      <c r="D122" s="274" t="str">
        <f t="shared" si="2"/>
        <v>Strączkowe pastewne na nasiona sucheD</v>
      </c>
      <c r="E122" s="275">
        <f t="shared" si="3"/>
        <v>917.51870858193081</v>
      </c>
      <c r="G122" s="275"/>
    </row>
    <row r="123" spans="1:7" x14ac:dyDescent="0.3">
      <c r="A123" s="272" t="s">
        <v>207</v>
      </c>
      <c r="B123" s="273" t="s">
        <v>126</v>
      </c>
      <c r="C123" s="326">
        <v>800.49096515133181</v>
      </c>
      <c r="D123" s="274" t="str">
        <f t="shared" si="2"/>
        <v>Groch pastewny (peluszka) na nasiona sucheA</v>
      </c>
      <c r="E123" s="275">
        <f t="shared" si="3"/>
        <v>880.54006166646502</v>
      </c>
      <c r="G123" s="275"/>
    </row>
    <row r="124" spans="1:7" x14ac:dyDescent="0.3">
      <c r="A124" s="272" t="s">
        <v>207</v>
      </c>
      <c r="B124" s="273" t="s">
        <v>127</v>
      </c>
      <c r="C124" s="326">
        <v>820.47416833654245</v>
      </c>
      <c r="D124" s="274" t="str">
        <f t="shared" si="2"/>
        <v>Groch pastewny (peluszka) na nasiona sucheB</v>
      </c>
      <c r="E124" s="275">
        <f t="shared" si="3"/>
        <v>902.52158517019677</v>
      </c>
      <c r="G124" s="275"/>
    </row>
    <row r="125" spans="1:7" x14ac:dyDescent="0.3">
      <c r="A125" s="272" t="s">
        <v>207</v>
      </c>
      <c r="B125" s="273" t="s">
        <v>149</v>
      </c>
      <c r="C125" s="326">
        <v>806.74456825209745</v>
      </c>
      <c r="D125" s="274" t="str">
        <f t="shared" si="2"/>
        <v>Groch pastewny (peluszka) na nasiona sucheC</v>
      </c>
      <c r="E125" s="275">
        <f t="shared" si="3"/>
        <v>887.41902507730731</v>
      </c>
      <c r="G125" s="275"/>
    </row>
    <row r="126" spans="1:7" x14ac:dyDescent="0.3">
      <c r="A126" s="272" t="s">
        <v>207</v>
      </c>
      <c r="B126" s="273" t="s">
        <v>128</v>
      </c>
      <c r="C126" s="326">
        <v>793.67885895487029</v>
      </c>
      <c r="D126" s="274" t="str">
        <f t="shared" si="2"/>
        <v>Groch pastewny (peluszka) na nasiona sucheD</v>
      </c>
      <c r="E126" s="275">
        <f t="shared" si="3"/>
        <v>873.04674485035741</v>
      </c>
      <c r="G126" s="275"/>
    </row>
    <row r="127" spans="1:7" x14ac:dyDescent="0.3">
      <c r="A127" s="272" t="s">
        <v>209</v>
      </c>
      <c r="B127" s="273" t="s">
        <v>126</v>
      </c>
      <c r="C127" s="326">
        <v>976.329948783585</v>
      </c>
      <c r="D127" s="274" t="str">
        <f t="shared" si="2"/>
        <v>Bobik na nasiona sucheA</v>
      </c>
      <c r="E127" s="275">
        <f t="shared" si="3"/>
        <v>1073.9629436619437</v>
      </c>
      <c r="G127" s="275"/>
    </row>
    <row r="128" spans="1:7" x14ac:dyDescent="0.3">
      <c r="A128" s="272" t="s">
        <v>209</v>
      </c>
      <c r="B128" s="273" t="s">
        <v>127</v>
      </c>
      <c r="C128" s="326">
        <v>707.84338943831608</v>
      </c>
      <c r="D128" s="274" t="str">
        <f t="shared" ref="D128:D195" si="4">A128&amp;B128</f>
        <v>Bobik na nasiona sucheB</v>
      </c>
      <c r="E128" s="275">
        <f t="shared" si="3"/>
        <v>778.62772838214778</v>
      </c>
      <c r="G128" s="275"/>
    </row>
    <row r="129" spans="1:7" x14ac:dyDescent="0.3">
      <c r="A129" s="272" t="s">
        <v>209</v>
      </c>
      <c r="B129" s="273" t="s">
        <v>149</v>
      </c>
      <c r="C129" s="326">
        <v>887.15145587920858</v>
      </c>
      <c r="D129" s="274" t="str">
        <f t="shared" si="4"/>
        <v>Bobik na nasiona sucheC</v>
      </c>
      <c r="E129" s="275">
        <f t="shared" si="3"/>
        <v>975.8666014671295</v>
      </c>
      <c r="G129" s="275"/>
    </row>
    <row r="130" spans="1:7" x14ac:dyDescent="0.3">
      <c r="A130" s="272" t="s">
        <v>209</v>
      </c>
      <c r="B130" s="273" t="s">
        <v>128</v>
      </c>
      <c r="C130" s="326">
        <v>1043.5623312446589</v>
      </c>
      <c r="D130" s="274" t="str">
        <f t="shared" si="4"/>
        <v>Bobik na nasiona sucheD</v>
      </c>
      <c r="E130" s="275">
        <f t="shared" si="3"/>
        <v>1147.9185643691249</v>
      </c>
      <c r="G130" s="275"/>
    </row>
    <row r="131" spans="1:7" x14ac:dyDescent="0.3">
      <c r="A131" s="272" t="s">
        <v>211</v>
      </c>
      <c r="B131" s="273" t="s">
        <v>126</v>
      </c>
      <c r="C131" s="326">
        <v>752.27662608872492</v>
      </c>
      <c r="D131" s="274" t="str">
        <f t="shared" si="4"/>
        <v>Łubin słodki na nasiona sucheA</v>
      </c>
      <c r="E131" s="275">
        <f t="shared" si="3"/>
        <v>827.50428869759753</v>
      </c>
      <c r="G131" s="275"/>
    </row>
    <row r="132" spans="1:7" x14ac:dyDescent="0.3">
      <c r="A132" s="272" t="s">
        <v>211</v>
      </c>
      <c r="B132" s="273" t="s">
        <v>127</v>
      </c>
      <c r="C132" s="326">
        <v>704.43043600544831</v>
      </c>
      <c r="D132" s="274" t="str">
        <f t="shared" si="4"/>
        <v>Łubin słodki na nasiona sucheB</v>
      </c>
      <c r="E132" s="275">
        <f t="shared" ref="E132:E195" si="5">C132*1.1</f>
        <v>774.87347960599323</v>
      </c>
      <c r="G132" s="275"/>
    </row>
    <row r="133" spans="1:7" x14ac:dyDescent="0.3">
      <c r="A133" s="272" t="s">
        <v>211</v>
      </c>
      <c r="B133" s="273" t="s">
        <v>149</v>
      </c>
      <c r="C133" s="326">
        <v>743.48625017106758</v>
      </c>
      <c r="D133" s="274" t="str">
        <f t="shared" si="4"/>
        <v>Łubin słodki na nasiona sucheC</v>
      </c>
      <c r="E133" s="275">
        <f t="shared" si="5"/>
        <v>817.83487518817435</v>
      </c>
      <c r="G133" s="275"/>
    </row>
    <row r="134" spans="1:7" x14ac:dyDescent="0.3">
      <c r="A134" s="272" t="s">
        <v>211</v>
      </c>
      <c r="B134" s="273" t="s">
        <v>128</v>
      </c>
      <c r="C134" s="326">
        <v>768.11266194833183</v>
      </c>
      <c r="D134" s="274" t="str">
        <f t="shared" si="4"/>
        <v>Łubin słodki na nasiona sucheD</v>
      </c>
      <c r="E134" s="275">
        <f t="shared" si="5"/>
        <v>844.92392814316509</v>
      </c>
      <c r="G134" s="275"/>
    </row>
    <row r="135" spans="1:7" x14ac:dyDescent="0.3">
      <c r="A135" s="272" t="s">
        <v>213</v>
      </c>
      <c r="B135" s="273" t="s">
        <v>126</v>
      </c>
      <c r="C135" s="326">
        <v>723.88743891938748</v>
      </c>
      <c r="D135" s="274" t="str">
        <f t="shared" si="4"/>
        <v>Wyka ogółem na nasiona sucheA</v>
      </c>
      <c r="E135" s="275">
        <f t="shared" si="5"/>
        <v>796.27618281132629</v>
      </c>
      <c r="G135" s="275"/>
    </row>
    <row r="136" spans="1:7" x14ac:dyDescent="0.3">
      <c r="A136" s="272" t="s">
        <v>213</v>
      </c>
      <c r="B136" s="273" t="s">
        <v>127</v>
      </c>
      <c r="C136" s="326">
        <v>747.40155259474011</v>
      </c>
      <c r="D136" s="274" t="str">
        <f t="shared" si="4"/>
        <v>Wyka ogółem na nasiona sucheB</v>
      </c>
      <c r="E136" s="275">
        <f t="shared" si="5"/>
        <v>822.14170785421413</v>
      </c>
      <c r="G136" s="275"/>
    </row>
    <row r="137" spans="1:7" x14ac:dyDescent="0.3">
      <c r="A137" s="272" t="s">
        <v>213</v>
      </c>
      <c r="B137" s="273" t="s">
        <v>149</v>
      </c>
      <c r="C137" s="326">
        <v>663.47370615012221</v>
      </c>
      <c r="D137" s="274" t="str">
        <f t="shared" si="4"/>
        <v>Wyka ogółem na nasiona sucheC</v>
      </c>
      <c r="E137" s="275">
        <f t="shared" si="5"/>
        <v>729.82107676513453</v>
      </c>
      <c r="G137" s="275"/>
    </row>
    <row r="138" spans="1:7" x14ac:dyDescent="0.3">
      <c r="A138" s="272" t="s">
        <v>213</v>
      </c>
      <c r="B138" s="273" t="s">
        <v>128</v>
      </c>
      <c r="C138" s="326">
        <v>768.44588821513707</v>
      </c>
      <c r="D138" s="274" t="str">
        <f t="shared" si="4"/>
        <v>Wyka ogółem na nasiona sucheD</v>
      </c>
      <c r="E138" s="275">
        <f t="shared" si="5"/>
        <v>845.29047703665083</v>
      </c>
      <c r="G138" s="275"/>
    </row>
    <row r="139" spans="1:7" x14ac:dyDescent="0.3">
      <c r="A139" s="272" t="s">
        <v>215</v>
      </c>
      <c r="B139" s="273" t="s">
        <v>126</v>
      </c>
      <c r="C139" s="326">
        <v>706.89178820778068</v>
      </c>
      <c r="D139" s="274" t="str">
        <f t="shared" si="4"/>
        <v>Wyka jara na nasiona sucheA</v>
      </c>
      <c r="E139" s="275">
        <f t="shared" si="5"/>
        <v>777.5809670285588</v>
      </c>
      <c r="G139" s="275"/>
    </row>
    <row r="140" spans="1:7" x14ac:dyDescent="0.3">
      <c r="A140" s="272" t="s">
        <v>215</v>
      </c>
      <c r="B140" s="273" t="s">
        <v>127</v>
      </c>
      <c r="C140" s="326">
        <v>748.94804121021082</v>
      </c>
      <c r="D140" s="274" t="str">
        <f t="shared" si="4"/>
        <v>Wyka jara na nasiona sucheB</v>
      </c>
      <c r="E140" s="275">
        <f t="shared" si="5"/>
        <v>823.84284533123196</v>
      </c>
      <c r="G140" s="275"/>
    </row>
    <row r="141" spans="1:7" x14ac:dyDescent="0.3">
      <c r="A141" s="272" t="s">
        <v>215</v>
      </c>
      <c r="B141" s="273" t="s">
        <v>149</v>
      </c>
      <c r="C141" s="326">
        <v>670.4488656268752</v>
      </c>
      <c r="D141" s="274" t="str">
        <f t="shared" si="4"/>
        <v>Wyka jara na nasiona sucheC</v>
      </c>
      <c r="E141" s="275">
        <f t="shared" si="5"/>
        <v>737.49375218956277</v>
      </c>
      <c r="G141" s="275"/>
    </row>
    <row r="142" spans="1:7" x14ac:dyDescent="0.3">
      <c r="A142" s="272" t="s">
        <v>215</v>
      </c>
      <c r="B142" s="273" t="s">
        <v>128</v>
      </c>
      <c r="C142" s="326">
        <v>806.75018675336264</v>
      </c>
      <c r="D142" s="274" t="str">
        <f t="shared" si="4"/>
        <v>Wyka jara na nasiona sucheD</v>
      </c>
      <c r="E142" s="275">
        <f t="shared" si="5"/>
        <v>887.42520542869897</v>
      </c>
      <c r="G142" s="275"/>
    </row>
    <row r="143" spans="1:7" x14ac:dyDescent="0.3">
      <c r="A143" s="272" t="s">
        <v>217</v>
      </c>
      <c r="B143" s="273" t="s">
        <v>126</v>
      </c>
      <c r="C143" s="326">
        <v>926.64862023239198</v>
      </c>
      <c r="D143" s="274" t="str">
        <f t="shared" si="4"/>
        <v>Seradela na nasiona sucheA</v>
      </c>
      <c r="E143" s="275">
        <f t="shared" si="5"/>
        <v>1019.3134822556312</v>
      </c>
      <c r="G143" s="275"/>
    </row>
    <row r="144" spans="1:7" x14ac:dyDescent="0.3">
      <c r="A144" s="272" t="s">
        <v>217</v>
      </c>
      <c r="B144" s="273" t="s">
        <v>127</v>
      </c>
      <c r="C144" s="326">
        <v>641.94643774910401</v>
      </c>
      <c r="D144" s="274" t="str">
        <f t="shared" si="4"/>
        <v>Seradela na nasiona sucheB</v>
      </c>
      <c r="E144" s="275">
        <f t="shared" si="5"/>
        <v>706.14108152401445</v>
      </c>
      <c r="G144" s="275"/>
    </row>
    <row r="145" spans="1:7" x14ac:dyDescent="0.3">
      <c r="A145" s="272" t="s">
        <v>217</v>
      </c>
      <c r="B145" s="273" t="s">
        <v>149</v>
      </c>
      <c r="C145" s="326">
        <v>717.61823259233915</v>
      </c>
      <c r="D145" s="274" t="str">
        <f t="shared" si="4"/>
        <v>Seradela na nasiona sucheC</v>
      </c>
      <c r="E145" s="275">
        <f t="shared" si="5"/>
        <v>789.38005585157316</v>
      </c>
      <c r="G145" s="275"/>
    </row>
    <row r="146" spans="1:7" x14ac:dyDescent="0.3">
      <c r="A146" s="272" t="s">
        <v>217</v>
      </c>
      <c r="B146" s="273" t="s">
        <v>128</v>
      </c>
      <c r="C146" s="326">
        <v>624.650007811563</v>
      </c>
      <c r="D146" s="274" t="str">
        <f t="shared" si="4"/>
        <v>Seradela na nasiona sucheD</v>
      </c>
      <c r="E146" s="275">
        <f t="shared" si="5"/>
        <v>687.11500859271939</v>
      </c>
      <c r="G146" s="275"/>
    </row>
    <row r="147" spans="1:7" x14ac:dyDescent="0.3">
      <c r="A147" s="272" t="s">
        <v>219</v>
      </c>
      <c r="B147" s="273" t="s">
        <v>126</v>
      </c>
      <c r="C147" s="326">
        <v>763.57875618361368</v>
      </c>
      <c r="D147" s="274" t="str">
        <f t="shared" si="4"/>
        <v>Pozostałe strączkowe pastewne na nasiona sucheA</v>
      </c>
      <c r="E147" s="275">
        <f t="shared" si="5"/>
        <v>839.93663180197507</v>
      </c>
      <c r="G147" s="275"/>
    </row>
    <row r="148" spans="1:7" x14ac:dyDescent="0.3">
      <c r="A148" s="272" t="s">
        <v>219</v>
      </c>
      <c r="B148" s="273" t="s">
        <v>127</v>
      </c>
      <c r="C148" s="326">
        <v>594.45639296820025</v>
      </c>
      <c r="D148" s="274" t="str">
        <f t="shared" si="4"/>
        <v>Pozostałe strączkowe pastewne na nasiona sucheB</v>
      </c>
      <c r="E148" s="275">
        <f t="shared" si="5"/>
        <v>653.90203226502035</v>
      </c>
      <c r="G148" s="275"/>
    </row>
    <row r="149" spans="1:7" x14ac:dyDescent="0.3">
      <c r="A149" s="272" t="s">
        <v>219</v>
      </c>
      <c r="B149" s="273" t="s">
        <v>149</v>
      </c>
      <c r="C149" s="326">
        <v>615.50499393696862</v>
      </c>
      <c r="D149" s="274" t="str">
        <f t="shared" si="4"/>
        <v>Pozostałe strączkowe pastewne na nasiona sucheC</v>
      </c>
      <c r="E149" s="275">
        <f t="shared" si="5"/>
        <v>677.05549333066551</v>
      </c>
      <c r="G149" s="275"/>
    </row>
    <row r="150" spans="1:7" x14ac:dyDescent="0.3">
      <c r="A150" s="272" t="s">
        <v>219</v>
      </c>
      <c r="B150" s="273" t="s">
        <v>128</v>
      </c>
      <c r="C150" s="326">
        <v>1085.8236346198266</v>
      </c>
      <c r="D150" s="274" t="str">
        <f t="shared" si="4"/>
        <v>Pozostałe strączkowe pastewne na nasiona sucheD</v>
      </c>
      <c r="E150" s="275">
        <f t="shared" si="5"/>
        <v>1194.4059980818095</v>
      </c>
      <c r="G150" s="275"/>
    </row>
    <row r="151" spans="1:7" x14ac:dyDescent="0.3">
      <c r="A151" s="272" t="s">
        <v>221</v>
      </c>
      <c r="B151" s="273" t="s">
        <v>126</v>
      </c>
      <c r="C151" s="326">
        <v>755.66164825616613</v>
      </c>
      <c r="D151" s="274" t="str">
        <f t="shared" si="4"/>
        <v>Mieszanki strączkowych z innymi roślinami ogółem na nasiona sucheA</v>
      </c>
      <c r="E151" s="275">
        <f t="shared" si="5"/>
        <v>831.22781308178276</v>
      </c>
      <c r="G151" s="275"/>
    </row>
    <row r="152" spans="1:7" x14ac:dyDescent="0.3">
      <c r="A152" s="272" t="s">
        <v>221</v>
      </c>
      <c r="B152" s="273" t="s">
        <v>127</v>
      </c>
      <c r="C152" s="326">
        <v>801.4868501343509</v>
      </c>
      <c r="D152" s="274" t="str">
        <f t="shared" si="4"/>
        <v>Mieszanki strączkowych z innymi roślinami ogółem na nasiona sucheB</v>
      </c>
      <c r="E152" s="275">
        <f t="shared" si="5"/>
        <v>881.63553514778607</v>
      </c>
      <c r="G152" s="275"/>
    </row>
    <row r="153" spans="1:7" x14ac:dyDescent="0.3">
      <c r="A153" s="272" t="s">
        <v>221</v>
      </c>
      <c r="B153" s="273" t="s">
        <v>149</v>
      </c>
      <c r="C153" s="326">
        <v>702.51626780257016</v>
      </c>
      <c r="D153" s="274" t="str">
        <f t="shared" si="4"/>
        <v>Mieszanki strączkowych z innymi roślinami ogółem na nasiona sucheC</v>
      </c>
      <c r="E153" s="275">
        <f t="shared" si="5"/>
        <v>772.76789458282724</v>
      </c>
      <c r="G153" s="275"/>
    </row>
    <row r="154" spans="1:7" x14ac:dyDescent="0.3">
      <c r="A154" s="272" t="s">
        <v>221</v>
      </c>
      <c r="B154" s="273" t="s">
        <v>128</v>
      </c>
      <c r="C154" s="326">
        <v>828.47125925646446</v>
      </c>
      <c r="D154" s="274" t="str">
        <f>A154&amp;B154</f>
        <v>Mieszanki strączkowych z innymi roślinami ogółem na nasiona sucheD</v>
      </c>
      <c r="E154" s="275">
        <f t="shared" si="5"/>
        <v>911.318385182111</v>
      </c>
      <c r="G154" s="275"/>
    </row>
    <row r="155" spans="1:7" x14ac:dyDescent="0.3">
      <c r="A155" s="272" t="s">
        <v>223</v>
      </c>
      <c r="B155" s="273" t="s">
        <v>126</v>
      </c>
      <c r="C155" s="326">
        <v>753.37349355188803</v>
      </c>
      <c r="D155" s="274" t="str">
        <f t="shared" ref="D155:D158" si="6">A155&amp;B155</f>
        <v>Mieszanki strączkowych z innymi roślinami jare na nasiona sucheA</v>
      </c>
      <c r="E155" s="275">
        <f t="shared" si="5"/>
        <v>828.71084290707688</v>
      </c>
      <c r="G155" s="275"/>
    </row>
    <row r="156" spans="1:7" x14ac:dyDescent="0.3">
      <c r="A156" s="272" t="s">
        <v>223</v>
      </c>
      <c r="B156" s="273" t="s">
        <v>127</v>
      </c>
      <c r="C156" s="326">
        <v>809.86067062950178</v>
      </c>
      <c r="D156" s="274" t="str">
        <f t="shared" si="6"/>
        <v>Mieszanki strączkowych z innymi roślinami jare na nasiona sucheB</v>
      </c>
      <c r="E156" s="275">
        <f t="shared" si="5"/>
        <v>890.84673769245205</v>
      </c>
      <c r="G156" s="275"/>
    </row>
    <row r="157" spans="1:7" x14ac:dyDescent="0.3">
      <c r="A157" s="272" t="s">
        <v>223</v>
      </c>
      <c r="B157" s="273" t="s">
        <v>149</v>
      </c>
      <c r="C157" s="326">
        <v>708.59101525536721</v>
      </c>
      <c r="D157" s="274" t="str">
        <f t="shared" si="6"/>
        <v>Mieszanki strączkowych z innymi roślinami jare na nasiona sucheC</v>
      </c>
      <c r="E157" s="275">
        <f t="shared" si="5"/>
        <v>779.45011678090395</v>
      </c>
      <c r="G157" s="275"/>
    </row>
    <row r="158" spans="1:7" x14ac:dyDescent="0.3">
      <c r="A158" s="272" t="s">
        <v>223</v>
      </c>
      <c r="B158" s="273" t="s">
        <v>128</v>
      </c>
      <c r="C158" s="326">
        <v>835.62376218135091</v>
      </c>
      <c r="D158" s="274" t="str">
        <f t="shared" si="6"/>
        <v>Mieszanki strączkowych z innymi roślinami jare na nasiona sucheD</v>
      </c>
      <c r="E158" s="275">
        <f t="shared" si="5"/>
        <v>919.18613839948603</v>
      </c>
      <c r="G158" s="275"/>
    </row>
    <row r="159" spans="1:7" x14ac:dyDescent="0.3">
      <c r="A159" s="272" t="s">
        <v>225</v>
      </c>
      <c r="B159" s="273" t="s">
        <v>126</v>
      </c>
      <c r="C159" s="326">
        <v>986.0243299990442</v>
      </c>
      <c r="D159" s="274" t="str">
        <f t="shared" si="4"/>
        <v>Rośliny przemysłoweA</v>
      </c>
      <c r="E159" s="275">
        <f t="shared" si="5"/>
        <v>1084.6267629989486</v>
      </c>
      <c r="G159" s="275"/>
    </row>
    <row r="160" spans="1:7" x14ac:dyDescent="0.3">
      <c r="A160" s="272" t="s">
        <v>225</v>
      </c>
      <c r="B160" s="273" t="s">
        <v>127</v>
      </c>
      <c r="C160" s="326">
        <v>1019.8652601174666</v>
      </c>
      <c r="D160" s="274" t="str">
        <f t="shared" si="4"/>
        <v>Rośliny przemysłoweB</v>
      </c>
      <c r="E160" s="275">
        <f t="shared" si="5"/>
        <v>1121.8517861292135</v>
      </c>
      <c r="G160" s="275"/>
    </row>
    <row r="161" spans="1:7" x14ac:dyDescent="0.3">
      <c r="A161" s="272" t="s">
        <v>225</v>
      </c>
      <c r="B161" s="273" t="s">
        <v>149</v>
      </c>
      <c r="C161" s="326">
        <v>1031.0168977671844</v>
      </c>
      <c r="D161" s="274" t="str">
        <f t="shared" si="4"/>
        <v>Rośliny przemysłoweC</v>
      </c>
      <c r="E161" s="275">
        <f t="shared" si="5"/>
        <v>1134.118587543903</v>
      </c>
      <c r="G161" s="275"/>
    </row>
    <row r="162" spans="1:7" x14ac:dyDescent="0.3">
      <c r="A162" s="272" t="s">
        <v>225</v>
      </c>
      <c r="B162" s="273" t="s">
        <v>128</v>
      </c>
      <c r="C162" s="326">
        <v>1090.9531950780872</v>
      </c>
      <c r="D162" s="274" t="str">
        <f t="shared" si="4"/>
        <v>Rośliny przemysłoweD</v>
      </c>
      <c r="E162" s="275">
        <f t="shared" si="5"/>
        <v>1200.0485145858961</v>
      </c>
      <c r="G162" s="275"/>
    </row>
    <row r="163" spans="1:7" x14ac:dyDescent="0.3">
      <c r="A163" s="272" t="s">
        <v>227</v>
      </c>
      <c r="B163" s="273" t="s">
        <v>126</v>
      </c>
      <c r="C163" s="326">
        <v>1146.6535706924749</v>
      </c>
      <c r="D163" s="274" t="str">
        <f t="shared" si="4"/>
        <v>Buraki cukrowe na korzeńA</v>
      </c>
      <c r="E163" s="275">
        <f t="shared" si="5"/>
        <v>1261.3189277617225</v>
      </c>
      <c r="G163" s="275"/>
    </row>
    <row r="164" spans="1:7" x14ac:dyDescent="0.3">
      <c r="A164" s="272" t="s">
        <v>227</v>
      </c>
      <c r="B164" s="273" t="s">
        <v>127</v>
      </c>
      <c r="C164" s="326">
        <v>1068.5210170914265</v>
      </c>
      <c r="D164" s="274" t="str">
        <f t="shared" si="4"/>
        <v>Buraki cukrowe na korzeńB</v>
      </c>
      <c r="E164" s="275">
        <f t="shared" si="5"/>
        <v>1175.3731188005693</v>
      </c>
      <c r="G164" s="275"/>
    </row>
    <row r="165" spans="1:7" x14ac:dyDescent="0.3">
      <c r="A165" s="272" t="s">
        <v>227</v>
      </c>
      <c r="B165" s="273" t="s">
        <v>149</v>
      </c>
      <c r="C165" s="326">
        <v>1073.3295561089292</v>
      </c>
      <c r="D165" s="274" t="str">
        <f t="shared" si="4"/>
        <v>Buraki cukrowe na korzeńC</v>
      </c>
      <c r="E165" s="275">
        <f t="shared" si="5"/>
        <v>1180.6625117198223</v>
      </c>
      <c r="G165" s="275"/>
    </row>
    <row r="166" spans="1:7" x14ac:dyDescent="0.3">
      <c r="A166" s="272" t="s">
        <v>227</v>
      </c>
      <c r="B166" s="273" t="s">
        <v>128</v>
      </c>
      <c r="C166" s="326">
        <v>1197.2582854504537</v>
      </c>
      <c r="D166" s="274" t="str">
        <f t="shared" si="4"/>
        <v>Buraki cukrowe na korzeńD</v>
      </c>
      <c r="E166" s="275">
        <f t="shared" si="5"/>
        <v>1316.9841139954992</v>
      </c>
      <c r="G166" s="275"/>
    </row>
    <row r="167" spans="1:7" x14ac:dyDescent="0.3">
      <c r="A167" s="272" t="s">
        <v>229</v>
      </c>
      <c r="B167" s="273" t="s">
        <v>126</v>
      </c>
      <c r="C167" s="326">
        <v>684.0439321596092</v>
      </c>
      <c r="D167" s="274" t="str">
        <f t="shared" si="4"/>
        <v>Cykoria przemysłowa na korzeńA</v>
      </c>
      <c r="E167" s="275">
        <f t="shared" si="5"/>
        <v>752.44832537557022</v>
      </c>
      <c r="G167" s="275"/>
    </row>
    <row r="168" spans="1:7" x14ac:dyDescent="0.3">
      <c r="A168" s="272" t="s">
        <v>229</v>
      </c>
      <c r="B168" s="273" t="s">
        <v>127</v>
      </c>
      <c r="C168" s="326">
        <v>684.0439321596092</v>
      </c>
      <c r="D168" s="274" t="str">
        <f t="shared" si="4"/>
        <v>Cykoria przemysłowa na korzeńB</v>
      </c>
      <c r="E168" s="275">
        <f t="shared" si="5"/>
        <v>752.44832537557022</v>
      </c>
      <c r="G168" s="275"/>
    </row>
    <row r="169" spans="1:7" x14ac:dyDescent="0.3">
      <c r="A169" s="272" t="s">
        <v>229</v>
      </c>
      <c r="B169" s="273" t="s">
        <v>149</v>
      </c>
      <c r="C169" s="326">
        <v>684.0439321596092</v>
      </c>
      <c r="D169" s="274" t="str">
        <f t="shared" si="4"/>
        <v>Cykoria przemysłowa na korzeńC</v>
      </c>
      <c r="E169" s="275">
        <f t="shared" si="5"/>
        <v>752.44832537557022</v>
      </c>
      <c r="G169" s="275"/>
    </row>
    <row r="170" spans="1:7" x14ac:dyDescent="0.3">
      <c r="A170" s="272" t="s">
        <v>229</v>
      </c>
      <c r="B170" s="273" t="s">
        <v>128</v>
      </c>
      <c r="C170" s="326">
        <v>684.0439321596092</v>
      </c>
      <c r="D170" s="274" t="str">
        <f t="shared" si="4"/>
        <v>Cykoria przemysłowa na korzeńD</v>
      </c>
      <c r="E170" s="275">
        <f t="shared" si="5"/>
        <v>752.44832537557022</v>
      </c>
      <c r="G170" s="275"/>
    </row>
    <row r="171" spans="1:7" x14ac:dyDescent="0.3">
      <c r="A171" s="272" t="s">
        <v>231</v>
      </c>
      <c r="B171" s="273" t="s">
        <v>126</v>
      </c>
      <c r="C171" s="326">
        <v>748.58183744421501</v>
      </c>
      <c r="D171" s="274" t="str">
        <f t="shared" si="4"/>
        <v>Rośliny oleisteA</v>
      </c>
      <c r="E171" s="275">
        <f t="shared" si="5"/>
        <v>823.44002118863659</v>
      </c>
      <c r="G171" s="275"/>
    </row>
    <row r="172" spans="1:7" x14ac:dyDescent="0.3">
      <c r="A172" s="272" t="s">
        <v>231</v>
      </c>
      <c r="B172" s="273" t="s">
        <v>127</v>
      </c>
      <c r="C172" s="326">
        <v>749.24325848547335</v>
      </c>
      <c r="D172" s="274" t="str">
        <f t="shared" si="4"/>
        <v>Rośliny oleisteB</v>
      </c>
      <c r="E172" s="275">
        <f t="shared" si="5"/>
        <v>824.16758433402072</v>
      </c>
      <c r="G172" s="275"/>
    </row>
    <row r="173" spans="1:7" x14ac:dyDescent="0.3">
      <c r="A173" s="272" t="s">
        <v>231</v>
      </c>
      <c r="B173" s="273" t="s">
        <v>149</v>
      </c>
      <c r="C173" s="326">
        <v>718.6365987940643</v>
      </c>
      <c r="D173" s="274" t="str">
        <f t="shared" si="4"/>
        <v>Rośliny oleisteC</v>
      </c>
      <c r="E173" s="275">
        <f t="shared" si="5"/>
        <v>790.50025867347074</v>
      </c>
      <c r="G173" s="275"/>
    </row>
    <row r="174" spans="1:7" x14ac:dyDescent="0.3">
      <c r="A174" s="272" t="s">
        <v>231</v>
      </c>
      <c r="B174" s="273" t="s">
        <v>128</v>
      </c>
      <c r="C174" s="326">
        <v>747.21371442449799</v>
      </c>
      <c r="D174" s="274" t="str">
        <f t="shared" si="4"/>
        <v>Rośliny oleisteD</v>
      </c>
      <c r="E174" s="275">
        <f t="shared" si="5"/>
        <v>821.93508586694782</v>
      </c>
      <c r="G174" s="275"/>
    </row>
    <row r="175" spans="1:7" x14ac:dyDescent="0.3">
      <c r="A175" s="272" t="s">
        <v>233</v>
      </c>
      <c r="B175" s="273" t="s">
        <v>126</v>
      </c>
      <c r="C175" s="326">
        <v>747.57862554289966</v>
      </c>
      <c r="D175" s="274" t="str">
        <f t="shared" si="4"/>
        <v>Rzepak i rzepik ogółem oleistyA</v>
      </c>
      <c r="E175" s="275">
        <f t="shared" si="5"/>
        <v>822.33648809718966</v>
      </c>
      <c r="G175" s="275"/>
    </row>
    <row r="176" spans="1:7" x14ac:dyDescent="0.3">
      <c r="A176" s="272" t="s">
        <v>233</v>
      </c>
      <c r="B176" s="273" t="s">
        <v>127</v>
      </c>
      <c r="C176" s="326">
        <v>740.59127425012741</v>
      </c>
      <c r="D176" s="274" t="str">
        <f t="shared" si="4"/>
        <v>Rzepak i rzepik ogółem oleistyB</v>
      </c>
      <c r="E176" s="275">
        <f t="shared" si="5"/>
        <v>814.65040167514019</v>
      </c>
      <c r="G176" s="275"/>
    </row>
    <row r="177" spans="1:7" x14ac:dyDescent="0.3">
      <c r="A177" s="272" t="s">
        <v>233</v>
      </c>
      <c r="B177" s="273" t="s">
        <v>149</v>
      </c>
      <c r="C177" s="326">
        <v>721.68558970659615</v>
      </c>
      <c r="D177" s="274" t="str">
        <f t="shared" si="4"/>
        <v>Rzepak i rzepik ogółem oleistyC</v>
      </c>
      <c r="E177" s="275">
        <f t="shared" si="5"/>
        <v>793.85414867725581</v>
      </c>
      <c r="G177" s="275"/>
    </row>
    <row r="178" spans="1:7" x14ac:dyDescent="0.3">
      <c r="A178" s="272" t="s">
        <v>233</v>
      </c>
      <c r="B178" s="273" t="s">
        <v>128</v>
      </c>
      <c r="C178" s="326">
        <v>750.92126801639131</v>
      </c>
      <c r="D178" s="274" t="str">
        <f t="shared" si="4"/>
        <v>Rzepak i rzepik ogółem oleistyD</v>
      </c>
      <c r="E178" s="275">
        <f t="shared" si="5"/>
        <v>826.01339481803052</v>
      </c>
      <c r="G178" s="275"/>
    </row>
    <row r="179" spans="1:7" x14ac:dyDescent="0.3">
      <c r="A179" s="272" t="s">
        <v>235</v>
      </c>
      <c r="B179" s="273" t="s">
        <v>126</v>
      </c>
      <c r="C179" s="326">
        <v>685.37056891078305</v>
      </c>
      <c r="D179" s="274" t="str">
        <f t="shared" si="4"/>
        <v>Rzepak i rzepik jary oleistyA</v>
      </c>
      <c r="E179" s="275">
        <f t="shared" si="5"/>
        <v>753.9076258018614</v>
      </c>
      <c r="G179" s="275"/>
    </row>
    <row r="180" spans="1:7" x14ac:dyDescent="0.3">
      <c r="A180" s="272" t="s">
        <v>235</v>
      </c>
      <c r="B180" s="273" t="s">
        <v>127</v>
      </c>
      <c r="C180" s="326">
        <v>718.29245716056789</v>
      </c>
      <c r="D180" s="274" t="str">
        <f t="shared" si="4"/>
        <v>Rzepak i rzepik jary oleistyB</v>
      </c>
      <c r="E180" s="275">
        <f t="shared" si="5"/>
        <v>790.12170287662479</v>
      </c>
      <c r="G180" s="275"/>
    </row>
    <row r="181" spans="1:7" x14ac:dyDescent="0.3">
      <c r="A181" s="272" t="s">
        <v>235</v>
      </c>
      <c r="B181" s="273" t="s">
        <v>149</v>
      </c>
      <c r="C181" s="326">
        <v>699.47057277031547</v>
      </c>
      <c r="D181" s="274" t="str">
        <f t="shared" si="4"/>
        <v>Rzepak i rzepik jary oleistyC</v>
      </c>
      <c r="E181" s="275">
        <f t="shared" si="5"/>
        <v>769.41763004734707</v>
      </c>
      <c r="G181" s="275"/>
    </row>
    <row r="182" spans="1:7" x14ac:dyDescent="0.3">
      <c r="A182" s="272" t="s">
        <v>235</v>
      </c>
      <c r="B182" s="273" t="s">
        <v>128</v>
      </c>
      <c r="C182" s="326">
        <v>800.94903476540435</v>
      </c>
      <c r="D182" s="274" t="str">
        <f t="shared" si="4"/>
        <v>Rzepak i rzepik jary oleistyD</v>
      </c>
      <c r="E182" s="275">
        <f t="shared" si="5"/>
        <v>881.04393824194483</v>
      </c>
      <c r="G182" s="275"/>
    </row>
    <row r="183" spans="1:7" x14ac:dyDescent="0.3">
      <c r="A183" s="272" t="s">
        <v>237</v>
      </c>
      <c r="B183" s="273" t="s">
        <v>126</v>
      </c>
      <c r="C183" s="326">
        <v>747.77280002349357</v>
      </c>
      <c r="D183" s="274" t="str">
        <f t="shared" si="4"/>
        <v>Rzepak i rzepik ozimy oleistyA</v>
      </c>
      <c r="E183" s="275">
        <f t="shared" si="5"/>
        <v>822.55008002584304</v>
      </c>
      <c r="G183" s="275"/>
    </row>
    <row r="184" spans="1:7" x14ac:dyDescent="0.3">
      <c r="A184" s="272" t="s">
        <v>237</v>
      </c>
      <c r="B184" s="273" t="s">
        <v>127</v>
      </c>
      <c r="C184" s="326">
        <v>741.88219367702879</v>
      </c>
      <c r="D184" s="274" t="str">
        <f t="shared" si="4"/>
        <v>Rzepak i rzepik ozimy oleistyB</v>
      </c>
      <c r="E184" s="275">
        <f t="shared" si="5"/>
        <v>816.07041304473171</v>
      </c>
      <c r="G184" s="275"/>
    </row>
    <row r="185" spans="1:7" x14ac:dyDescent="0.3">
      <c r="A185" s="272" t="s">
        <v>237</v>
      </c>
      <c r="B185" s="273" t="s">
        <v>149</v>
      </c>
      <c r="C185" s="326">
        <v>723.30602468039172</v>
      </c>
      <c r="D185" s="274" t="str">
        <f t="shared" si="4"/>
        <v>Rzepak i rzepik ozimy oleistyC</v>
      </c>
      <c r="E185" s="275">
        <f t="shared" si="5"/>
        <v>795.63662714843099</v>
      </c>
      <c r="G185" s="275"/>
    </row>
    <row r="186" spans="1:7" x14ac:dyDescent="0.3">
      <c r="A186" s="272" t="s">
        <v>237</v>
      </c>
      <c r="B186" s="273" t="s">
        <v>128</v>
      </c>
      <c r="C186" s="326">
        <v>748.03143790411343</v>
      </c>
      <c r="D186" s="274" t="str">
        <f t="shared" si="4"/>
        <v>Rzepak i rzepik ozimy oleistyD</v>
      </c>
      <c r="E186" s="275">
        <f t="shared" si="5"/>
        <v>822.83458169452479</v>
      </c>
      <c r="G186" s="275"/>
    </row>
    <row r="187" spans="1:7" x14ac:dyDescent="0.3">
      <c r="A187" s="272" t="s">
        <v>453</v>
      </c>
      <c r="B187" s="273" t="s">
        <v>126</v>
      </c>
      <c r="C187" s="326">
        <v>938.13788802844022</v>
      </c>
      <c r="D187" s="274" t="str">
        <f t="shared" si="4"/>
        <v>Słonecznik oleistyA</v>
      </c>
      <c r="E187" s="275">
        <f t="shared" si="5"/>
        <v>1031.9516768312844</v>
      </c>
      <c r="G187" s="275"/>
    </row>
    <row r="188" spans="1:7" x14ac:dyDescent="0.3">
      <c r="A188" s="272" t="s">
        <v>453</v>
      </c>
      <c r="B188" s="273" t="s">
        <v>127</v>
      </c>
      <c r="C188" s="326">
        <v>1202.2813405134582</v>
      </c>
      <c r="D188" s="274" t="str">
        <f t="shared" si="4"/>
        <v>Słonecznik oleistyB</v>
      </c>
      <c r="E188" s="275">
        <f t="shared" si="5"/>
        <v>1322.5094745648041</v>
      </c>
      <c r="G188" s="275"/>
    </row>
    <row r="189" spans="1:7" x14ac:dyDescent="0.3">
      <c r="A189" s="272" t="s">
        <v>453</v>
      </c>
      <c r="B189" s="273" t="s">
        <v>149</v>
      </c>
      <c r="C189" s="326">
        <v>900.06931283773849</v>
      </c>
      <c r="D189" s="274" t="str">
        <f t="shared" si="4"/>
        <v>Słonecznik oleistyC</v>
      </c>
      <c r="E189" s="275">
        <f t="shared" si="5"/>
        <v>990.07624412151245</v>
      </c>
      <c r="G189" s="275"/>
    </row>
    <row r="190" spans="1:7" x14ac:dyDescent="0.3">
      <c r="A190" s="272" t="s">
        <v>453</v>
      </c>
      <c r="B190" s="273" t="s">
        <v>128</v>
      </c>
      <c r="C190" s="326">
        <v>828.0338990076973</v>
      </c>
      <c r="D190" s="274" t="str">
        <f t="shared" si="4"/>
        <v>Słonecznik oleistyD</v>
      </c>
      <c r="E190" s="275">
        <f t="shared" si="5"/>
        <v>910.83728890846714</v>
      </c>
      <c r="G190" s="275"/>
    </row>
    <row r="191" spans="1:7" x14ac:dyDescent="0.3">
      <c r="A191" s="272" t="s">
        <v>240</v>
      </c>
      <c r="B191" s="273" t="s">
        <v>126</v>
      </c>
      <c r="C191" s="326">
        <v>793.9104782896095</v>
      </c>
      <c r="D191" s="274" t="str">
        <f t="shared" si="4"/>
        <v>Len i lnianka oleisteA</v>
      </c>
      <c r="E191" s="275">
        <f t="shared" si="5"/>
        <v>873.30152611857056</v>
      </c>
      <c r="G191" s="275"/>
    </row>
    <row r="192" spans="1:7" x14ac:dyDescent="0.3">
      <c r="A192" s="272" t="s">
        <v>240</v>
      </c>
      <c r="B192" s="273" t="s">
        <v>127</v>
      </c>
      <c r="C192" s="326">
        <v>637.91784609160993</v>
      </c>
      <c r="D192" s="274" t="str">
        <f t="shared" si="4"/>
        <v>Len i lnianka oleisteB</v>
      </c>
      <c r="E192" s="275">
        <f t="shared" si="5"/>
        <v>701.70963070077096</v>
      </c>
      <c r="G192" s="275"/>
    </row>
    <row r="193" spans="1:7" x14ac:dyDescent="0.3">
      <c r="A193" s="272" t="s">
        <v>240</v>
      </c>
      <c r="B193" s="273" t="s">
        <v>149</v>
      </c>
      <c r="C193" s="326">
        <v>440.75333903449956</v>
      </c>
      <c r="D193" s="274" t="str">
        <f t="shared" si="4"/>
        <v>Len i lnianka oleisteC</v>
      </c>
      <c r="E193" s="275">
        <f t="shared" si="5"/>
        <v>484.82867293794953</v>
      </c>
      <c r="G193" s="275"/>
    </row>
    <row r="194" spans="1:7" x14ac:dyDescent="0.3">
      <c r="A194" s="272" t="s">
        <v>240</v>
      </c>
      <c r="B194" s="273" t="s">
        <v>128</v>
      </c>
      <c r="C194" s="326">
        <v>736.10620480655314</v>
      </c>
      <c r="D194" s="274" t="str">
        <f t="shared" si="4"/>
        <v>Len i lnianka oleisteD</v>
      </c>
      <c r="E194" s="275">
        <f t="shared" si="5"/>
        <v>809.71682528720851</v>
      </c>
      <c r="G194" s="275"/>
    </row>
    <row r="195" spans="1:7" x14ac:dyDescent="0.3">
      <c r="A195" s="272" t="s">
        <v>241</v>
      </c>
      <c r="B195" s="273" t="s">
        <v>126</v>
      </c>
      <c r="C195" s="326">
        <v>617.19731563542553</v>
      </c>
      <c r="D195" s="274" t="str">
        <f t="shared" si="4"/>
        <v>Soja oleistaA</v>
      </c>
      <c r="E195" s="275">
        <f t="shared" si="5"/>
        <v>678.91704719896813</v>
      </c>
      <c r="G195" s="275"/>
    </row>
    <row r="196" spans="1:7" x14ac:dyDescent="0.3">
      <c r="A196" s="272" t="s">
        <v>241</v>
      </c>
      <c r="B196" s="273" t="s">
        <v>127</v>
      </c>
      <c r="C196" s="326">
        <v>617.19731563542553</v>
      </c>
      <c r="D196" s="274" t="str">
        <f t="shared" ref="D196:D259" si="7">A196&amp;B196</f>
        <v>Soja oleistaB</v>
      </c>
      <c r="E196" s="275">
        <f t="shared" ref="E196:E259" si="8">C196*1.1</f>
        <v>678.91704719896813</v>
      </c>
      <c r="G196" s="275"/>
    </row>
    <row r="197" spans="1:7" x14ac:dyDescent="0.3">
      <c r="A197" s="272" t="s">
        <v>241</v>
      </c>
      <c r="B197" s="273" t="s">
        <v>149</v>
      </c>
      <c r="C197" s="326">
        <v>605.14885305049427</v>
      </c>
      <c r="D197" s="274" t="str">
        <f t="shared" si="7"/>
        <v>Soja oleistaC</v>
      </c>
      <c r="E197" s="275">
        <f t="shared" si="8"/>
        <v>665.66373835554373</v>
      </c>
      <c r="G197" s="275"/>
    </row>
    <row r="198" spans="1:7" x14ac:dyDescent="0.3">
      <c r="A198" s="272" t="s">
        <v>241</v>
      </c>
      <c r="B198" s="273" t="s">
        <v>128</v>
      </c>
      <c r="C198" s="326">
        <v>617.19731563542553</v>
      </c>
      <c r="D198" s="274" t="str">
        <f t="shared" si="7"/>
        <v>Soja oleistaD</v>
      </c>
      <c r="E198" s="275">
        <f t="shared" si="8"/>
        <v>678.91704719896813</v>
      </c>
      <c r="G198" s="275"/>
    </row>
    <row r="199" spans="1:7" x14ac:dyDescent="0.3">
      <c r="A199" s="272" t="s">
        <v>243</v>
      </c>
      <c r="B199" s="273" t="s">
        <v>126</v>
      </c>
      <c r="C199" s="326">
        <v>744.97805133599616</v>
      </c>
      <c r="D199" s="274" t="str">
        <f t="shared" si="7"/>
        <v>Pozostałe rośliny oleisteA</v>
      </c>
      <c r="E199" s="275">
        <f t="shared" si="8"/>
        <v>819.47585646959578</v>
      </c>
      <c r="G199" s="275"/>
    </row>
    <row r="200" spans="1:7" x14ac:dyDescent="0.3">
      <c r="A200" s="272" t="s">
        <v>243</v>
      </c>
      <c r="B200" s="273" t="s">
        <v>127</v>
      </c>
      <c r="C200" s="326">
        <v>611.7435183276624</v>
      </c>
      <c r="D200" s="274" t="str">
        <f t="shared" si="7"/>
        <v>Pozostałe rośliny oleisteB</v>
      </c>
      <c r="E200" s="275">
        <f t="shared" si="8"/>
        <v>672.91787016042872</v>
      </c>
      <c r="G200" s="275"/>
    </row>
    <row r="201" spans="1:7" x14ac:dyDescent="0.3">
      <c r="A201" s="272" t="s">
        <v>243</v>
      </c>
      <c r="B201" s="273" t="s">
        <v>149</v>
      </c>
      <c r="C201" s="326">
        <v>919.18633414210512</v>
      </c>
      <c r="D201" s="274" t="str">
        <f t="shared" si="7"/>
        <v>Pozostałe rośliny oleisteC</v>
      </c>
      <c r="E201" s="275">
        <f t="shared" si="8"/>
        <v>1011.1049675563157</v>
      </c>
      <c r="G201" s="275"/>
    </row>
    <row r="202" spans="1:7" x14ac:dyDescent="0.3">
      <c r="A202" s="272" t="s">
        <v>243</v>
      </c>
      <c r="B202" s="273" t="s">
        <v>128</v>
      </c>
      <c r="C202" s="326">
        <v>632.00298670546044</v>
      </c>
      <c r="D202" s="274" t="str">
        <f t="shared" si="7"/>
        <v>Pozostałe rośliny oleisteD</v>
      </c>
      <c r="E202" s="275">
        <f t="shared" si="8"/>
        <v>695.20328537600653</v>
      </c>
      <c r="G202" s="275"/>
    </row>
    <row r="203" spans="1:7" x14ac:dyDescent="0.3">
      <c r="A203" s="272" t="s">
        <v>454</v>
      </c>
      <c r="B203" s="273" t="s">
        <v>126</v>
      </c>
      <c r="C203" s="326">
        <v>510.85348182204791</v>
      </c>
      <c r="D203" s="274" t="str">
        <f t="shared" si="7"/>
        <v>Rośliny włókniste (uprawa lub słoma)A</v>
      </c>
      <c r="E203" s="275">
        <f t="shared" si="8"/>
        <v>561.93883000425274</v>
      </c>
      <c r="G203" s="275"/>
    </row>
    <row r="204" spans="1:7" x14ac:dyDescent="0.3">
      <c r="A204" s="272" t="s">
        <v>454</v>
      </c>
      <c r="B204" s="273" t="s">
        <v>127</v>
      </c>
      <c r="C204" s="326">
        <v>510.85348182204791</v>
      </c>
      <c r="D204" s="274" t="str">
        <f t="shared" si="7"/>
        <v>Rośliny włókniste (uprawa lub słoma)B</v>
      </c>
      <c r="E204" s="275">
        <f t="shared" si="8"/>
        <v>561.93883000425274</v>
      </c>
      <c r="G204" s="275"/>
    </row>
    <row r="205" spans="1:7" x14ac:dyDescent="0.3">
      <c r="A205" s="272" t="s">
        <v>454</v>
      </c>
      <c r="B205" s="273" t="s">
        <v>149</v>
      </c>
      <c r="C205" s="326">
        <v>266.70363319639046</v>
      </c>
      <c r="D205" s="274" t="str">
        <f t="shared" si="7"/>
        <v>Rośliny włókniste (uprawa lub słoma)C</v>
      </c>
      <c r="E205" s="275">
        <f t="shared" si="8"/>
        <v>293.37399651602954</v>
      </c>
      <c r="G205" s="275"/>
    </row>
    <row r="206" spans="1:7" x14ac:dyDescent="0.3">
      <c r="A206" s="272" t="s">
        <v>454</v>
      </c>
      <c r="B206" s="273" t="s">
        <v>128</v>
      </c>
      <c r="C206" s="326">
        <v>510.85348182204791</v>
      </c>
      <c r="D206" s="274" t="str">
        <f t="shared" si="7"/>
        <v>Rośliny włókniste (uprawa lub słoma)D</v>
      </c>
      <c r="E206" s="275">
        <f t="shared" si="8"/>
        <v>561.93883000425274</v>
      </c>
      <c r="G206" s="275"/>
    </row>
    <row r="207" spans="1:7" x14ac:dyDescent="0.3">
      <c r="A207" s="272" t="s">
        <v>683</v>
      </c>
      <c r="B207" s="273" t="s">
        <v>126</v>
      </c>
      <c r="C207" s="326">
        <v>527.9636510118072</v>
      </c>
      <c r="D207" s="274" t="str">
        <f t="shared" si="7"/>
        <v>Konopie włóknisteA</v>
      </c>
      <c r="E207" s="275">
        <f t="shared" si="8"/>
        <v>580.76001611298796</v>
      </c>
      <c r="G207" s="275"/>
    </row>
    <row r="208" spans="1:7" x14ac:dyDescent="0.3">
      <c r="A208" s="272" t="s">
        <v>683</v>
      </c>
      <c r="B208" s="273" t="s">
        <v>127</v>
      </c>
      <c r="C208" s="326">
        <v>527.9636510118072</v>
      </c>
      <c r="D208" s="274" t="str">
        <f t="shared" si="7"/>
        <v>Konopie włóknisteB</v>
      </c>
      <c r="E208" s="275">
        <f t="shared" si="8"/>
        <v>580.76001611298796</v>
      </c>
      <c r="G208" s="275"/>
    </row>
    <row r="209" spans="1:7" x14ac:dyDescent="0.3">
      <c r="A209" s="272" t="s">
        <v>683</v>
      </c>
      <c r="B209" s="273" t="s">
        <v>149</v>
      </c>
      <c r="C209" s="326">
        <v>242.795490199092</v>
      </c>
      <c r="D209" s="274" t="str">
        <f t="shared" si="7"/>
        <v>Konopie włóknisteC</v>
      </c>
      <c r="E209" s="275">
        <f t="shared" si="8"/>
        <v>267.07503921900121</v>
      </c>
      <c r="G209" s="275"/>
    </row>
    <row r="210" spans="1:7" x14ac:dyDescent="0.3">
      <c r="A210" s="272" t="s">
        <v>683</v>
      </c>
      <c r="B210" s="273" t="s">
        <v>128</v>
      </c>
      <c r="C210" s="326">
        <v>527.9636510118072</v>
      </c>
      <c r="D210" s="274" t="str">
        <f t="shared" si="7"/>
        <v>Konopie włóknisteD</v>
      </c>
      <c r="E210" s="275">
        <f t="shared" si="8"/>
        <v>580.76001611298796</v>
      </c>
      <c r="G210" s="275"/>
    </row>
    <row r="211" spans="1:7" x14ac:dyDescent="0.3">
      <c r="A211" s="272" t="s">
        <v>246</v>
      </c>
      <c r="B211" s="273" t="s">
        <v>126</v>
      </c>
      <c r="C211" s="326">
        <v>975.90833235393666</v>
      </c>
      <c r="D211" s="274" t="str">
        <f t="shared" si="7"/>
        <v>Rośliny przemysłowe specjalneA</v>
      </c>
      <c r="E211" s="275">
        <f t="shared" si="8"/>
        <v>1073.4991655893305</v>
      </c>
      <c r="G211" s="275"/>
    </row>
    <row r="212" spans="1:7" x14ac:dyDescent="0.3">
      <c r="A212" s="272" t="s">
        <v>246</v>
      </c>
      <c r="B212" s="273" t="s">
        <v>127</v>
      </c>
      <c r="C212" s="326">
        <v>2630.097661363257</v>
      </c>
      <c r="D212" s="274" t="str">
        <f t="shared" si="7"/>
        <v>Rośliny przemysłowe specjalneB</v>
      </c>
      <c r="E212" s="275">
        <f t="shared" si="8"/>
        <v>2893.1074274995831</v>
      </c>
      <c r="G212" s="275"/>
    </row>
    <row r="213" spans="1:7" x14ac:dyDescent="0.3">
      <c r="A213" s="272" t="s">
        <v>246</v>
      </c>
      <c r="B213" s="273" t="s">
        <v>149</v>
      </c>
      <c r="C213" s="326">
        <v>4843.0040123924773</v>
      </c>
      <c r="D213" s="274" t="str">
        <f t="shared" si="7"/>
        <v>Rośliny przemysłowe specjalneC</v>
      </c>
      <c r="E213" s="275">
        <f t="shared" si="8"/>
        <v>5327.3044136317258</v>
      </c>
      <c r="G213" s="275"/>
    </row>
    <row r="214" spans="1:7" x14ac:dyDescent="0.3">
      <c r="A214" s="272" t="s">
        <v>246</v>
      </c>
      <c r="B214" s="273" t="s">
        <v>128</v>
      </c>
      <c r="C214" s="326">
        <v>4109.9305097091828</v>
      </c>
      <c r="D214" s="274" t="str">
        <f t="shared" si="7"/>
        <v>Rośliny przemysłowe specjalneD</v>
      </c>
      <c r="E214" s="275">
        <f t="shared" si="8"/>
        <v>4520.9235606801012</v>
      </c>
      <c r="G214" s="275"/>
    </row>
    <row r="215" spans="1:7" x14ac:dyDescent="0.3">
      <c r="A215" s="272" t="s">
        <v>248</v>
      </c>
      <c r="B215" s="273" t="s">
        <v>126</v>
      </c>
      <c r="C215" s="326">
        <v>5950.6768201791747</v>
      </c>
      <c r="D215" s="274" t="str">
        <f t="shared" si="7"/>
        <v>Tytoń na liścieA</v>
      </c>
      <c r="E215" s="275">
        <f t="shared" si="8"/>
        <v>6545.7445021970925</v>
      </c>
      <c r="G215" s="275"/>
    </row>
    <row r="216" spans="1:7" x14ac:dyDescent="0.3">
      <c r="A216" s="272" t="s">
        <v>248</v>
      </c>
      <c r="B216" s="273" t="s">
        <v>127</v>
      </c>
      <c r="C216" s="326">
        <v>5950.6768201791747</v>
      </c>
      <c r="D216" s="274" t="str">
        <f t="shared" si="7"/>
        <v>Tytoń na liścieB</v>
      </c>
      <c r="E216" s="275">
        <f t="shared" si="8"/>
        <v>6545.7445021970925</v>
      </c>
      <c r="G216" s="275"/>
    </row>
    <row r="217" spans="1:7" x14ac:dyDescent="0.3">
      <c r="A217" s="272" t="s">
        <v>248</v>
      </c>
      <c r="B217" s="273" t="s">
        <v>149</v>
      </c>
      <c r="C217" s="326">
        <v>6021.2283921832304</v>
      </c>
      <c r="D217" s="274" t="str">
        <f t="shared" si="7"/>
        <v>Tytoń na liścieC</v>
      </c>
      <c r="E217" s="275">
        <f t="shared" si="8"/>
        <v>6623.3512314015543</v>
      </c>
      <c r="G217" s="275"/>
    </row>
    <row r="218" spans="1:7" x14ac:dyDescent="0.3">
      <c r="A218" s="272" t="s">
        <v>248</v>
      </c>
      <c r="B218" s="273" t="s">
        <v>128</v>
      </c>
      <c r="C218" s="326">
        <v>5072.6951804759401</v>
      </c>
      <c r="D218" s="274" t="str">
        <f t="shared" si="7"/>
        <v>Tytoń na liścieD</v>
      </c>
      <c r="E218" s="275">
        <f t="shared" si="8"/>
        <v>5579.9646985235349</v>
      </c>
      <c r="G218" s="275"/>
    </row>
    <row r="219" spans="1:7" x14ac:dyDescent="0.3">
      <c r="A219" s="272" t="s">
        <v>250</v>
      </c>
      <c r="B219" s="273" t="s">
        <v>126</v>
      </c>
      <c r="C219" s="326">
        <v>8590.9297611954335</v>
      </c>
      <c r="D219" s="274" t="str">
        <f t="shared" si="7"/>
        <v>Chmiel na szyszkiA</v>
      </c>
      <c r="E219" s="275">
        <f t="shared" si="8"/>
        <v>9450.0227373149773</v>
      </c>
      <c r="G219" s="275"/>
    </row>
    <row r="220" spans="1:7" x14ac:dyDescent="0.3">
      <c r="A220" s="272" t="s">
        <v>250</v>
      </c>
      <c r="B220" s="273" t="s">
        <v>127</v>
      </c>
      <c r="C220" s="326">
        <v>8590.9297611954335</v>
      </c>
      <c r="D220" s="274" t="str">
        <f t="shared" si="7"/>
        <v>Chmiel na szyszkiB</v>
      </c>
      <c r="E220" s="275">
        <f t="shared" si="8"/>
        <v>9450.0227373149773</v>
      </c>
      <c r="G220" s="275"/>
    </row>
    <row r="221" spans="1:7" x14ac:dyDescent="0.3">
      <c r="A221" s="272" t="s">
        <v>250</v>
      </c>
      <c r="B221" s="273" t="s">
        <v>149</v>
      </c>
      <c r="C221" s="326">
        <v>9097.6656783185626</v>
      </c>
      <c r="D221" s="274" t="str">
        <f t="shared" si="7"/>
        <v>Chmiel na szyszkiC</v>
      </c>
      <c r="E221" s="275">
        <f t="shared" si="8"/>
        <v>10007.43224615042</v>
      </c>
      <c r="G221" s="275"/>
    </row>
    <row r="222" spans="1:7" x14ac:dyDescent="0.3">
      <c r="A222" s="272" t="s">
        <v>250</v>
      </c>
      <c r="B222" s="273" t="s">
        <v>128</v>
      </c>
      <c r="C222" s="326">
        <v>8590.9297611954335</v>
      </c>
      <c r="D222" s="274" t="str">
        <f t="shared" si="7"/>
        <v>Chmiel na szyszkiD</v>
      </c>
      <c r="E222" s="275">
        <f t="shared" si="8"/>
        <v>9450.0227373149773</v>
      </c>
      <c r="G222" s="275"/>
    </row>
    <row r="223" spans="1:7" x14ac:dyDescent="0.3">
      <c r="A223" s="272" t="s">
        <v>252</v>
      </c>
      <c r="B223" s="273" t="s">
        <v>126</v>
      </c>
      <c r="C223" s="326">
        <v>887.71375555428472</v>
      </c>
      <c r="D223" s="274" t="str">
        <f t="shared" si="7"/>
        <v>Rośliny zielarskie (lecznicze, przyprawowe, aromatyczne)A</v>
      </c>
      <c r="E223" s="275">
        <f t="shared" si="8"/>
        <v>976.48513110971328</v>
      </c>
      <c r="G223" s="275"/>
    </row>
    <row r="224" spans="1:7" x14ac:dyDescent="0.3">
      <c r="A224" s="272" t="s">
        <v>252</v>
      </c>
      <c r="B224" s="273" t="s">
        <v>127</v>
      </c>
      <c r="C224" s="326">
        <v>2390.0698646252554</v>
      </c>
      <c r="D224" s="274" t="str">
        <f t="shared" si="7"/>
        <v>Rośliny zielarskie (lecznicze, przyprawowe, aromatyczne)B</v>
      </c>
      <c r="E224" s="275">
        <f t="shared" si="8"/>
        <v>2629.0768510877811</v>
      </c>
      <c r="G224" s="275"/>
    </row>
    <row r="225" spans="1:7" x14ac:dyDescent="0.3">
      <c r="A225" s="272" t="s">
        <v>252</v>
      </c>
      <c r="B225" s="273" t="s">
        <v>149</v>
      </c>
      <c r="C225" s="326">
        <v>3077.5028056796818</v>
      </c>
      <c r="D225" s="274" t="str">
        <f t="shared" si="7"/>
        <v>Rośliny zielarskie (lecznicze, przyprawowe, aromatyczne)C</v>
      </c>
      <c r="E225" s="275">
        <f t="shared" si="8"/>
        <v>3385.2530862476501</v>
      </c>
      <c r="G225" s="275"/>
    </row>
    <row r="226" spans="1:7" x14ac:dyDescent="0.3">
      <c r="A226" s="272" t="s">
        <v>252</v>
      </c>
      <c r="B226" s="273" t="s">
        <v>128</v>
      </c>
      <c r="C226" s="326">
        <v>2641.6492644347381</v>
      </c>
      <c r="D226" s="274" t="str">
        <f t="shared" si="7"/>
        <v>Rośliny zielarskie (lecznicze, przyprawowe, aromatyczne)D</v>
      </c>
      <c r="E226" s="275">
        <f t="shared" si="8"/>
        <v>2905.8141908782122</v>
      </c>
      <c r="G226" s="275"/>
    </row>
    <row r="227" spans="1:7" x14ac:dyDescent="0.3">
      <c r="A227" s="272" t="s">
        <v>455</v>
      </c>
      <c r="B227" s="273" t="s">
        <v>126</v>
      </c>
      <c r="C227" s="326">
        <v>2208.1114389265799</v>
      </c>
      <c r="D227" s="274" t="str">
        <f t="shared" si="7"/>
        <v>WiklinaA</v>
      </c>
      <c r="E227" s="275">
        <f t="shared" si="8"/>
        <v>2428.922582819238</v>
      </c>
      <c r="G227" s="275"/>
    </row>
    <row r="228" spans="1:7" x14ac:dyDescent="0.3">
      <c r="A228" s="272" t="s">
        <v>455</v>
      </c>
      <c r="B228" s="273" t="s">
        <v>127</v>
      </c>
      <c r="C228" s="326">
        <v>2208.1114389265799</v>
      </c>
      <c r="D228" s="274" t="str">
        <f t="shared" si="7"/>
        <v>WiklinaB</v>
      </c>
      <c r="E228" s="275">
        <f t="shared" si="8"/>
        <v>2428.922582819238</v>
      </c>
      <c r="G228" s="275"/>
    </row>
    <row r="229" spans="1:7" x14ac:dyDescent="0.3">
      <c r="A229" s="272" t="s">
        <v>455</v>
      </c>
      <c r="B229" s="273" t="s">
        <v>149</v>
      </c>
      <c r="C229" s="326">
        <v>2208.1114389265799</v>
      </c>
      <c r="D229" s="274" t="str">
        <f t="shared" si="7"/>
        <v>WiklinaC</v>
      </c>
      <c r="E229" s="275">
        <f t="shared" si="8"/>
        <v>2428.922582819238</v>
      </c>
      <c r="G229" s="275"/>
    </row>
    <row r="230" spans="1:7" x14ac:dyDescent="0.3">
      <c r="A230" s="272" t="s">
        <v>455</v>
      </c>
      <c r="B230" s="273" t="s">
        <v>128</v>
      </c>
      <c r="C230" s="326">
        <v>2208.1114389265799</v>
      </c>
      <c r="D230" s="274" t="str">
        <f t="shared" si="7"/>
        <v>WiklinaD</v>
      </c>
      <c r="E230" s="275">
        <f t="shared" si="8"/>
        <v>2428.922582819238</v>
      </c>
      <c r="G230" s="275"/>
    </row>
    <row r="231" spans="1:7" x14ac:dyDescent="0.3">
      <c r="A231" s="272" t="s">
        <v>255</v>
      </c>
      <c r="B231" s="273" t="s">
        <v>126</v>
      </c>
      <c r="C231" s="326">
        <v>2269.4354257422265</v>
      </c>
      <c r="D231" s="274" t="str">
        <f t="shared" si="7"/>
        <v>ZiemniakiA</v>
      </c>
      <c r="E231" s="275">
        <f t="shared" si="8"/>
        <v>2496.3789683164491</v>
      </c>
      <c r="G231" s="275"/>
    </row>
    <row r="232" spans="1:7" x14ac:dyDescent="0.3">
      <c r="A232" s="272" t="s">
        <v>255</v>
      </c>
      <c r="B232" s="273" t="s">
        <v>127</v>
      </c>
      <c r="C232" s="326">
        <v>2184.0448697818733</v>
      </c>
      <c r="D232" s="274" t="str">
        <f t="shared" si="7"/>
        <v>ZiemniakiB</v>
      </c>
      <c r="E232" s="275">
        <f t="shared" si="8"/>
        <v>2402.4493567600607</v>
      </c>
      <c r="G232" s="275"/>
    </row>
    <row r="233" spans="1:7" x14ac:dyDescent="0.3">
      <c r="A233" s="272" t="s">
        <v>255</v>
      </c>
      <c r="B233" s="273" t="s">
        <v>149</v>
      </c>
      <c r="C233" s="326">
        <v>2330.0397379665947</v>
      </c>
      <c r="D233" s="274" t="str">
        <f t="shared" si="7"/>
        <v>ZiemniakiC</v>
      </c>
      <c r="E233" s="275">
        <f t="shared" si="8"/>
        <v>2563.0437117632541</v>
      </c>
      <c r="G233" s="275"/>
    </row>
    <row r="234" spans="1:7" x14ac:dyDescent="0.3">
      <c r="A234" s="272" t="s">
        <v>255</v>
      </c>
      <c r="B234" s="273" t="s">
        <v>128</v>
      </c>
      <c r="C234" s="326">
        <v>2499.8153923175487</v>
      </c>
      <c r="D234" s="274" t="str">
        <f t="shared" si="7"/>
        <v>ZiemniakiD</v>
      </c>
      <c r="E234" s="275">
        <f t="shared" si="8"/>
        <v>2749.7969315493037</v>
      </c>
      <c r="G234" s="275"/>
    </row>
    <row r="235" spans="1:7" x14ac:dyDescent="0.3">
      <c r="A235" s="272" t="s">
        <v>256</v>
      </c>
      <c r="B235" s="273" t="s">
        <v>126</v>
      </c>
      <c r="C235" s="326">
        <v>2619.1154720217</v>
      </c>
      <c r="D235" s="274" t="str">
        <f t="shared" si="7"/>
        <v>Ziemniaki sadzeniaki (kwalifikowane)A</v>
      </c>
      <c r="E235" s="275">
        <f t="shared" si="8"/>
        <v>2881.0270192238704</v>
      </c>
      <c r="G235" s="275"/>
    </row>
    <row r="236" spans="1:7" x14ac:dyDescent="0.3">
      <c r="A236" s="272" t="s">
        <v>256</v>
      </c>
      <c r="B236" s="273" t="s">
        <v>127</v>
      </c>
      <c r="C236" s="326">
        <v>2327.8620620713436</v>
      </c>
      <c r="D236" s="274" t="str">
        <f t="shared" si="7"/>
        <v>Ziemniaki sadzeniaki (kwalifikowane)B</v>
      </c>
      <c r="E236" s="275">
        <f t="shared" si="8"/>
        <v>2560.6482682784781</v>
      </c>
      <c r="G236" s="275"/>
    </row>
    <row r="237" spans="1:7" x14ac:dyDescent="0.3">
      <c r="A237" s="272" t="s">
        <v>256</v>
      </c>
      <c r="B237" s="273" t="s">
        <v>149</v>
      </c>
      <c r="C237" s="326">
        <v>2619.1154720217</v>
      </c>
      <c r="D237" s="274" t="str">
        <f t="shared" si="7"/>
        <v>Ziemniaki sadzeniaki (kwalifikowane)C</v>
      </c>
      <c r="E237" s="275">
        <f t="shared" si="8"/>
        <v>2881.0270192238704</v>
      </c>
      <c r="G237" s="275"/>
    </row>
    <row r="238" spans="1:7" x14ac:dyDescent="0.3">
      <c r="A238" s="272" t="s">
        <v>256</v>
      </c>
      <c r="B238" s="273" t="s">
        <v>128</v>
      </c>
      <c r="C238" s="326">
        <v>2619.1154720217</v>
      </c>
      <c r="D238" s="274" t="str">
        <f t="shared" si="7"/>
        <v>Ziemniaki sadzeniaki (kwalifikowane)D</v>
      </c>
      <c r="E238" s="275">
        <f t="shared" si="8"/>
        <v>2881.0270192238704</v>
      </c>
      <c r="G238" s="275"/>
    </row>
    <row r="239" spans="1:7" x14ac:dyDescent="0.3">
      <c r="A239" s="272" t="s">
        <v>258</v>
      </c>
      <c r="B239" s="273" t="s">
        <v>126</v>
      </c>
      <c r="C239" s="326">
        <v>2467.5065206085083</v>
      </c>
      <c r="D239" s="274" t="str">
        <f t="shared" si="7"/>
        <v>Ziemniaki jadalneA</v>
      </c>
      <c r="E239" s="275">
        <f t="shared" si="8"/>
        <v>2714.2571726693591</v>
      </c>
      <c r="G239" s="275"/>
    </row>
    <row r="240" spans="1:7" x14ac:dyDescent="0.3">
      <c r="A240" s="272" t="s">
        <v>258</v>
      </c>
      <c r="B240" s="273" t="s">
        <v>127</v>
      </c>
      <c r="C240" s="326">
        <v>2172.409195451869</v>
      </c>
      <c r="D240" s="274" t="str">
        <f t="shared" si="7"/>
        <v>Ziemniaki jadalneB</v>
      </c>
      <c r="E240" s="275">
        <f t="shared" si="8"/>
        <v>2389.6501149970559</v>
      </c>
      <c r="G240" s="275"/>
    </row>
    <row r="241" spans="1:7" x14ac:dyDescent="0.3">
      <c r="A241" s="272" t="s">
        <v>258</v>
      </c>
      <c r="B241" s="273" t="s">
        <v>149</v>
      </c>
      <c r="C241" s="326">
        <v>2322.3411168245489</v>
      </c>
      <c r="D241" s="274" t="str">
        <f t="shared" si="7"/>
        <v>Ziemniaki jadalneC</v>
      </c>
      <c r="E241" s="275">
        <f t="shared" si="8"/>
        <v>2554.5752285070039</v>
      </c>
      <c r="G241" s="275"/>
    </row>
    <row r="242" spans="1:7" x14ac:dyDescent="0.3">
      <c r="A242" s="272" t="s">
        <v>258</v>
      </c>
      <c r="B242" s="273" t="s">
        <v>128</v>
      </c>
      <c r="C242" s="326">
        <v>2609.5606099264205</v>
      </c>
      <c r="D242" s="274" t="str">
        <f t="shared" si="7"/>
        <v>Ziemniaki jadalneD</v>
      </c>
      <c r="E242" s="275">
        <f t="shared" si="8"/>
        <v>2870.516670919063</v>
      </c>
      <c r="G242" s="275"/>
    </row>
    <row r="243" spans="1:7" x14ac:dyDescent="0.3">
      <c r="A243" s="272" t="s">
        <v>260</v>
      </c>
      <c r="B243" s="273" t="s">
        <v>126</v>
      </c>
      <c r="C243" s="326">
        <v>2357.2953425816772</v>
      </c>
      <c r="D243" s="274" t="str">
        <f t="shared" si="7"/>
        <v>Ziemniaki skrobioweA</v>
      </c>
      <c r="E243" s="275">
        <f t="shared" si="8"/>
        <v>2593.0248768398451</v>
      </c>
      <c r="G243" s="275"/>
    </row>
    <row r="244" spans="1:7" x14ac:dyDescent="0.3">
      <c r="A244" s="272" t="s">
        <v>260</v>
      </c>
      <c r="B244" s="273" t="s">
        <v>127</v>
      </c>
      <c r="C244" s="326">
        <v>2301.2612178687355</v>
      </c>
      <c r="D244" s="274" t="str">
        <f t="shared" si="7"/>
        <v>Ziemniaki skrobioweB</v>
      </c>
      <c r="E244" s="275">
        <f t="shared" si="8"/>
        <v>2531.3873396556091</v>
      </c>
      <c r="G244" s="275"/>
    </row>
    <row r="245" spans="1:7" x14ac:dyDescent="0.3">
      <c r="A245" s="272" t="s">
        <v>260</v>
      </c>
      <c r="B245" s="273" t="s">
        <v>149</v>
      </c>
      <c r="C245" s="326">
        <v>2018.5605354476231</v>
      </c>
      <c r="D245" s="274" t="str">
        <f t="shared" si="7"/>
        <v>Ziemniaki skrobioweC</v>
      </c>
      <c r="E245" s="275">
        <f t="shared" si="8"/>
        <v>2220.4165889923856</v>
      </c>
      <c r="G245" s="275"/>
    </row>
    <row r="246" spans="1:7" x14ac:dyDescent="0.3">
      <c r="A246" s="272" t="s">
        <v>260</v>
      </c>
      <c r="B246" s="273" t="s">
        <v>128</v>
      </c>
      <c r="C246" s="326">
        <v>2266.707682104111</v>
      </c>
      <c r="D246" s="274" t="str">
        <f t="shared" si="7"/>
        <v>Ziemniaki skrobioweD</v>
      </c>
      <c r="E246" s="275">
        <f t="shared" si="8"/>
        <v>2493.3784503145221</v>
      </c>
      <c r="G246" s="275"/>
    </row>
    <row r="247" spans="1:7" x14ac:dyDescent="0.3">
      <c r="A247" s="272" t="s">
        <v>262</v>
      </c>
      <c r="B247" s="273" t="s">
        <v>126</v>
      </c>
      <c r="C247" s="326">
        <v>2302.3761969278553</v>
      </c>
      <c r="D247" s="274" t="str">
        <f t="shared" si="7"/>
        <v>Ziemniaki ogólnoużytkoweA</v>
      </c>
      <c r="E247" s="275">
        <f t="shared" si="8"/>
        <v>2532.613816620641</v>
      </c>
      <c r="G247" s="275"/>
    </row>
    <row r="248" spans="1:7" x14ac:dyDescent="0.3">
      <c r="A248" s="272" t="s">
        <v>262</v>
      </c>
      <c r="B248" s="273" t="s">
        <v>127</v>
      </c>
      <c r="C248" s="326">
        <v>2473.0539236333898</v>
      </c>
      <c r="D248" s="274" t="str">
        <f t="shared" si="7"/>
        <v>Ziemniaki ogólnoużytkoweB</v>
      </c>
      <c r="E248" s="275">
        <f t="shared" si="8"/>
        <v>2720.359315996729</v>
      </c>
      <c r="G248" s="275"/>
    </row>
    <row r="249" spans="1:7" x14ac:dyDescent="0.3">
      <c r="A249" s="272" t="s">
        <v>262</v>
      </c>
      <c r="B249" s="273" t="s">
        <v>149</v>
      </c>
      <c r="C249" s="326">
        <v>2168.6771510946869</v>
      </c>
      <c r="D249" s="274" t="str">
        <f t="shared" si="7"/>
        <v>Ziemniaki ogólnoużytkoweC</v>
      </c>
      <c r="E249" s="275">
        <f t="shared" si="8"/>
        <v>2385.5448662041558</v>
      </c>
      <c r="G249" s="275"/>
    </row>
    <row r="250" spans="1:7" x14ac:dyDescent="0.3">
      <c r="A250" s="272" t="s">
        <v>262</v>
      </c>
      <c r="B250" s="273" t="s">
        <v>128</v>
      </c>
      <c r="C250" s="326">
        <v>2311.4543890771351</v>
      </c>
      <c r="D250" s="274" t="str">
        <f t="shared" si="7"/>
        <v>Ziemniaki ogólnoużytkoweD</v>
      </c>
      <c r="E250" s="275">
        <f t="shared" si="8"/>
        <v>2542.5998279848491</v>
      </c>
      <c r="G250" s="275"/>
    </row>
    <row r="251" spans="1:7" x14ac:dyDescent="0.3">
      <c r="A251" s="272" t="s">
        <v>264</v>
      </c>
      <c r="B251" s="273" t="s">
        <v>126</v>
      </c>
      <c r="C251" s="326">
        <v>739.29511561028085</v>
      </c>
      <c r="D251" s="274" t="str">
        <f t="shared" si="7"/>
        <v>Rośliny pastewne objętościowe na gruntach ornychA</v>
      </c>
      <c r="E251" s="275">
        <f t="shared" si="8"/>
        <v>813.22462717130895</v>
      </c>
      <c r="G251" s="275"/>
    </row>
    <row r="252" spans="1:7" x14ac:dyDescent="0.3">
      <c r="A252" s="272" t="s">
        <v>264</v>
      </c>
      <c r="B252" s="273" t="s">
        <v>127</v>
      </c>
      <c r="C252" s="326">
        <v>839.96697754772697</v>
      </c>
      <c r="D252" s="274" t="str">
        <f t="shared" si="7"/>
        <v>Rośliny pastewne objętościowe na gruntach ornychB</v>
      </c>
      <c r="E252" s="275">
        <f t="shared" si="8"/>
        <v>923.96367530249972</v>
      </c>
      <c r="G252" s="275"/>
    </row>
    <row r="253" spans="1:7" x14ac:dyDescent="0.3">
      <c r="A253" s="272" t="s">
        <v>264</v>
      </c>
      <c r="B253" s="273" t="s">
        <v>149</v>
      </c>
      <c r="C253" s="326">
        <v>872.45637675929402</v>
      </c>
      <c r="D253" s="274" t="str">
        <f t="shared" si="7"/>
        <v>Rośliny pastewne objętościowe na gruntach ornychC</v>
      </c>
      <c r="E253" s="275">
        <f t="shared" si="8"/>
        <v>959.70201443522353</v>
      </c>
      <c r="G253" s="275"/>
    </row>
    <row r="254" spans="1:7" x14ac:dyDescent="0.3">
      <c r="A254" s="272" t="s">
        <v>264</v>
      </c>
      <c r="B254" s="273" t="s">
        <v>128</v>
      </c>
      <c r="C254" s="326">
        <v>831.6070036589</v>
      </c>
      <c r="D254" s="274" t="str">
        <f t="shared" si="7"/>
        <v>Rośliny pastewne objętościowe na gruntach ornychD</v>
      </c>
      <c r="E254" s="275">
        <f t="shared" si="8"/>
        <v>914.76770402479008</v>
      </c>
      <c r="G254" s="275"/>
    </row>
    <row r="255" spans="1:7" x14ac:dyDescent="0.3">
      <c r="A255" s="272" t="s">
        <v>266</v>
      </c>
      <c r="B255" s="273" t="s">
        <v>126</v>
      </c>
      <c r="C255" s="326">
        <v>790.18387790329416</v>
      </c>
      <c r="D255" s="274" t="str">
        <f t="shared" si="7"/>
        <v>Okopowe pastewne na paszeA</v>
      </c>
      <c r="E255" s="275">
        <f t="shared" si="8"/>
        <v>869.20226569362364</v>
      </c>
      <c r="G255" s="275"/>
    </row>
    <row r="256" spans="1:7" x14ac:dyDescent="0.3">
      <c r="A256" s="272" t="s">
        <v>266</v>
      </c>
      <c r="B256" s="273" t="s">
        <v>127</v>
      </c>
      <c r="C256" s="326">
        <v>914.61933942923633</v>
      </c>
      <c r="D256" s="274" t="str">
        <f t="shared" si="7"/>
        <v>Okopowe pastewne na paszeB</v>
      </c>
      <c r="E256" s="275">
        <f t="shared" si="8"/>
        <v>1006.08127337216</v>
      </c>
      <c r="G256" s="275"/>
    </row>
    <row r="257" spans="1:7" x14ac:dyDescent="0.3">
      <c r="A257" s="272" t="s">
        <v>266</v>
      </c>
      <c r="B257" s="273" t="s">
        <v>149</v>
      </c>
      <c r="C257" s="326">
        <v>659.24189278058236</v>
      </c>
      <c r="D257" s="274" t="str">
        <f t="shared" si="7"/>
        <v>Okopowe pastewne na paszeC</v>
      </c>
      <c r="E257" s="275">
        <f t="shared" si="8"/>
        <v>725.16608205864065</v>
      </c>
      <c r="G257" s="275"/>
    </row>
    <row r="258" spans="1:7" x14ac:dyDescent="0.3">
      <c r="A258" s="272" t="s">
        <v>266</v>
      </c>
      <c r="B258" s="273" t="s">
        <v>128</v>
      </c>
      <c r="C258" s="326">
        <v>881.83021241440031</v>
      </c>
      <c r="D258" s="274" t="str">
        <f t="shared" si="7"/>
        <v>Okopowe pastewne na paszeD</v>
      </c>
      <c r="E258" s="275">
        <f t="shared" si="8"/>
        <v>970.01323365584039</v>
      </c>
      <c r="G258" s="275"/>
    </row>
    <row r="259" spans="1:7" x14ac:dyDescent="0.3">
      <c r="A259" s="272" t="s">
        <v>268</v>
      </c>
      <c r="B259" s="273" t="s">
        <v>126</v>
      </c>
      <c r="C259" s="326">
        <v>864.45236011972395</v>
      </c>
      <c r="D259" s="274" t="str">
        <f t="shared" si="7"/>
        <v>Buraki pastewne na paszeA</v>
      </c>
      <c r="E259" s="275">
        <f t="shared" si="8"/>
        <v>950.89759613169645</v>
      </c>
      <c r="G259" s="275"/>
    </row>
    <row r="260" spans="1:7" x14ac:dyDescent="0.3">
      <c r="A260" s="272" t="s">
        <v>268</v>
      </c>
      <c r="B260" s="273" t="s">
        <v>127</v>
      </c>
      <c r="C260" s="326">
        <v>946.88411106077513</v>
      </c>
      <c r="D260" s="274" t="str">
        <f t="shared" ref="D260:D278" si="9">A260&amp;B260</f>
        <v>Buraki pastewne na paszeB</v>
      </c>
      <c r="E260" s="275">
        <f t="shared" ref="E260:E323" si="10">C260*1.1</f>
        <v>1041.5725221668527</v>
      </c>
      <c r="G260" s="275"/>
    </row>
    <row r="261" spans="1:7" x14ac:dyDescent="0.3">
      <c r="A261" s="272" t="s">
        <v>268</v>
      </c>
      <c r="B261" s="273" t="s">
        <v>149</v>
      </c>
      <c r="C261" s="326">
        <v>1042.2805865244879</v>
      </c>
      <c r="D261" s="274" t="str">
        <f t="shared" si="9"/>
        <v>Buraki pastewne na paszeC</v>
      </c>
      <c r="E261" s="275">
        <f t="shared" si="10"/>
        <v>1146.5086451769369</v>
      </c>
      <c r="G261" s="275"/>
    </row>
    <row r="262" spans="1:7" x14ac:dyDescent="0.3">
      <c r="A262" s="272" t="s">
        <v>268</v>
      </c>
      <c r="B262" s="273" t="s">
        <v>128</v>
      </c>
      <c r="C262" s="326">
        <v>997.71005909674091</v>
      </c>
      <c r="D262" s="274" t="str">
        <f t="shared" si="9"/>
        <v>Buraki pastewne na paszeD</v>
      </c>
      <c r="E262" s="275">
        <f t="shared" si="10"/>
        <v>1097.4810650064151</v>
      </c>
      <c r="G262" s="275"/>
    </row>
    <row r="263" spans="1:7" x14ac:dyDescent="0.3">
      <c r="A263" s="272" t="s">
        <v>269</v>
      </c>
      <c r="B263" s="273" t="s">
        <v>126</v>
      </c>
      <c r="C263" s="326">
        <v>461.46300013423064</v>
      </c>
      <c r="D263" s="274" t="str">
        <f t="shared" si="9"/>
        <v>Brukiew pastewna na paszeA</v>
      </c>
      <c r="E263" s="275">
        <f t="shared" si="10"/>
        <v>507.60930014765376</v>
      </c>
      <c r="G263" s="275"/>
    </row>
    <row r="264" spans="1:7" x14ac:dyDescent="0.3">
      <c r="A264" s="272" t="s">
        <v>269</v>
      </c>
      <c r="B264" s="273" t="s">
        <v>127</v>
      </c>
      <c r="C264" s="326">
        <v>461.46300013423064</v>
      </c>
      <c r="D264" s="274" t="str">
        <f t="shared" si="9"/>
        <v>Brukiew pastewna na paszeB</v>
      </c>
      <c r="E264" s="275">
        <f t="shared" si="10"/>
        <v>507.60930014765376</v>
      </c>
      <c r="G264" s="275"/>
    </row>
    <row r="265" spans="1:7" x14ac:dyDescent="0.3">
      <c r="A265" s="272" t="s">
        <v>269</v>
      </c>
      <c r="B265" s="273" t="s">
        <v>149</v>
      </c>
      <c r="C265" s="326">
        <v>461.46300013423064</v>
      </c>
      <c r="D265" s="274" t="str">
        <f t="shared" si="9"/>
        <v>Brukiew pastewna na paszeC</v>
      </c>
      <c r="E265" s="275">
        <f t="shared" si="10"/>
        <v>507.60930014765376</v>
      </c>
      <c r="G265" s="275"/>
    </row>
    <row r="266" spans="1:7" x14ac:dyDescent="0.3">
      <c r="A266" s="272" t="s">
        <v>269</v>
      </c>
      <c r="B266" s="273" t="s">
        <v>128</v>
      </c>
      <c r="C266" s="326">
        <v>461.46300013423064</v>
      </c>
      <c r="D266" s="274" t="str">
        <f t="shared" si="9"/>
        <v>Brukiew pastewna na paszeD</v>
      </c>
      <c r="E266" s="275">
        <f t="shared" si="10"/>
        <v>507.60930014765376</v>
      </c>
      <c r="G266" s="275"/>
    </row>
    <row r="267" spans="1:7" x14ac:dyDescent="0.3">
      <c r="A267" s="272" t="s">
        <v>271</v>
      </c>
      <c r="B267" s="273" t="s">
        <v>126</v>
      </c>
      <c r="C267" s="326">
        <v>3165.5068402420584</v>
      </c>
      <c r="D267" s="274" t="str">
        <f t="shared" si="9"/>
        <v>Marchew pastewna na paszeA</v>
      </c>
      <c r="E267" s="275">
        <f t="shared" si="10"/>
        <v>3482.0575242662644</v>
      </c>
      <c r="G267" s="275"/>
    </row>
    <row r="268" spans="1:7" x14ac:dyDescent="0.3">
      <c r="A268" s="272" t="s">
        <v>271</v>
      </c>
      <c r="B268" s="273" t="s">
        <v>127</v>
      </c>
      <c r="C268" s="326">
        <v>2560.5195175805293</v>
      </c>
      <c r="D268" s="274" t="str">
        <f t="shared" si="9"/>
        <v>Marchew pastewna na paszeB</v>
      </c>
      <c r="E268" s="275">
        <f t="shared" si="10"/>
        <v>2816.5714693385826</v>
      </c>
      <c r="G268" s="275"/>
    </row>
    <row r="269" spans="1:7" x14ac:dyDescent="0.3">
      <c r="A269" s="272" t="s">
        <v>271</v>
      </c>
      <c r="B269" s="273" t="s">
        <v>149</v>
      </c>
      <c r="C269" s="326">
        <v>3611.2979723832286</v>
      </c>
      <c r="D269" s="274" t="str">
        <f t="shared" si="9"/>
        <v>Marchew pastewna na paszeC</v>
      </c>
      <c r="E269" s="275">
        <f t="shared" si="10"/>
        <v>3972.4277696215518</v>
      </c>
      <c r="G269" s="275"/>
    </row>
    <row r="270" spans="1:7" x14ac:dyDescent="0.3">
      <c r="A270" s="272" t="s">
        <v>271</v>
      </c>
      <c r="B270" s="273" t="s">
        <v>128</v>
      </c>
      <c r="C270" s="326">
        <v>3165.5068402420584</v>
      </c>
      <c r="D270" s="274" t="str">
        <f t="shared" si="9"/>
        <v>Marchew pastewna na paszeD</v>
      </c>
      <c r="E270" s="275">
        <f t="shared" si="10"/>
        <v>3482.0575242662644</v>
      </c>
      <c r="G270" s="275"/>
    </row>
    <row r="271" spans="1:7" x14ac:dyDescent="0.3">
      <c r="A271" s="272" t="s">
        <v>273</v>
      </c>
      <c r="B271" s="273" t="s">
        <v>126</v>
      </c>
      <c r="C271" s="326">
        <v>660.0120245226974</v>
      </c>
      <c r="D271" s="274" t="str">
        <f t="shared" si="9"/>
        <v>Dynia pastewna na paszeA</v>
      </c>
      <c r="E271" s="275">
        <f t="shared" si="10"/>
        <v>726.01322697496721</v>
      </c>
      <c r="G271" s="275"/>
    </row>
    <row r="272" spans="1:7" x14ac:dyDescent="0.3">
      <c r="A272" s="272" t="s">
        <v>273</v>
      </c>
      <c r="B272" s="273" t="s">
        <v>127</v>
      </c>
      <c r="C272" s="326">
        <v>551.35423858254069</v>
      </c>
      <c r="D272" s="274" t="str">
        <f t="shared" si="9"/>
        <v>Dynia pastewna na paszeB</v>
      </c>
      <c r="E272" s="275">
        <f t="shared" si="10"/>
        <v>606.48966244079486</v>
      </c>
      <c r="G272" s="275"/>
    </row>
    <row r="273" spans="1:7" x14ac:dyDescent="0.3">
      <c r="A273" s="272" t="s">
        <v>273</v>
      </c>
      <c r="B273" s="273" t="s">
        <v>149</v>
      </c>
      <c r="C273" s="326">
        <v>688.61526194509565</v>
      </c>
      <c r="D273" s="274" t="str">
        <f t="shared" si="9"/>
        <v>Dynia pastewna na paszeC</v>
      </c>
      <c r="E273" s="275">
        <f t="shared" si="10"/>
        <v>757.47678813960533</v>
      </c>
      <c r="G273" s="275"/>
    </row>
    <row r="274" spans="1:7" x14ac:dyDescent="0.3">
      <c r="A274" s="272" t="s">
        <v>273</v>
      </c>
      <c r="B274" s="273" t="s">
        <v>128</v>
      </c>
      <c r="C274" s="326">
        <v>698.07138016279578</v>
      </c>
      <c r="D274" s="274" t="str">
        <f t="shared" si="9"/>
        <v>Dynia pastewna na paszeD</v>
      </c>
      <c r="E274" s="275">
        <f t="shared" si="10"/>
        <v>767.8785181790754</v>
      </c>
      <c r="G274" s="275"/>
    </row>
    <row r="275" spans="1:7" x14ac:dyDescent="0.3">
      <c r="A275" s="272" t="s">
        <v>275</v>
      </c>
      <c r="B275" s="273" t="s">
        <v>126</v>
      </c>
      <c r="C275" s="326">
        <v>938.0574570211071</v>
      </c>
      <c r="D275" s="274" t="str">
        <f t="shared" si="9"/>
        <v>Kukurydza pastewna na zielonkęA</v>
      </c>
      <c r="E275" s="275">
        <f t="shared" si="10"/>
        <v>1031.8632027232179</v>
      </c>
      <c r="G275" s="275"/>
    </row>
    <row r="276" spans="1:7" x14ac:dyDescent="0.3">
      <c r="A276" s="272" t="s">
        <v>275</v>
      </c>
      <c r="B276" s="273" t="s">
        <v>127</v>
      </c>
      <c r="C276" s="326">
        <v>914.15941089056059</v>
      </c>
      <c r="D276" s="274" t="str">
        <f t="shared" si="9"/>
        <v>Kukurydza pastewna na zielonkęB</v>
      </c>
      <c r="E276" s="275">
        <f t="shared" si="10"/>
        <v>1005.5753519796167</v>
      </c>
      <c r="G276" s="275"/>
    </row>
    <row r="277" spans="1:7" x14ac:dyDescent="0.3">
      <c r="A277" s="272" t="s">
        <v>275</v>
      </c>
      <c r="B277" s="273" t="s">
        <v>149</v>
      </c>
      <c r="C277" s="326">
        <v>1008.1509693876535</v>
      </c>
      <c r="D277" s="274" t="str">
        <f t="shared" si="9"/>
        <v>Kukurydza pastewna na zielonkęC</v>
      </c>
      <c r="E277" s="275">
        <f t="shared" si="10"/>
        <v>1108.966066326419</v>
      </c>
      <c r="G277" s="275"/>
    </row>
    <row r="278" spans="1:7" x14ac:dyDescent="0.3">
      <c r="A278" s="272" t="s">
        <v>275</v>
      </c>
      <c r="B278" s="273" t="s">
        <v>128</v>
      </c>
      <c r="C278" s="326">
        <v>1063.0020028370398</v>
      </c>
      <c r="D278" s="274" t="str">
        <f t="shared" si="9"/>
        <v>Kukurydza pastewna na zielonkęD</v>
      </c>
      <c r="E278" s="275">
        <f t="shared" si="10"/>
        <v>1169.3022031207438</v>
      </c>
      <c r="G278" s="275"/>
    </row>
    <row r="279" spans="1:7" x14ac:dyDescent="0.3">
      <c r="A279" s="349" t="s">
        <v>277</v>
      </c>
      <c r="B279" s="344" t="s">
        <v>126</v>
      </c>
      <c r="C279" s="326">
        <v>608.48546536634467</v>
      </c>
      <c r="D279" s="274" t="str">
        <f t="shared" ref="D279:D282" si="11">A279&amp;B279</f>
        <v>Zboża i mieszanki zbóż z innymi roślinami na zielonkęA</v>
      </c>
      <c r="E279" s="275">
        <f t="shared" si="10"/>
        <v>669.33401190297923</v>
      </c>
      <c r="G279" s="275"/>
    </row>
    <row r="280" spans="1:7" x14ac:dyDescent="0.3">
      <c r="A280" s="349" t="s">
        <v>277</v>
      </c>
      <c r="B280" s="344" t="s">
        <v>127</v>
      </c>
      <c r="C280" s="326">
        <v>738.51405161986736</v>
      </c>
      <c r="D280" s="274" t="str">
        <f t="shared" si="11"/>
        <v>Zboża i mieszanki zbóż z innymi roślinami na zielonkęB</v>
      </c>
      <c r="E280" s="275">
        <f t="shared" si="10"/>
        <v>812.36545678185416</v>
      </c>
      <c r="G280" s="275"/>
    </row>
    <row r="281" spans="1:7" x14ac:dyDescent="0.3">
      <c r="A281" s="349" t="s">
        <v>277</v>
      </c>
      <c r="B281" s="344" t="s">
        <v>149</v>
      </c>
      <c r="C281" s="326">
        <v>648.05004736593173</v>
      </c>
      <c r="D281" s="274" t="str">
        <f t="shared" si="11"/>
        <v>Zboża i mieszanki zbóż z innymi roślinami na zielonkęC</v>
      </c>
      <c r="E281" s="275">
        <f t="shared" si="10"/>
        <v>712.85505210252495</v>
      </c>
      <c r="G281" s="275"/>
    </row>
    <row r="282" spans="1:7" x14ac:dyDescent="0.3">
      <c r="A282" s="349" t="s">
        <v>277</v>
      </c>
      <c r="B282" s="344" t="s">
        <v>128</v>
      </c>
      <c r="C282" s="326">
        <v>611.70896222192903</v>
      </c>
      <c r="D282" s="274" t="str">
        <f t="shared" si="11"/>
        <v>Zboża i mieszanki zbóż z innymi roślinami na zielonkęD</v>
      </c>
      <c r="E282" s="275">
        <f t="shared" si="10"/>
        <v>672.87985844412196</v>
      </c>
      <c r="G282" s="275"/>
    </row>
    <row r="283" spans="1:7" x14ac:dyDescent="0.3">
      <c r="A283" s="272" t="s">
        <v>672</v>
      </c>
      <c r="B283" s="273" t="s">
        <v>126</v>
      </c>
      <c r="C283" s="326">
        <v>1158.6072169757142</v>
      </c>
      <c r="D283" s="274" t="str">
        <f t="shared" ref="D283:D319" si="12">A283&amp;B283</f>
        <v>Trawy w uprawie polowej na zielonkę (UZ)A</v>
      </c>
      <c r="E283" s="275">
        <f t="shared" si="10"/>
        <v>1274.4679386732857</v>
      </c>
      <c r="G283" s="275"/>
    </row>
    <row r="284" spans="1:7" x14ac:dyDescent="0.3">
      <c r="A284" s="272" t="s">
        <v>672</v>
      </c>
      <c r="B284" s="273" t="s">
        <v>127</v>
      </c>
      <c r="C284" s="326">
        <v>1257.6461519623419</v>
      </c>
      <c r="D284" s="274" t="str">
        <f t="shared" si="12"/>
        <v>Trawy w uprawie polowej na zielonkę (UZ)B</v>
      </c>
      <c r="E284" s="275">
        <f t="shared" si="10"/>
        <v>1383.4107671585762</v>
      </c>
      <c r="G284" s="275"/>
    </row>
    <row r="285" spans="1:7" x14ac:dyDescent="0.3">
      <c r="A285" s="272" t="s">
        <v>672</v>
      </c>
      <c r="B285" s="273" t="s">
        <v>149</v>
      </c>
      <c r="C285" s="326">
        <v>1481.8216523369651</v>
      </c>
      <c r="D285" s="274" t="str">
        <f t="shared" si="12"/>
        <v>Trawy w uprawie polowej na zielonkę (UZ)C</v>
      </c>
      <c r="E285" s="275">
        <f t="shared" si="10"/>
        <v>1630.0038175706618</v>
      </c>
      <c r="G285" s="275"/>
    </row>
    <row r="286" spans="1:7" x14ac:dyDescent="0.3">
      <c r="A286" s="272" t="s">
        <v>672</v>
      </c>
      <c r="B286" s="273" t="s">
        <v>128</v>
      </c>
      <c r="C286" s="326">
        <v>1407.5060467588155</v>
      </c>
      <c r="D286" s="274" t="str">
        <f t="shared" si="12"/>
        <v>Trawy w uprawie polowej na zielonkę (UZ)D</v>
      </c>
      <c r="E286" s="275">
        <f t="shared" si="10"/>
        <v>1548.2566514346972</v>
      </c>
      <c r="G286" s="275"/>
    </row>
    <row r="287" spans="1:7" x14ac:dyDescent="0.3">
      <c r="A287" s="272" t="s">
        <v>280</v>
      </c>
      <c r="B287" s="273" t="s">
        <v>126</v>
      </c>
      <c r="C287" s="326">
        <v>556.95059536050496</v>
      </c>
      <c r="D287" s="274" t="str">
        <f t="shared" si="12"/>
        <v>Strączkowe na zielonkęA</v>
      </c>
      <c r="E287" s="275">
        <f t="shared" si="10"/>
        <v>612.64565489655547</v>
      </c>
      <c r="G287" s="275"/>
    </row>
    <row r="288" spans="1:7" x14ac:dyDescent="0.3">
      <c r="A288" s="272" t="s">
        <v>280</v>
      </c>
      <c r="B288" s="273" t="s">
        <v>127</v>
      </c>
      <c r="C288" s="326">
        <v>534.61432942694307</v>
      </c>
      <c r="D288" s="274" t="str">
        <f t="shared" si="12"/>
        <v>Strączkowe na zielonkęB</v>
      </c>
      <c r="E288" s="275">
        <f t="shared" si="10"/>
        <v>588.07576236963746</v>
      </c>
      <c r="G288" s="275"/>
    </row>
    <row r="289" spans="1:7" x14ac:dyDescent="0.3">
      <c r="A289" s="272" t="s">
        <v>280</v>
      </c>
      <c r="B289" s="273" t="s">
        <v>149</v>
      </c>
      <c r="C289" s="326">
        <v>524.737265385358</v>
      </c>
      <c r="D289" s="274" t="str">
        <f t="shared" si="12"/>
        <v>Strączkowe na zielonkęC</v>
      </c>
      <c r="E289" s="275">
        <f t="shared" si="10"/>
        <v>577.21099192389386</v>
      </c>
      <c r="G289" s="275"/>
    </row>
    <row r="290" spans="1:7" x14ac:dyDescent="0.3">
      <c r="A290" s="272" t="s">
        <v>280</v>
      </c>
      <c r="B290" s="273" t="s">
        <v>128</v>
      </c>
      <c r="C290" s="326">
        <v>625.76120060396011</v>
      </c>
      <c r="D290" s="274" t="str">
        <f t="shared" si="12"/>
        <v>Strączkowe na zielonkęD</v>
      </c>
      <c r="E290" s="275">
        <f t="shared" si="10"/>
        <v>688.33732066435618</v>
      </c>
      <c r="G290" s="275"/>
    </row>
    <row r="291" spans="1:7" x14ac:dyDescent="0.3">
      <c r="A291" s="346" t="s">
        <v>673</v>
      </c>
      <c r="B291" s="273" t="s">
        <v>126</v>
      </c>
      <c r="C291" s="326">
        <v>1218.753928109491</v>
      </c>
      <c r="D291" s="274" t="str">
        <f t="shared" si="12"/>
        <v>Motylkowe drobnonasienne na zielonkę (UZ)A</v>
      </c>
      <c r="E291" s="275">
        <f t="shared" si="10"/>
        <v>1340.6293209204403</v>
      </c>
      <c r="G291" s="275"/>
    </row>
    <row r="292" spans="1:7" x14ac:dyDescent="0.3">
      <c r="A292" s="346" t="s">
        <v>673</v>
      </c>
      <c r="B292" s="273" t="s">
        <v>127</v>
      </c>
      <c r="C292" s="326">
        <v>1364.1610922046757</v>
      </c>
      <c r="D292" s="274" t="str">
        <f t="shared" si="12"/>
        <v>Motylkowe drobnonasienne na zielonkę (UZ)B</v>
      </c>
      <c r="E292" s="275">
        <f t="shared" si="10"/>
        <v>1500.5772014251434</v>
      </c>
      <c r="G292" s="275"/>
    </row>
    <row r="293" spans="1:7" x14ac:dyDescent="0.3">
      <c r="A293" s="346" t="s">
        <v>673</v>
      </c>
      <c r="B293" s="273" t="s">
        <v>149</v>
      </c>
      <c r="C293" s="326">
        <v>1565.175785780599</v>
      </c>
      <c r="D293" s="274" t="str">
        <f t="shared" si="12"/>
        <v>Motylkowe drobnonasienne na zielonkę (UZ)C</v>
      </c>
      <c r="E293" s="275">
        <f t="shared" si="10"/>
        <v>1721.693364358659</v>
      </c>
      <c r="G293" s="275"/>
    </row>
    <row r="294" spans="1:7" x14ac:dyDescent="0.3">
      <c r="A294" s="346" t="s">
        <v>673</v>
      </c>
      <c r="B294" s="273" t="s">
        <v>128</v>
      </c>
      <c r="C294" s="326">
        <v>1813.4908551002109</v>
      </c>
      <c r="D294" s="274" t="str">
        <f t="shared" si="12"/>
        <v>Motylkowe drobnonasienne na zielonkę (UZ)D</v>
      </c>
      <c r="E294" s="275">
        <f t="shared" si="10"/>
        <v>1994.8399406102321</v>
      </c>
      <c r="G294" s="275"/>
    </row>
    <row r="295" spans="1:7" x14ac:dyDescent="0.3">
      <c r="A295" s="346" t="s">
        <v>674</v>
      </c>
      <c r="B295" s="273" t="s">
        <v>126</v>
      </c>
      <c r="C295" s="326">
        <v>1206.7294251267851</v>
      </c>
      <c r="D295" s="274" t="str">
        <f t="shared" si="12"/>
        <v>Mieszanki motylkowych z trawami (UZ)A</v>
      </c>
      <c r="E295" s="275">
        <f t="shared" si="10"/>
        <v>1327.4023676394638</v>
      </c>
      <c r="G295" s="275"/>
    </row>
    <row r="296" spans="1:7" x14ac:dyDescent="0.3">
      <c r="A296" s="346" t="s">
        <v>674</v>
      </c>
      <c r="B296" s="273" t="s">
        <v>127</v>
      </c>
      <c r="C296" s="326">
        <v>1272.3039905103208</v>
      </c>
      <c r="D296" s="274" t="str">
        <f t="shared" si="12"/>
        <v>Mieszanki motylkowych z trawami (UZ)B</v>
      </c>
      <c r="E296" s="275">
        <f t="shared" si="10"/>
        <v>1399.534389561353</v>
      </c>
      <c r="G296" s="275"/>
    </row>
    <row r="297" spans="1:7" x14ac:dyDescent="0.3">
      <c r="A297" s="346" t="s">
        <v>674</v>
      </c>
      <c r="B297" s="273" t="s">
        <v>149</v>
      </c>
      <c r="C297" s="326">
        <v>1728.934478650292</v>
      </c>
      <c r="D297" s="274" t="str">
        <f t="shared" si="12"/>
        <v>Mieszanki motylkowych z trawami (UZ)C</v>
      </c>
      <c r="E297" s="275">
        <f t="shared" si="10"/>
        <v>1901.8279265153215</v>
      </c>
      <c r="G297" s="275"/>
    </row>
    <row r="298" spans="1:7" x14ac:dyDescent="0.3">
      <c r="A298" s="346" t="s">
        <v>674</v>
      </c>
      <c r="B298" s="273" t="s">
        <v>128</v>
      </c>
      <c r="C298" s="326">
        <v>1483.459535647195</v>
      </c>
      <c r="D298" s="274" t="str">
        <f t="shared" si="12"/>
        <v>Mieszanki motylkowych z trawami (UZ)D</v>
      </c>
      <c r="E298" s="275">
        <f t="shared" si="10"/>
        <v>1631.8054892119146</v>
      </c>
      <c r="G298" s="275"/>
    </row>
    <row r="299" spans="1:7" x14ac:dyDescent="0.3">
      <c r="A299" s="272" t="s">
        <v>284</v>
      </c>
      <c r="B299" s="273" t="s">
        <v>126</v>
      </c>
      <c r="C299" s="326">
        <v>779.48136616365412</v>
      </c>
      <c r="D299" s="274" t="str">
        <f t="shared" si="12"/>
        <v>Pozostałe polowe uprawy pastewne na zielonkęA</v>
      </c>
      <c r="E299" s="275">
        <f t="shared" si="10"/>
        <v>857.42950278001956</v>
      </c>
      <c r="G299" s="275"/>
    </row>
    <row r="300" spans="1:7" x14ac:dyDescent="0.3">
      <c r="A300" s="272" t="s">
        <v>284</v>
      </c>
      <c r="B300" s="273" t="s">
        <v>127</v>
      </c>
      <c r="C300" s="326">
        <v>937.30281931669651</v>
      </c>
      <c r="D300" s="274" t="str">
        <f t="shared" si="12"/>
        <v>Pozostałe polowe uprawy pastewne na zielonkęB</v>
      </c>
      <c r="E300" s="275">
        <f t="shared" si="10"/>
        <v>1031.0331012483662</v>
      </c>
      <c r="G300" s="275"/>
    </row>
    <row r="301" spans="1:7" x14ac:dyDescent="0.3">
      <c r="A301" s="272" t="s">
        <v>284</v>
      </c>
      <c r="B301" s="273" t="s">
        <v>149</v>
      </c>
      <c r="C301" s="326">
        <v>930.19995678654993</v>
      </c>
      <c r="D301" s="274" t="str">
        <f t="shared" si="12"/>
        <v>Pozostałe polowe uprawy pastewne na zielonkęC</v>
      </c>
      <c r="E301" s="275">
        <f t="shared" si="10"/>
        <v>1023.219952465205</v>
      </c>
      <c r="G301" s="275"/>
    </row>
    <row r="302" spans="1:7" x14ac:dyDescent="0.3">
      <c r="A302" s="272" t="s">
        <v>284</v>
      </c>
      <c r="B302" s="273" t="s">
        <v>128</v>
      </c>
      <c r="C302" s="326">
        <v>873.2464395420219</v>
      </c>
      <c r="D302" s="274" t="str">
        <f t="shared" si="12"/>
        <v>Pozostałe polowe uprawy pastewne na zielonkęD</v>
      </c>
      <c r="E302" s="275">
        <f t="shared" si="10"/>
        <v>960.57108349622422</v>
      </c>
      <c r="G302" s="275"/>
    </row>
    <row r="303" spans="1:7" x14ac:dyDescent="0.3">
      <c r="A303" s="346" t="s">
        <v>675</v>
      </c>
      <c r="B303" s="273" t="s">
        <v>126</v>
      </c>
      <c r="C303" s="326">
        <v>1159.3337603853138</v>
      </c>
      <c r="D303" s="274" t="str">
        <f t="shared" si="12"/>
        <v>Rośliny pastewne objętościowe z użytków zielonych (uprawa lub zielonka) (UZ)A</v>
      </c>
      <c r="E303" s="275">
        <f t="shared" si="10"/>
        <v>1275.2671364238452</v>
      </c>
      <c r="G303" s="275"/>
    </row>
    <row r="304" spans="1:7" x14ac:dyDescent="0.3">
      <c r="A304" s="346" t="s">
        <v>675</v>
      </c>
      <c r="B304" s="273" t="s">
        <v>127</v>
      </c>
      <c r="C304" s="326">
        <v>1251.2486579570123</v>
      </c>
      <c r="D304" s="274" t="str">
        <f t="shared" si="12"/>
        <v>Rośliny pastewne objętościowe z użytków zielonych (uprawa lub zielonka) (UZ)B</v>
      </c>
      <c r="E304" s="275">
        <f t="shared" si="10"/>
        <v>1376.3735237527135</v>
      </c>
      <c r="G304" s="275"/>
    </row>
    <row r="305" spans="1:7" x14ac:dyDescent="0.3">
      <c r="A305" s="346" t="s">
        <v>675</v>
      </c>
      <c r="B305" s="273" t="s">
        <v>149</v>
      </c>
      <c r="C305" s="326">
        <v>1417.9576943884674</v>
      </c>
      <c r="D305" s="274" t="str">
        <f t="shared" si="12"/>
        <v>Rośliny pastewne objętościowe z użytków zielonych (uprawa lub zielonka) (UZ)C</v>
      </c>
      <c r="E305" s="275">
        <f t="shared" si="10"/>
        <v>1559.7534638273144</v>
      </c>
      <c r="G305" s="275"/>
    </row>
    <row r="306" spans="1:7" x14ac:dyDescent="0.3">
      <c r="A306" s="346" t="s">
        <v>675</v>
      </c>
      <c r="B306" s="273" t="s">
        <v>128</v>
      </c>
      <c r="C306" s="326">
        <v>1411.6638102541485</v>
      </c>
      <c r="D306" s="274" t="str">
        <f t="shared" si="12"/>
        <v>Rośliny pastewne objętościowe z użytków zielonych (uprawa lub zielonka) (UZ)D</v>
      </c>
      <c r="E306" s="275">
        <f t="shared" si="10"/>
        <v>1552.8301912795635</v>
      </c>
      <c r="G306" s="275"/>
    </row>
    <row r="307" spans="1:7" x14ac:dyDescent="0.3">
      <c r="A307" s="346" t="s">
        <v>676</v>
      </c>
      <c r="B307" s="273" t="s">
        <v>126</v>
      </c>
      <c r="C307" s="326">
        <v>1135.2045719115599</v>
      </c>
      <c r="D307" s="274" t="str">
        <f t="shared" si="12"/>
        <v>Rośliny pastewne objętościowe z łąk - zielonka (UZ)A</v>
      </c>
      <c r="E307" s="275">
        <f t="shared" si="10"/>
        <v>1248.725029102716</v>
      </c>
      <c r="G307" s="275"/>
    </row>
    <row r="308" spans="1:7" x14ac:dyDescent="0.3">
      <c r="A308" s="346" t="s">
        <v>676</v>
      </c>
      <c r="B308" s="273" t="s">
        <v>127</v>
      </c>
      <c r="C308" s="326">
        <v>1256.8391513249678</v>
      </c>
      <c r="D308" s="274" t="str">
        <f t="shared" si="12"/>
        <v>Rośliny pastewne objętościowe z łąk - zielonka (UZ)B</v>
      </c>
      <c r="E308" s="275">
        <f t="shared" si="10"/>
        <v>1382.5230664574647</v>
      </c>
      <c r="G308" s="275"/>
    </row>
    <row r="309" spans="1:7" x14ac:dyDescent="0.3">
      <c r="A309" s="346" t="s">
        <v>676</v>
      </c>
      <c r="B309" s="273" t="s">
        <v>149</v>
      </c>
      <c r="C309" s="326">
        <v>1413.2900506871861</v>
      </c>
      <c r="D309" s="274" t="str">
        <f t="shared" si="12"/>
        <v>Rośliny pastewne objętościowe z łąk - zielonka (UZ)C</v>
      </c>
      <c r="E309" s="275">
        <f t="shared" si="10"/>
        <v>1554.6190557559048</v>
      </c>
      <c r="G309" s="275"/>
    </row>
    <row r="310" spans="1:7" x14ac:dyDescent="0.3">
      <c r="A310" s="346" t="s">
        <v>676</v>
      </c>
      <c r="B310" s="273" t="s">
        <v>128</v>
      </c>
      <c r="C310" s="326">
        <v>1455.458648128418</v>
      </c>
      <c r="D310" s="274" t="str">
        <f t="shared" si="12"/>
        <v>Rośliny pastewne objętościowe z łąk - zielonka (UZ)D</v>
      </c>
      <c r="E310" s="275">
        <f t="shared" si="10"/>
        <v>1601.0045129412599</v>
      </c>
      <c r="G310" s="275"/>
    </row>
    <row r="311" spans="1:7" x14ac:dyDescent="0.3">
      <c r="A311" s="346" t="s">
        <v>677</v>
      </c>
      <c r="B311" s="273" t="s">
        <v>126</v>
      </c>
      <c r="C311" s="326">
        <v>0</v>
      </c>
      <c r="D311" s="274" t="str">
        <f t="shared" si="12"/>
        <v>Rośliny pastewne objętościowe z pastwisk (UZ)A</v>
      </c>
      <c r="E311" s="275">
        <f t="shared" si="10"/>
        <v>0</v>
      </c>
      <c r="G311" s="275"/>
    </row>
    <row r="312" spans="1:7" x14ac:dyDescent="0.3">
      <c r="A312" s="346" t="s">
        <v>677</v>
      </c>
      <c r="B312" s="273" t="s">
        <v>127</v>
      </c>
      <c r="C312" s="326">
        <v>0</v>
      </c>
      <c r="D312" s="274" t="str">
        <f t="shared" si="12"/>
        <v>Rośliny pastewne objętościowe z pastwisk (UZ)B</v>
      </c>
      <c r="E312" s="275">
        <f t="shared" si="10"/>
        <v>0</v>
      </c>
      <c r="G312" s="275"/>
    </row>
    <row r="313" spans="1:7" x14ac:dyDescent="0.3">
      <c r="A313" s="346" t="s">
        <v>677</v>
      </c>
      <c r="B313" s="273" t="s">
        <v>149</v>
      </c>
      <c r="C313" s="326">
        <v>0</v>
      </c>
      <c r="D313" s="274" t="str">
        <f t="shared" si="12"/>
        <v>Rośliny pastewne objętościowe z pastwisk (UZ)C</v>
      </c>
      <c r="E313" s="275">
        <f t="shared" si="10"/>
        <v>0</v>
      </c>
      <c r="G313" s="275"/>
    </row>
    <row r="314" spans="1:7" x14ac:dyDescent="0.3">
      <c r="A314" s="346" t="s">
        <v>677</v>
      </c>
      <c r="B314" s="273" t="s">
        <v>128</v>
      </c>
      <c r="C314" s="326">
        <v>0</v>
      </c>
      <c r="D314" s="274" t="str">
        <f t="shared" si="12"/>
        <v>Rośliny pastewne objętościowe z pastwisk (UZ)D</v>
      </c>
      <c r="E314" s="275">
        <f t="shared" si="10"/>
        <v>0</v>
      </c>
      <c r="G314" s="275"/>
    </row>
    <row r="315" spans="1:7" x14ac:dyDescent="0.3">
      <c r="A315" s="346" t="s">
        <v>678</v>
      </c>
      <c r="B315" s="273" t="s">
        <v>126</v>
      </c>
      <c r="C315" s="326">
        <v>0</v>
      </c>
      <c r="D315" s="274" t="str">
        <f t="shared" si="12"/>
        <v>Rośliny pastewne objętościowe z pastwisk pielęgnowanych (UZ)A</v>
      </c>
      <c r="E315" s="275">
        <f t="shared" si="10"/>
        <v>0</v>
      </c>
      <c r="G315" s="275"/>
    </row>
    <row r="316" spans="1:7" x14ac:dyDescent="0.3">
      <c r="A316" s="346" t="s">
        <v>678</v>
      </c>
      <c r="B316" s="273" t="s">
        <v>127</v>
      </c>
      <c r="C316" s="326">
        <v>0</v>
      </c>
      <c r="D316" s="274" t="str">
        <f t="shared" si="12"/>
        <v>Rośliny pastewne objętościowe z pastwisk pielęgnowanych (UZ)B</v>
      </c>
      <c r="E316" s="275">
        <f t="shared" si="10"/>
        <v>0</v>
      </c>
      <c r="G316" s="275"/>
    </row>
    <row r="317" spans="1:7" x14ac:dyDescent="0.3">
      <c r="A317" s="346" t="s">
        <v>678</v>
      </c>
      <c r="B317" s="273" t="s">
        <v>149</v>
      </c>
      <c r="C317" s="326">
        <v>0</v>
      </c>
      <c r="D317" s="274" t="str">
        <f t="shared" si="12"/>
        <v>Rośliny pastewne objętościowe z pastwisk pielęgnowanych (UZ)C</v>
      </c>
      <c r="E317" s="275">
        <f t="shared" si="10"/>
        <v>0</v>
      </c>
      <c r="G317" s="275"/>
    </row>
    <row r="318" spans="1:7" x14ac:dyDescent="0.3">
      <c r="A318" s="346" t="s">
        <v>678</v>
      </c>
      <c r="B318" s="273" t="s">
        <v>128</v>
      </c>
      <c r="C318" s="326">
        <v>0</v>
      </c>
      <c r="D318" s="274" t="str">
        <f t="shared" si="12"/>
        <v>Rośliny pastewne objętościowe z pastwisk pielęgnowanych (UZ)D</v>
      </c>
      <c r="E318" s="275">
        <f t="shared" si="10"/>
        <v>0</v>
      </c>
      <c r="G318" s="275"/>
    </row>
    <row r="319" spans="1:7" x14ac:dyDescent="0.3">
      <c r="A319" s="346" t="s">
        <v>679</v>
      </c>
      <c r="B319" s="273" t="s">
        <v>126</v>
      </c>
      <c r="C319" s="326">
        <v>0</v>
      </c>
      <c r="D319" s="274" t="str">
        <f t="shared" si="12"/>
        <v>Rośliny pastewne objętościowe z pastwisk niepielęgnowanych (UZ)A</v>
      </c>
      <c r="E319" s="275">
        <f t="shared" si="10"/>
        <v>0</v>
      </c>
      <c r="G319" s="275"/>
    </row>
    <row r="320" spans="1:7" x14ac:dyDescent="0.3">
      <c r="A320" s="346" t="s">
        <v>679</v>
      </c>
      <c r="B320" s="273" t="s">
        <v>127</v>
      </c>
      <c r="C320" s="326">
        <v>0</v>
      </c>
      <c r="D320" s="274" t="str">
        <f t="shared" ref="D320:D383" si="13">A320&amp;B320</f>
        <v>Rośliny pastewne objętościowe z pastwisk niepielęgnowanych (UZ)B</v>
      </c>
      <c r="E320" s="275">
        <f t="shared" si="10"/>
        <v>0</v>
      </c>
      <c r="G320" s="275"/>
    </row>
    <row r="321" spans="1:7" x14ac:dyDescent="0.3">
      <c r="A321" s="346" t="s">
        <v>679</v>
      </c>
      <c r="B321" s="273" t="s">
        <v>149</v>
      </c>
      <c r="C321" s="326">
        <v>0</v>
      </c>
      <c r="D321" s="274" t="str">
        <f t="shared" si="13"/>
        <v>Rośliny pastewne objętościowe z pastwisk niepielęgnowanych (UZ)C</v>
      </c>
      <c r="E321" s="275">
        <f t="shared" si="10"/>
        <v>0</v>
      </c>
      <c r="G321" s="275"/>
    </row>
    <row r="322" spans="1:7" x14ac:dyDescent="0.3">
      <c r="A322" s="346" t="s">
        <v>679</v>
      </c>
      <c r="B322" s="273" t="s">
        <v>128</v>
      </c>
      <c r="C322" s="326">
        <v>0</v>
      </c>
      <c r="D322" s="274" t="str">
        <f t="shared" si="13"/>
        <v>Rośliny pastewne objętościowe z pastwisk niepielęgnowanych (UZ)D</v>
      </c>
      <c r="E322" s="275">
        <f t="shared" si="10"/>
        <v>0</v>
      </c>
      <c r="G322" s="275"/>
    </row>
    <row r="323" spans="1:7" x14ac:dyDescent="0.3">
      <c r="A323" s="272" t="s">
        <v>660</v>
      </c>
      <c r="B323" s="273" t="s">
        <v>126</v>
      </c>
      <c r="C323" s="326">
        <v>4776.977186271537</v>
      </c>
      <c r="D323" s="274" t="str">
        <f t="shared" si="13"/>
        <v>WarzywaA</v>
      </c>
      <c r="E323" s="275">
        <f t="shared" si="10"/>
        <v>5254.6749048986912</v>
      </c>
      <c r="G323" s="275"/>
    </row>
    <row r="324" spans="1:7" x14ac:dyDescent="0.3">
      <c r="A324" s="272" t="s">
        <v>660</v>
      </c>
      <c r="B324" s="273" t="s">
        <v>127</v>
      </c>
      <c r="C324" s="326">
        <v>10438.389183715539</v>
      </c>
      <c r="D324" s="274" t="str">
        <f t="shared" si="13"/>
        <v>WarzywaB</v>
      </c>
      <c r="E324" s="275">
        <f t="shared" ref="E324:E387" si="14">C324*1.1</f>
        <v>11482.228102087094</v>
      </c>
      <c r="G324" s="275"/>
    </row>
    <row r="325" spans="1:7" x14ac:dyDescent="0.3">
      <c r="A325" s="272" t="s">
        <v>660</v>
      </c>
      <c r="B325" s="273" t="s">
        <v>149</v>
      </c>
      <c r="C325" s="326">
        <v>8177.0787470964824</v>
      </c>
      <c r="D325" s="274" t="str">
        <f t="shared" si="13"/>
        <v>WarzywaC</v>
      </c>
      <c r="E325" s="275">
        <f t="shared" si="14"/>
        <v>8994.7866218061317</v>
      </c>
      <c r="G325" s="275"/>
    </row>
    <row r="326" spans="1:7" x14ac:dyDescent="0.3">
      <c r="A326" s="272" t="s">
        <v>660</v>
      </c>
      <c r="B326" s="273" t="s">
        <v>128</v>
      </c>
      <c r="C326" s="326">
        <v>9439.5190422731266</v>
      </c>
      <c r="D326" s="274" t="str">
        <f t="shared" si="13"/>
        <v>WarzywaD</v>
      </c>
      <c r="E326" s="275">
        <f t="shared" si="14"/>
        <v>10383.47094650044</v>
      </c>
      <c r="G326" s="275"/>
    </row>
    <row r="327" spans="1:7" x14ac:dyDescent="0.3">
      <c r="A327" s="272" t="s">
        <v>661</v>
      </c>
      <c r="B327" s="273" t="s">
        <v>126</v>
      </c>
      <c r="C327" s="326">
        <v>4400.3671772690213</v>
      </c>
      <c r="D327" s="274" t="str">
        <f t="shared" si="13"/>
        <v>Warzywa w uprawie polowejA</v>
      </c>
      <c r="E327" s="275">
        <f t="shared" si="14"/>
        <v>4840.403894995924</v>
      </c>
      <c r="G327" s="275"/>
    </row>
    <row r="328" spans="1:7" x14ac:dyDescent="0.3">
      <c r="A328" s="272" t="s">
        <v>661</v>
      </c>
      <c r="B328" s="273" t="s">
        <v>127</v>
      </c>
      <c r="C328" s="326">
        <v>5233.0540960945145</v>
      </c>
      <c r="D328" s="274" t="str">
        <f t="shared" si="13"/>
        <v>Warzywa w uprawie polowejB</v>
      </c>
      <c r="E328" s="275">
        <f t="shared" si="14"/>
        <v>5756.3595057039665</v>
      </c>
      <c r="G328" s="275"/>
    </row>
    <row r="329" spans="1:7" x14ac:dyDescent="0.3">
      <c r="A329" s="272" t="s">
        <v>661</v>
      </c>
      <c r="B329" s="273" t="s">
        <v>149</v>
      </c>
      <c r="C329" s="326">
        <v>5880.1495861113362</v>
      </c>
      <c r="D329" s="274" t="str">
        <f t="shared" si="13"/>
        <v>Warzywa w uprawie polowejC</v>
      </c>
      <c r="E329" s="275">
        <f t="shared" si="14"/>
        <v>6468.1645447224701</v>
      </c>
      <c r="G329" s="275"/>
    </row>
    <row r="330" spans="1:7" x14ac:dyDescent="0.3">
      <c r="A330" s="272" t="s">
        <v>661</v>
      </c>
      <c r="B330" s="273" t="s">
        <v>128</v>
      </c>
      <c r="C330" s="326">
        <v>6029.1197355948807</v>
      </c>
      <c r="D330" s="274" t="str">
        <f t="shared" si="13"/>
        <v>Warzywa w uprawie polowejD</v>
      </c>
      <c r="E330" s="275">
        <f t="shared" si="14"/>
        <v>6632.0317091543693</v>
      </c>
      <c r="G330" s="275"/>
    </row>
    <row r="331" spans="1:7" x14ac:dyDescent="0.3">
      <c r="A331" s="272" t="s">
        <v>662</v>
      </c>
      <c r="B331" s="273" t="s">
        <v>126</v>
      </c>
      <c r="C331" s="326">
        <v>3538.5091400519841</v>
      </c>
      <c r="D331" s="274" t="str">
        <f t="shared" si="13"/>
        <v>Warzywa uprawiane dla owoców i kwiatów w uprawie polowejA</v>
      </c>
      <c r="E331" s="275">
        <f t="shared" si="14"/>
        <v>3892.3600540571829</v>
      </c>
      <c r="G331" s="275"/>
    </row>
    <row r="332" spans="1:7" x14ac:dyDescent="0.3">
      <c r="A332" s="272" t="s">
        <v>662</v>
      </c>
      <c r="B332" s="273" t="s">
        <v>127</v>
      </c>
      <c r="C332" s="326">
        <v>6395.6831944282339</v>
      </c>
      <c r="D332" s="274" t="str">
        <f t="shared" si="13"/>
        <v>Warzywa uprawiane dla owoców i kwiatów w uprawie polowejB</v>
      </c>
      <c r="E332" s="275">
        <f t="shared" si="14"/>
        <v>7035.2515138710578</v>
      </c>
      <c r="G332" s="275"/>
    </row>
    <row r="333" spans="1:7" x14ac:dyDescent="0.3">
      <c r="A333" s="272" t="s">
        <v>662</v>
      </c>
      <c r="B333" s="273" t="s">
        <v>149</v>
      </c>
      <c r="C333" s="326">
        <v>6352.7505130411464</v>
      </c>
      <c r="D333" s="274" t="str">
        <f t="shared" si="13"/>
        <v>Warzywa uprawiane dla owoców i kwiatów w uprawie polowejC</v>
      </c>
      <c r="E333" s="275">
        <f t="shared" si="14"/>
        <v>6988.025564345262</v>
      </c>
      <c r="G333" s="275"/>
    </row>
    <row r="334" spans="1:7" x14ac:dyDescent="0.3">
      <c r="A334" s="272" t="s">
        <v>662</v>
      </c>
      <c r="B334" s="273" t="s">
        <v>128</v>
      </c>
      <c r="C334" s="326">
        <v>7067.667705475239</v>
      </c>
      <c r="D334" s="274" t="str">
        <f t="shared" si="13"/>
        <v>Warzywa uprawiane dla owoców i kwiatów w uprawie polowejD</v>
      </c>
      <c r="E334" s="275">
        <f t="shared" si="14"/>
        <v>7774.4344760227632</v>
      </c>
      <c r="G334" s="275"/>
    </row>
    <row r="335" spans="1:7" x14ac:dyDescent="0.3">
      <c r="A335" s="272" t="s">
        <v>291</v>
      </c>
      <c r="B335" s="273" t="s">
        <v>126</v>
      </c>
      <c r="C335" s="326">
        <v>7603.7186083611114</v>
      </c>
      <c r="D335" s="274" t="str">
        <f t="shared" si="13"/>
        <v>Pomidory w uprawie polowejA</v>
      </c>
      <c r="E335" s="275">
        <f t="shared" si="14"/>
        <v>8364.0904691972228</v>
      </c>
      <c r="G335" s="275"/>
    </row>
    <row r="336" spans="1:7" x14ac:dyDescent="0.3">
      <c r="A336" s="272" t="s">
        <v>291</v>
      </c>
      <c r="B336" s="273" t="s">
        <v>127</v>
      </c>
      <c r="C336" s="326">
        <v>8221.7211617254616</v>
      </c>
      <c r="D336" s="274" t="str">
        <f t="shared" si="13"/>
        <v>Pomidory w uprawie polowejB</v>
      </c>
      <c r="E336" s="275">
        <f t="shared" si="14"/>
        <v>9043.8932778980088</v>
      </c>
      <c r="G336" s="275"/>
    </row>
    <row r="337" spans="1:7" x14ac:dyDescent="0.3">
      <c r="A337" s="272" t="s">
        <v>291</v>
      </c>
      <c r="B337" s="273" t="s">
        <v>149</v>
      </c>
      <c r="C337" s="326">
        <v>6541.6220808068711</v>
      </c>
      <c r="D337" s="274" t="str">
        <f t="shared" si="13"/>
        <v>Pomidory w uprawie polowejC</v>
      </c>
      <c r="E337" s="275">
        <f t="shared" si="14"/>
        <v>7195.7842888875584</v>
      </c>
      <c r="G337" s="275"/>
    </row>
    <row r="338" spans="1:7" x14ac:dyDescent="0.3">
      <c r="A338" s="272" t="s">
        <v>291</v>
      </c>
      <c r="B338" s="273" t="s">
        <v>128</v>
      </c>
      <c r="C338" s="326">
        <v>7088.0256725716954</v>
      </c>
      <c r="D338" s="274" t="str">
        <f t="shared" si="13"/>
        <v>Pomidory w uprawie polowejD</v>
      </c>
      <c r="E338" s="275">
        <f t="shared" si="14"/>
        <v>7796.8282398288657</v>
      </c>
      <c r="G338" s="275"/>
    </row>
    <row r="339" spans="1:7" x14ac:dyDescent="0.3">
      <c r="A339" s="272" t="s">
        <v>663</v>
      </c>
      <c r="B339" s="273" t="s">
        <v>126</v>
      </c>
      <c r="C339" s="326">
        <v>7136.2291678268621</v>
      </c>
      <c r="D339" s="274" t="str">
        <f t="shared" si="13"/>
        <v>Warzywa liściaste i łodygowe w uprawie polowejA</v>
      </c>
      <c r="E339" s="275">
        <f t="shared" si="14"/>
        <v>7849.8520846095489</v>
      </c>
      <c r="G339" s="275"/>
    </row>
    <row r="340" spans="1:7" x14ac:dyDescent="0.3">
      <c r="A340" s="272" t="s">
        <v>663</v>
      </c>
      <c r="B340" s="273" t="s">
        <v>127</v>
      </c>
      <c r="C340" s="326">
        <v>3770.8454036882345</v>
      </c>
      <c r="D340" s="274" t="str">
        <f t="shared" si="13"/>
        <v>Warzywa liściaste i łodygowe w uprawie polowejB</v>
      </c>
      <c r="E340" s="275">
        <f t="shared" si="14"/>
        <v>4147.9299440570585</v>
      </c>
      <c r="G340" s="275"/>
    </row>
    <row r="341" spans="1:7" x14ac:dyDescent="0.3">
      <c r="A341" s="272" t="s">
        <v>663</v>
      </c>
      <c r="B341" s="273" t="s">
        <v>149</v>
      </c>
      <c r="C341" s="326">
        <v>6111.311547432837</v>
      </c>
      <c r="D341" s="274" t="str">
        <f t="shared" si="13"/>
        <v>Warzywa liściaste i łodygowe w uprawie polowejC</v>
      </c>
      <c r="E341" s="275">
        <f t="shared" si="14"/>
        <v>6722.4427021761212</v>
      </c>
      <c r="G341" s="275"/>
    </row>
    <row r="342" spans="1:7" x14ac:dyDescent="0.3">
      <c r="A342" s="272" t="s">
        <v>663</v>
      </c>
      <c r="B342" s="273" t="s">
        <v>128</v>
      </c>
      <c r="C342" s="326">
        <v>4378.9242505487446</v>
      </c>
      <c r="D342" s="274" t="str">
        <f t="shared" si="13"/>
        <v>Warzywa liściaste i łodygowe w uprawie polowejD</v>
      </c>
      <c r="E342" s="275">
        <f t="shared" si="14"/>
        <v>4816.8166756036198</v>
      </c>
      <c r="G342" s="275"/>
    </row>
    <row r="343" spans="1:7" x14ac:dyDescent="0.3">
      <c r="A343" s="272" t="s">
        <v>293</v>
      </c>
      <c r="B343" s="273" t="s">
        <v>126</v>
      </c>
      <c r="C343" s="326">
        <v>7069.8280156747924</v>
      </c>
      <c r="D343" s="274" t="str">
        <f t="shared" si="13"/>
        <v>Ogórki w uprawie polowejA</v>
      </c>
      <c r="E343" s="275">
        <f t="shared" si="14"/>
        <v>7776.8108172422726</v>
      </c>
      <c r="G343" s="275"/>
    </row>
    <row r="344" spans="1:7" x14ac:dyDescent="0.3">
      <c r="A344" s="272" t="s">
        <v>293</v>
      </c>
      <c r="B344" s="273" t="s">
        <v>127</v>
      </c>
      <c r="C344" s="326">
        <v>9994.1805523286384</v>
      </c>
      <c r="D344" s="274" t="str">
        <f t="shared" si="13"/>
        <v>Ogórki w uprawie polowejB</v>
      </c>
      <c r="E344" s="275">
        <f t="shared" si="14"/>
        <v>10993.598607561504</v>
      </c>
      <c r="G344" s="275"/>
    </row>
    <row r="345" spans="1:7" x14ac:dyDescent="0.3">
      <c r="A345" s="272" t="s">
        <v>293</v>
      </c>
      <c r="B345" s="273" t="s">
        <v>149</v>
      </c>
      <c r="C345" s="326">
        <v>7209.6133776657543</v>
      </c>
      <c r="D345" s="274" t="str">
        <f t="shared" si="13"/>
        <v>Ogórki w uprawie polowejC</v>
      </c>
      <c r="E345" s="275">
        <f t="shared" si="14"/>
        <v>7930.5747154323308</v>
      </c>
      <c r="G345" s="275"/>
    </row>
    <row r="346" spans="1:7" x14ac:dyDescent="0.3">
      <c r="A346" s="272" t="s">
        <v>293</v>
      </c>
      <c r="B346" s="273" t="s">
        <v>128</v>
      </c>
      <c r="C346" s="326">
        <v>8071.6767714396774</v>
      </c>
      <c r="D346" s="274" t="str">
        <f t="shared" si="13"/>
        <v>Ogórki w uprawie polowejD</v>
      </c>
      <c r="E346" s="275">
        <f t="shared" si="14"/>
        <v>8878.8444485836462</v>
      </c>
      <c r="G346" s="275"/>
    </row>
    <row r="347" spans="1:7" x14ac:dyDescent="0.3">
      <c r="A347" s="272" t="s">
        <v>664</v>
      </c>
      <c r="B347" s="273" t="s">
        <v>126</v>
      </c>
      <c r="C347" s="326">
        <v>7148.5220068288336</v>
      </c>
      <c r="D347" s="274" t="str">
        <f t="shared" si="13"/>
        <v>Warzywa korzeniowe i bulwiaste w uprawie polowejA</v>
      </c>
      <c r="E347" s="275">
        <f t="shared" si="14"/>
        <v>7863.3742075117179</v>
      </c>
      <c r="G347" s="275"/>
    </row>
    <row r="348" spans="1:7" x14ac:dyDescent="0.3">
      <c r="A348" s="272" t="s">
        <v>664</v>
      </c>
      <c r="B348" s="273" t="s">
        <v>127</v>
      </c>
      <c r="C348" s="326">
        <v>5505.5851441350378</v>
      </c>
      <c r="D348" s="274" t="str">
        <f t="shared" si="13"/>
        <v>Warzywa korzeniowe i bulwiaste w uprawie polowejB</v>
      </c>
      <c r="E348" s="275">
        <f t="shared" si="14"/>
        <v>6056.1436585485417</v>
      </c>
      <c r="G348" s="275"/>
    </row>
    <row r="349" spans="1:7" x14ac:dyDescent="0.3">
      <c r="A349" s="272" t="s">
        <v>664</v>
      </c>
      <c r="B349" s="273" t="s">
        <v>149</v>
      </c>
      <c r="C349" s="326">
        <v>5504.1636043748067</v>
      </c>
      <c r="D349" s="274" t="str">
        <f t="shared" si="13"/>
        <v>Warzywa korzeniowe i bulwiaste w uprawie polowejC</v>
      </c>
      <c r="E349" s="275">
        <f t="shared" si="14"/>
        <v>6054.5799648122875</v>
      </c>
      <c r="G349" s="275"/>
    </row>
    <row r="350" spans="1:7" x14ac:dyDescent="0.3">
      <c r="A350" s="272" t="s">
        <v>664</v>
      </c>
      <c r="B350" s="273" t="s">
        <v>128</v>
      </c>
      <c r="C350" s="326">
        <v>7549.6824068574842</v>
      </c>
      <c r="D350" s="274" t="str">
        <f t="shared" si="13"/>
        <v>Warzywa korzeniowe i bulwiaste w uprawie polowejD</v>
      </c>
      <c r="E350" s="275">
        <f t="shared" si="14"/>
        <v>8304.6506475432325</v>
      </c>
      <c r="G350" s="275"/>
    </row>
    <row r="351" spans="1:7" x14ac:dyDescent="0.3">
      <c r="A351" s="272" t="s">
        <v>295</v>
      </c>
      <c r="B351" s="273" t="s">
        <v>126</v>
      </c>
      <c r="C351" s="326">
        <v>5571.5714797978044</v>
      </c>
      <c r="D351" s="274" t="str">
        <f t="shared" si="13"/>
        <v>Kalafiory i brokuły w uprawie polowejA</v>
      </c>
      <c r="E351" s="275">
        <f t="shared" si="14"/>
        <v>6128.7286277775856</v>
      </c>
      <c r="G351" s="275"/>
    </row>
    <row r="352" spans="1:7" x14ac:dyDescent="0.3">
      <c r="A352" s="272" t="s">
        <v>295</v>
      </c>
      <c r="B352" s="273" t="s">
        <v>127</v>
      </c>
      <c r="C352" s="326">
        <v>5672.5241940862497</v>
      </c>
      <c r="D352" s="274" t="str">
        <f t="shared" si="13"/>
        <v>Kalafiory i brokuły w uprawie polowejB</v>
      </c>
      <c r="E352" s="275">
        <f t="shared" si="14"/>
        <v>6239.7766134948752</v>
      </c>
      <c r="G352" s="275"/>
    </row>
    <row r="353" spans="1:7" x14ac:dyDescent="0.3">
      <c r="A353" s="272" t="s">
        <v>295</v>
      </c>
      <c r="B353" s="273" t="s">
        <v>149</v>
      </c>
      <c r="C353" s="326">
        <v>5573.9675869355078</v>
      </c>
      <c r="D353" s="274" t="str">
        <f t="shared" si="13"/>
        <v>Kalafiory i brokuły w uprawie polowejC</v>
      </c>
      <c r="E353" s="275">
        <f t="shared" si="14"/>
        <v>6131.3643456290592</v>
      </c>
      <c r="G353" s="275"/>
    </row>
    <row r="354" spans="1:7" x14ac:dyDescent="0.3">
      <c r="A354" s="272" t="s">
        <v>295</v>
      </c>
      <c r="B354" s="273" t="s">
        <v>128</v>
      </c>
      <c r="C354" s="326">
        <v>5596.6540578724389</v>
      </c>
      <c r="D354" s="274" t="str">
        <f t="shared" si="13"/>
        <v>Kalafiory i brokuły w uprawie polowejD</v>
      </c>
      <c r="E354" s="275">
        <f t="shared" si="14"/>
        <v>6156.3194636596836</v>
      </c>
      <c r="G354" s="275"/>
    </row>
    <row r="355" spans="1:7" x14ac:dyDescent="0.3">
      <c r="A355" s="272" t="s">
        <v>307</v>
      </c>
      <c r="B355" s="273" t="s">
        <v>126</v>
      </c>
      <c r="C355" s="326">
        <v>4082.3390980789868</v>
      </c>
      <c r="D355" s="274" t="str">
        <f t="shared" si="13"/>
        <v>Warzywa strączkowe do zbioru na zielono w uprawie polowejA</v>
      </c>
      <c r="E355" s="275">
        <f t="shared" si="14"/>
        <v>4490.5730078868855</v>
      </c>
      <c r="G355" s="275"/>
    </row>
    <row r="356" spans="1:7" x14ac:dyDescent="0.3">
      <c r="A356" s="272" t="s">
        <v>307</v>
      </c>
      <c r="B356" s="273" t="s">
        <v>127</v>
      </c>
      <c r="C356" s="326">
        <v>4597.8601773470391</v>
      </c>
      <c r="D356" s="274" t="str">
        <f t="shared" si="13"/>
        <v>Warzywa strączkowe do zbioru na zielono w uprawie polowejB</v>
      </c>
      <c r="E356" s="275">
        <f t="shared" si="14"/>
        <v>5057.6461950817438</v>
      </c>
      <c r="G356" s="275"/>
    </row>
    <row r="357" spans="1:7" x14ac:dyDescent="0.3">
      <c r="A357" s="272" t="s">
        <v>307</v>
      </c>
      <c r="B357" s="273" t="s">
        <v>149</v>
      </c>
      <c r="C357" s="326">
        <v>5699.6439136385325</v>
      </c>
      <c r="D357" s="274" t="str">
        <f t="shared" si="13"/>
        <v>Warzywa strączkowe do zbioru na zielono w uprawie polowejC</v>
      </c>
      <c r="E357" s="275">
        <f t="shared" si="14"/>
        <v>6269.6083050023863</v>
      </c>
      <c r="G357" s="275"/>
    </row>
    <row r="358" spans="1:7" x14ac:dyDescent="0.3">
      <c r="A358" s="272" t="s">
        <v>307</v>
      </c>
      <c r="B358" s="273" t="s">
        <v>128</v>
      </c>
      <c r="C358" s="326">
        <v>6893.8710737462334</v>
      </c>
      <c r="D358" s="274" t="str">
        <f t="shared" si="13"/>
        <v>Warzywa strączkowe do zbioru na zielono w uprawie polowejD</v>
      </c>
      <c r="E358" s="275">
        <f t="shared" si="14"/>
        <v>7583.2581811208574</v>
      </c>
      <c r="G358" s="275"/>
    </row>
    <row r="359" spans="1:7" x14ac:dyDescent="0.3">
      <c r="A359" s="272" t="s">
        <v>297</v>
      </c>
      <c r="B359" s="273" t="s">
        <v>126</v>
      </c>
      <c r="C359" s="326">
        <v>6546.158953564257</v>
      </c>
      <c r="D359" s="274" t="str">
        <f t="shared" si="13"/>
        <v>Inne warzywa uprawiane dla owoców i kwiatów w uprawie polowejA</v>
      </c>
      <c r="E359" s="275">
        <f t="shared" si="14"/>
        <v>7200.7748489206833</v>
      </c>
      <c r="G359" s="275"/>
    </row>
    <row r="360" spans="1:7" x14ac:dyDescent="0.3">
      <c r="A360" s="272" t="s">
        <v>297</v>
      </c>
      <c r="B360" s="273" t="s">
        <v>127</v>
      </c>
      <c r="C360" s="326">
        <v>7618.0769984828994</v>
      </c>
      <c r="D360" s="274" t="str">
        <f t="shared" si="13"/>
        <v>Inne warzywa uprawiane dla owoców i kwiatów w uprawie polowejB</v>
      </c>
      <c r="E360" s="275">
        <f t="shared" si="14"/>
        <v>8379.8846983311905</v>
      </c>
      <c r="G360" s="275"/>
    </row>
    <row r="361" spans="1:7" x14ac:dyDescent="0.3">
      <c r="A361" s="272" t="s">
        <v>297</v>
      </c>
      <c r="B361" s="273" t="s">
        <v>149</v>
      </c>
      <c r="C361" s="326">
        <v>7010.5580117192667</v>
      </c>
      <c r="D361" s="274" t="str">
        <f t="shared" si="13"/>
        <v>Inne warzywa uprawiane dla owoców i kwiatów w uprawie polowejC</v>
      </c>
      <c r="E361" s="275">
        <f t="shared" si="14"/>
        <v>7711.6138128911944</v>
      </c>
      <c r="G361" s="275"/>
    </row>
    <row r="362" spans="1:7" x14ac:dyDescent="0.3">
      <c r="A362" s="272" t="s">
        <v>297</v>
      </c>
      <c r="B362" s="273" t="s">
        <v>128</v>
      </c>
      <c r="C362" s="326">
        <v>6877.1371301137242</v>
      </c>
      <c r="D362" s="274" t="str">
        <f t="shared" si="13"/>
        <v>Inne warzywa uprawiane dla owoców i kwiatów w uprawie polowejD</v>
      </c>
      <c r="E362" s="275">
        <f t="shared" si="14"/>
        <v>7564.8508431250975</v>
      </c>
      <c r="G362" s="275"/>
    </row>
    <row r="363" spans="1:7" x14ac:dyDescent="0.3">
      <c r="A363" s="272" t="s">
        <v>299</v>
      </c>
      <c r="B363" s="273" t="s">
        <v>126</v>
      </c>
      <c r="C363" s="326">
        <v>10202.702562189692</v>
      </c>
      <c r="D363" s="274" t="str">
        <f t="shared" si="13"/>
        <v>Kapusta w uprawie polowejA</v>
      </c>
      <c r="E363" s="275">
        <f t="shared" si="14"/>
        <v>11222.972818408662</v>
      </c>
      <c r="G363" s="275"/>
    </row>
    <row r="364" spans="1:7" x14ac:dyDescent="0.3">
      <c r="A364" s="272" t="s">
        <v>299</v>
      </c>
      <c r="B364" s="273" t="s">
        <v>127</v>
      </c>
      <c r="C364" s="326">
        <v>8389.684542557663</v>
      </c>
      <c r="D364" s="274" t="str">
        <f t="shared" si="13"/>
        <v>Kapusta w uprawie polowejB</v>
      </c>
      <c r="E364" s="275">
        <f t="shared" si="14"/>
        <v>9228.6529968134309</v>
      </c>
      <c r="G364" s="275"/>
    </row>
    <row r="365" spans="1:7" x14ac:dyDescent="0.3">
      <c r="A365" s="272" t="s">
        <v>299</v>
      </c>
      <c r="B365" s="273" t="s">
        <v>149</v>
      </c>
      <c r="C365" s="326">
        <v>10372.761370115562</v>
      </c>
      <c r="D365" s="274" t="str">
        <f t="shared" si="13"/>
        <v>Kapusta w uprawie polowejC</v>
      </c>
      <c r="E365" s="275">
        <f t="shared" si="14"/>
        <v>11410.037507127119</v>
      </c>
      <c r="G365" s="275"/>
    </row>
    <row r="366" spans="1:7" x14ac:dyDescent="0.3">
      <c r="A366" s="272" t="s">
        <v>299</v>
      </c>
      <c r="B366" s="273" t="s">
        <v>128</v>
      </c>
      <c r="C366" s="326">
        <v>8635.1259050753215</v>
      </c>
      <c r="D366" s="274" t="str">
        <f t="shared" si="13"/>
        <v>Kapusta w uprawie polowejD</v>
      </c>
      <c r="E366" s="275">
        <f t="shared" si="14"/>
        <v>9498.6384955828544</v>
      </c>
      <c r="G366" s="275"/>
    </row>
    <row r="367" spans="1:7" x14ac:dyDescent="0.3">
      <c r="A367" s="272" t="s">
        <v>301</v>
      </c>
      <c r="B367" s="273" t="s">
        <v>126</v>
      </c>
      <c r="C367" s="326">
        <v>3324.3878153884871</v>
      </c>
      <c r="D367" s="274" t="str">
        <f t="shared" si="13"/>
        <v>Inne warzywa liściaste i łodygowe (bez kapusty) w uprawie polowejA</v>
      </c>
      <c r="E367" s="275">
        <f t="shared" si="14"/>
        <v>3656.8265969273361</v>
      </c>
      <c r="G367" s="275"/>
    </row>
    <row r="368" spans="1:7" x14ac:dyDescent="0.3">
      <c r="A368" s="272" t="s">
        <v>301</v>
      </c>
      <c r="B368" s="273" t="s">
        <v>127</v>
      </c>
      <c r="C368" s="326">
        <v>3657.6547796151026</v>
      </c>
      <c r="D368" s="274" t="str">
        <f t="shared" si="13"/>
        <v>Inne warzywa liściaste i łodygowe (bez kapusty) w uprawie polowejB</v>
      </c>
      <c r="E368" s="275">
        <f t="shared" si="14"/>
        <v>4023.420257576613</v>
      </c>
      <c r="G368" s="275"/>
    </row>
    <row r="369" spans="1:7" x14ac:dyDescent="0.3">
      <c r="A369" s="272" t="s">
        <v>301</v>
      </c>
      <c r="B369" s="273" t="s">
        <v>149</v>
      </c>
      <c r="C369" s="326">
        <v>3716.403157692198</v>
      </c>
      <c r="D369" s="274" t="str">
        <f t="shared" si="13"/>
        <v>Inne warzywa liściaste i łodygowe (bez kapusty) w uprawie polowejC</v>
      </c>
      <c r="E369" s="275">
        <f t="shared" si="14"/>
        <v>4088.0434734614182</v>
      </c>
      <c r="G369" s="275"/>
    </row>
    <row r="370" spans="1:7" x14ac:dyDescent="0.3">
      <c r="A370" s="272" t="s">
        <v>301</v>
      </c>
      <c r="B370" s="273" t="s">
        <v>128</v>
      </c>
      <c r="C370" s="326">
        <v>2821.1699825611618</v>
      </c>
      <c r="D370" s="274" t="str">
        <f t="shared" si="13"/>
        <v>Inne warzywa liściaste i łodygowe (bez kapusty) w uprawie polowejD</v>
      </c>
      <c r="E370" s="275">
        <f t="shared" si="14"/>
        <v>3103.2869808172782</v>
      </c>
      <c r="G370" s="275"/>
    </row>
    <row r="371" spans="1:7" x14ac:dyDescent="0.3">
      <c r="A371" s="272" t="s">
        <v>303</v>
      </c>
      <c r="B371" s="273" t="s">
        <v>126</v>
      </c>
      <c r="C371" s="326">
        <v>6078.8101758860766</v>
      </c>
      <c r="D371" s="274" t="str">
        <f t="shared" si="13"/>
        <v>Cebula w uprawie polowejA</v>
      </c>
      <c r="E371" s="275">
        <f t="shared" si="14"/>
        <v>6686.691193474685</v>
      </c>
      <c r="G371" s="275"/>
    </row>
    <row r="372" spans="1:7" x14ac:dyDescent="0.3">
      <c r="A372" s="272" t="s">
        <v>303</v>
      </c>
      <c r="B372" s="273" t="s">
        <v>127</v>
      </c>
      <c r="C372" s="326">
        <v>6036.8044592021661</v>
      </c>
      <c r="D372" s="274" t="str">
        <f t="shared" si="13"/>
        <v>Cebula w uprawie polowejB</v>
      </c>
      <c r="E372" s="275">
        <f t="shared" si="14"/>
        <v>6640.4849051223828</v>
      </c>
      <c r="G372" s="275"/>
    </row>
    <row r="373" spans="1:7" x14ac:dyDescent="0.3">
      <c r="A373" s="272" t="s">
        <v>303</v>
      </c>
      <c r="B373" s="273" t="s">
        <v>149</v>
      </c>
      <c r="C373" s="326">
        <v>5755.0066214523549</v>
      </c>
      <c r="D373" s="274" t="str">
        <f t="shared" si="13"/>
        <v>Cebula w uprawie polowejC</v>
      </c>
      <c r="E373" s="275">
        <f t="shared" si="14"/>
        <v>6330.5072835975907</v>
      </c>
      <c r="G373" s="275"/>
    </row>
    <row r="374" spans="1:7" x14ac:dyDescent="0.3">
      <c r="A374" s="272" t="s">
        <v>303</v>
      </c>
      <c r="B374" s="273" t="s">
        <v>128</v>
      </c>
      <c r="C374" s="326">
        <v>6171.1434008942488</v>
      </c>
      <c r="D374" s="274" t="str">
        <f t="shared" si="13"/>
        <v>Cebula w uprawie polowejD</v>
      </c>
      <c r="E374" s="275">
        <f t="shared" si="14"/>
        <v>6788.257740983674</v>
      </c>
      <c r="G374" s="275"/>
    </row>
    <row r="375" spans="1:7" x14ac:dyDescent="0.3">
      <c r="A375" s="272" t="s">
        <v>305</v>
      </c>
      <c r="B375" s="273" t="s">
        <v>126</v>
      </c>
      <c r="C375" s="326">
        <v>3040.1707154861133</v>
      </c>
      <c r="D375" s="274" t="str">
        <f t="shared" si="13"/>
        <v>Inne warzywa korzeniowe i bulwiaste (bez cebuli) w uprawie polowejA</v>
      </c>
      <c r="E375" s="275">
        <f t="shared" si="14"/>
        <v>3344.1877870347248</v>
      </c>
      <c r="G375" s="275"/>
    </row>
    <row r="376" spans="1:7" x14ac:dyDescent="0.3">
      <c r="A376" s="272" t="s">
        <v>305</v>
      </c>
      <c r="B376" s="273" t="s">
        <v>127</v>
      </c>
      <c r="C376" s="326">
        <v>3101.6569023727943</v>
      </c>
      <c r="D376" s="274" t="str">
        <f t="shared" si="13"/>
        <v>Inne warzywa korzeniowe i bulwiaste (bez cebuli) w uprawie polowejB</v>
      </c>
      <c r="E376" s="275">
        <f t="shared" si="14"/>
        <v>3411.822592610074</v>
      </c>
      <c r="G376" s="275"/>
    </row>
    <row r="377" spans="1:7" x14ac:dyDescent="0.3">
      <c r="A377" s="272" t="s">
        <v>305</v>
      </c>
      <c r="B377" s="273" t="s">
        <v>149</v>
      </c>
      <c r="C377" s="326">
        <v>3161.6493949516812</v>
      </c>
      <c r="D377" s="274" t="str">
        <f t="shared" si="13"/>
        <v>Inne warzywa korzeniowe i bulwiaste (bez cebuli) w uprawie polowejC</v>
      </c>
      <c r="E377" s="275">
        <f t="shared" si="14"/>
        <v>3477.8143344468494</v>
      </c>
      <c r="G377" s="275"/>
    </row>
    <row r="378" spans="1:7" x14ac:dyDescent="0.3">
      <c r="A378" s="272" t="s">
        <v>305</v>
      </c>
      <c r="B378" s="273" t="s">
        <v>128</v>
      </c>
      <c r="C378" s="326">
        <v>3523.8454300318972</v>
      </c>
      <c r="D378" s="274" t="str">
        <f t="shared" si="13"/>
        <v>Inne warzywa korzeniowe i bulwiaste (bez cebuli) w uprawie polowejD</v>
      </c>
      <c r="E378" s="275">
        <f t="shared" si="14"/>
        <v>3876.2299730350874</v>
      </c>
      <c r="G378" s="275"/>
    </row>
    <row r="379" spans="1:7" x14ac:dyDescent="0.3">
      <c r="A379" s="272" t="s">
        <v>307</v>
      </c>
      <c r="B379" s="273" t="s">
        <v>126</v>
      </c>
      <c r="C379" s="326">
        <v>2203.8136387290051</v>
      </c>
      <c r="D379" s="274" t="str">
        <f t="shared" si="13"/>
        <v>Warzywa strączkowe do zbioru na zielono w uprawie polowejA</v>
      </c>
      <c r="E379" s="275">
        <f t="shared" si="14"/>
        <v>2424.1950026019058</v>
      </c>
      <c r="G379" s="275"/>
    </row>
    <row r="380" spans="1:7" x14ac:dyDescent="0.3">
      <c r="A380" s="272" t="s">
        <v>307</v>
      </c>
      <c r="B380" s="273" t="s">
        <v>127</v>
      </c>
      <c r="C380" s="326">
        <v>2312.1441956626472</v>
      </c>
      <c r="D380" s="274" t="str">
        <f t="shared" si="13"/>
        <v>Warzywa strączkowe do zbioru na zielono w uprawie polowejB</v>
      </c>
      <c r="E380" s="275">
        <f t="shared" si="14"/>
        <v>2543.3586152289122</v>
      </c>
      <c r="G380" s="275"/>
    </row>
    <row r="381" spans="1:7" x14ac:dyDescent="0.3">
      <c r="A381" s="272" t="s">
        <v>307</v>
      </c>
      <c r="B381" s="273" t="s">
        <v>149</v>
      </c>
      <c r="C381" s="326">
        <v>2397.4145316633562</v>
      </c>
      <c r="D381" s="274" t="str">
        <f t="shared" si="13"/>
        <v>Warzywa strączkowe do zbioru na zielono w uprawie polowejC</v>
      </c>
      <c r="E381" s="275">
        <f t="shared" si="14"/>
        <v>2637.155984829692</v>
      </c>
      <c r="G381" s="275"/>
    </row>
    <row r="382" spans="1:7" x14ac:dyDescent="0.3">
      <c r="A382" s="272" t="s">
        <v>307</v>
      </c>
      <c r="B382" s="273" t="s">
        <v>128</v>
      </c>
      <c r="C382" s="326">
        <v>3395.425212463972</v>
      </c>
      <c r="D382" s="274" t="str">
        <f t="shared" si="13"/>
        <v>Warzywa strączkowe do zbioru na zielono w uprawie polowejD</v>
      </c>
      <c r="E382" s="275">
        <f t="shared" si="14"/>
        <v>3734.9677337103694</v>
      </c>
      <c r="G382" s="275"/>
    </row>
    <row r="383" spans="1:7" x14ac:dyDescent="0.3">
      <c r="A383" s="272" t="s">
        <v>665</v>
      </c>
      <c r="B383" s="273" t="s">
        <v>126</v>
      </c>
      <c r="C383" s="326">
        <v>85835.646183887395</v>
      </c>
      <c r="D383" s="274" t="str">
        <f t="shared" si="13"/>
        <v>Warzywa pod osłonami wysokimiA</v>
      </c>
      <c r="E383" s="275">
        <f t="shared" si="14"/>
        <v>94419.210802276139</v>
      </c>
      <c r="G383" s="275"/>
    </row>
    <row r="384" spans="1:7" x14ac:dyDescent="0.3">
      <c r="A384" s="272" t="s">
        <v>665</v>
      </c>
      <c r="B384" s="273" t="s">
        <v>127</v>
      </c>
      <c r="C384" s="326">
        <v>166511.70182581531</v>
      </c>
      <c r="D384" s="274" t="str">
        <f t="shared" ref="D384:D443" si="15">A384&amp;B384</f>
        <v>Warzywa pod osłonami wysokimiB</v>
      </c>
      <c r="E384" s="275">
        <f t="shared" si="14"/>
        <v>183162.87200839687</v>
      </c>
      <c r="G384" s="275"/>
    </row>
    <row r="385" spans="1:7" x14ac:dyDescent="0.3">
      <c r="A385" s="272" t="s">
        <v>665</v>
      </c>
      <c r="B385" s="273" t="s">
        <v>149</v>
      </c>
      <c r="C385" s="326">
        <v>26014.267247836604</v>
      </c>
      <c r="D385" s="274" t="str">
        <f t="shared" si="15"/>
        <v>Warzywa pod osłonami wysokimiC</v>
      </c>
      <c r="E385" s="275">
        <f t="shared" si="14"/>
        <v>28615.693972620265</v>
      </c>
      <c r="G385" s="275"/>
    </row>
    <row r="386" spans="1:7" x14ac:dyDescent="0.3">
      <c r="A386" s="272" t="s">
        <v>665</v>
      </c>
      <c r="B386" s="273" t="s">
        <v>128</v>
      </c>
      <c r="C386" s="326">
        <v>94856.412280740857</v>
      </c>
      <c r="D386" s="274" t="str">
        <f t="shared" si="15"/>
        <v>Warzywa pod osłonami wysokimiD</v>
      </c>
      <c r="E386" s="275">
        <f t="shared" si="14"/>
        <v>104342.05350881495</v>
      </c>
      <c r="G386" s="275"/>
    </row>
    <row r="387" spans="1:7" x14ac:dyDescent="0.3">
      <c r="A387" s="272" t="s">
        <v>666</v>
      </c>
      <c r="B387" s="273" t="s">
        <v>126</v>
      </c>
      <c r="C387" s="326">
        <v>62150.948811720576</v>
      </c>
      <c r="D387" s="274" t="str">
        <f t="shared" si="15"/>
        <v>Warzywa uprawiane dla owoców i kwiatów w uprawie pod osłonami wysokimiA</v>
      </c>
      <c r="E387" s="275">
        <f t="shared" si="14"/>
        <v>68366.043692892636</v>
      </c>
      <c r="G387" s="275"/>
    </row>
    <row r="388" spans="1:7" x14ac:dyDescent="0.3">
      <c r="A388" s="272" t="s">
        <v>666</v>
      </c>
      <c r="B388" s="273" t="s">
        <v>127</v>
      </c>
      <c r="C388" s="326">
        <v>150628.18614579967</v>
      </c>
      <c r="D388" s="274" t="str">
        <f t="shared" si="15"/>
        <v>Warzywa uprawiane dla owoców i kwiatów w uprawie pod osłonami wysokimiB</v>
      </c>
      <c r="E388" s="275">
        <f t="shared" ref="E388:E451" si="16">C388*1.1</f>
        <v>165691.00476037964</v>
      </c>
      <c r="G388" s="275"/>
    </row>
    <row r="389" spans="1:7" x14ac:dyDescent="0.3">
      <c r="A389" s="272" t="s">
        <v>666</v>
      </c>
      <c r="B389" s="273" t="s">
        <v>149</v>
      </c>
      <c r="C389" s="326">
        <v>25051.346372424843</v>
      </c>
      <c r="D389" s="274" t="str">
        <f t="shared" si="15"/>
        <v>Warzywa uprawiane dla owoców i kwiatów w uprawie pod osłonami wysokimiC</v>
      </c>
      <c r="E389" s="275">
        <f t="shared" si="16"/>
        <v>27556.481009667328</v>
      </c>
      <c r="G389" s="275"/>
    </row>
    <row r="390" spans="1:7" x14ac:dyDescent="0.3">
      <c r="A390" s="272" t="s">
        <v>666</v>
      </c>
      <c r="B390" s="273" t="s">
        <v>128</v>
      </c>
      <c r="C390" s="326">
        <v>90541.673017339213</v>
      </c>
      <c r="D390" s="274" t="str">
        <f t="shared" si="15"/>
        <v>Warzywa uprawiane dla owoców i kwiatów w uprawie pod osłonami wysokimiD</v>
      </c>
      <c r="E390" s="275">
        <f t="shared" si="16"/>
        <v>99595.840319073148</v>
      </c>
      <c r="G390" s="275"/>
    </row>
    <row r="391" spans="1:7" x14ac:dyDescent="0.3">
      <c r="A391" s="272" t="s">
        <v>309</v>
      </c>
      <c r="B391" s="273" t="s">
        <v>126</v>
      </c>
      <c r="C391" s="326">
        <v>86348.856908058486</v>
      </c>
      <c r="D391" s="274" t="str">
        <f t="shared" si="15"/>
        <v>Pomidory w uprawie pod osłonami wysokimiA</v>
      </c>
      <c r="E391" s="275">
        <f t="shared" si="16"/>
        <v>94983.742598864337</v>
      </c>
      <c r="G391" s="275"/>
    </row>
    <row r="392" spans="1:7" x14ac:dyDescent="0.3">
      <c r="A392" s="272" t="s">
        <v>309</v>
      </c>
      <c r="B392" s="273" t="s">
        <v>127</v>
      </c>
      <c r="C392" s="326">
        <v>82228.877362305109</v>
      </c>
      <c r="D392" s="274" t="str">
        <f t="shared" si="15"/>
        <v>Pomidory w uprawie pod osłonami wysokimiB</v>
      </c>
      <c r="E392" s="275">
        <f t="shared" si="16"/>
        <v>90451.76509853563</v>
      </c>
      <c r="G392" s="275"/>
    </row>
    <row r="393" spans="1:7" x14ac:dyDescent="0.3">
      <c r="A393" s="272" t="s">
        <v>309</v>
      </c>
      <c r="B393" s="273" t="s">
        <v>149</v>
      </c>
      <c r="C393" s="326">
        <v>92404.212603471475</v>
      </c>
      <c r="D393" s="274" t="str">
        <f t="shared" si="15"/>
        <v>Pomidory w uprawie pod osłonami wysokimiC</v>
      </c>
      <c r="E393" s="275">
        <f t="shared" si="16"/>
        <v>101644.63386381863</v>
      </c>
      <c r="G393" s="275"/>
    </row>
    <row r="394" spans="1:7" x14ac:dyDescent="0.3">
      <c r="A394" s="272" t="s">
        <v>309</v>
      </c>
      <c r="B394" s="273" t="s">
        <v>128</v>
      </c>
      <c r="C394" s="326">
        <v>82345.926437462767</v>
      </c>
      <c r="D394" s="274" t="str">
        <f t="shared" si="15"/>
        <v>Pomidory w uprawie pod osłonami wysokimiD</v>
      </c>
      <c r="E394" s="275">
        <f t="shared" si="16"/>
        <v>90580.519081209059</v>
      </c>
      <c r="G394" s="275"/>
    </row>
    <row r="395" spans="1:7" x14ac:dyDescent="0.3">
      <c r="A395" s="272" t="s">
        <v>667</v>
      </c>
      <c r="B395" s="273" t="s">
        <v>126</v>
      </c>
      <c r="C395" s="326">
        <v>19935.88457821414</v>
      </c>
      <c r="D395" s="274" t="str">
        <f t="shared" si="15"/>
        <v>Warzywa liściaste i łodygowe w uprawie pod osłonami wysokimiA</v>
      </c>
      <c r="E395" s="275">
        <f t="shared" si="16"/>
        <v>21929.473036035557</v>
      </c>
      <c r="G395" s="275"/>
    </row>
    <row r="396" spans="1:7" x14ac:dyDescent="0.3">
      <c r="A396" s="272" t="s">
        <v>667</v>
      </c>
      <c r="B396" s="273" t="s">
        <v>127</v>
      </c>
      <c r="C396" s="326">
        <v>14742.472860513302</v>
      </c>
      <c r="D396" s="274" t="str">
        <f t="shared" si="15"/>
        <v>Warzywa liściaste i łodygowe w uprawie pod osłonami wysokimiB</v>
      </c>
      <c r="E396" s="275">
        <f t="shared" si="16"/>
        <v>16216.720146564634</v>
      </c>
      <c r="G396" s="275"/>
    </row>
    <row r="397" spans="1:7" x14ac:dyDescent="0.3">
      <c r="A397" s="272" t="s">
        <v>667</v>
      </c>
      <c r="B397" s="273" t="s">
        <v>149</v>
      </c>
      <c r="C397" s="326">
        <v>21141.867670570806</v>
      </c>
      <c r="D397" s="274" t="str">
        <f t="shared" si="15"/>
        <v>Warzywa liściaste i łodygowe w uprawie pod osłonami wysokimiC</v>
      </c>
      <c r="E397" s="275">
        <f t="shared" si="16"/>
        <v>23256.054437627889</v>
      </c>
      <c r="G397" s="275"/>
    </row>
    <row r="398" spans="1:7" x14ac:dyDescent="0.3">
      <c r="A398" s="272" t="s">
        <v>667</v>
      </c>
      <c r="B398" s="273" t="s">
        <v>128</v>
      </c>
      <c r="C398" s="326">
        <v>14985.905208197233</v>
      </c>
      <c r="D398" s="274" t="str">
        <f t="shared" si="15"/>
        <v>Warzywa liściaste i łodygowe w uprawie pod osłonami wysokimiD</v>
      </c>
      <c r="E398" s="275">
        <f t="shared" si="16"/>
        <v>16484.495729016959</v>
      </c>
      <c r="G398" s="275"/>
    </row>
    <row r="399" spans="1:7" x14ac:dyDescent="0.3">
      <c r="A399" s="272" t="s">
        <v>311</v>
      </c>
      <c r="B399" s="273" t="s">
        <v>126</v>
      </c>
      <c r="C399" s="326">
        <v>85496.718809203288</v>
      </c>
      <c r="D399" s="274" t="str">
        <f t="shared" si="15"/>
        <v>Ogórki w uprawie pod osłonami wysokimiA</v>
      </c>
      <c r="E399" s="275">
        <f t="shared" si="16"/>
        <v>94046.390690123619</v>
      </c>
      <c r="G399" s="275"/>
    </row>
    <row r="400" spans="1:7" x14ac:dyDescent="0.3">
      <c r="A400" s="272" t="s">
        <v>311</v>
      </c>
      <c r="B400" s="273" t="s">
        <v>127</v>
      </c>
      <c r="C400" s="326">
        <v>79369.48224237487</v>
      </c>
      <c r="D400" s="274" t="str">
        <f t="shared" si="15"/>
        <v>Ogórki w uprawie pod osłonami wysokimiB</v>
      </c>
      <c r="E400" s="275">
        <f t="shared" si="16"/>
        <v>87306.430466612364</v>
      </c>
      <c r="G400" s="275"/>
    </row>
    <row r="401" spans="1:7" x14ac:dyDescent="0.3">
      <c r="A401" s="272" t="s">
        <v>311</v>
      </c>
      <c r="B401" s="273" t="s">
        <v>149</v>
      </c>
      <c r="C401" s="326">
        <v>67827.124877594455</v>
      </c>
      <c r="D401" s="274" t="str">
        <f t="shared" si="15"/>
        <v>Ogórki w uprawie pod osłonami wysokimiC</v>
      </c>
      <c r="E401" s="275">
        <f t="shared" si="16"/>
        <v>74609.837365353902</v>
      </c>
      <c r="G401" s="275"/>
    </row>
    <row r="402" spans="1:7" x14ac:dyDescent="0.3">
      <c r="A402" s="272" t="s">
        <v>311</v>
      </c>
      <c r="B402" s="273" t="s">
        <v>128</v>
      </c>
      <c r="C402" s="326">
        <v>76439.483302432316</v>
      </c>
      <c r="D402" s="274" t="str">
        <f t="shared" si="15"/>
        <v>Ogórki w uprawie pod osłonami wysokimiD</v>
      </c>
      <c r="E402" s="275">
        <f t="shared" si="16"/>
        <v>84083.431632675551</v>
      </c>
      <c r="G402" s="275"/>
    </row>
    <row r="403" spans="1:7" x14ac:dyDescent="0.3">
      <c r="A403" s="272" t="s">
        <v>668</v>
      </c>
      <c r="B403" s="273" t="s">
        <v>126</v>
      </c>
      <c r="C403" s="326">
        <v>15078.375219813364</v>
      </c>
      <c r="D403" s="274" t="str">
        <f t="shared" si="15"/>
        <v>Warzywa korzeniowe i bulwiaste w uprawie pod osłonami wysokimiA</v>
      </c>
      <c r="E403" s="275">
        <f t="shared" si="16"/>
        <v>16586.212741794701</v>
      </c>
      <c r="G403" s="275"/>
    </row>
    <row r="404" spans="1:7" x14ac:dyDescent="0.3">
      <c r="A404" s="272" t="s">
        <v>668</v>
      </c>
      <c r="B404" s="273" t="s">
        <v>127</v>
      </c>
      <c r="C404" s="326">
        <v>15078.375219813364</v>
      </c>
      <c r="D404" s="274" t="str">
        <f t="shared" si="15"/>
        <v>Warzywa korzeniowe i bulwiaste w uprawie pod osłonami wysokimiB</v>
      </c>
      <c r="E404" s="275">
        <f t="shared" si="16"/>
        <v>16586.212741794701</v>
      </c>
      <c r="G404" s="275"/>
    </row>
    <row r="405" spans="1:7" x14ac:dyDescent="0.3">
      <c r="A405" s="272" t="s">
        <v>668</v>
      </c>
      <c r="B405" s="273" t="s">
        <v>149</v>
      </c>
      <c r="C405" s="326">
        <v>12574.788985660942</v>
      </c>
      <c r="D405" s="274" t="str">
        <f t="shared" si="15"/>
        <v>Warzywa korzeniowe i bulwiaste w uprawie pod osłonami wysokimiC</v>
      </c>
      <c r="E405" s="275">
        <f t="shared" si="16"/>
        <v>13832.267884227038</v>
      </c>
      <c r="G405" s="275"/>
    </row>
    <row r="406" spans="1:7" x14ac:dyDescent="0.3">
      <c r="A406" s="272" t="s">
        <v>668</v>
      </c>
      <c r="B406" s="273" t="s">
        <v>128</v>
      </c>
      <c r="C406" s="326">
        <v>15078.375219813364</v>
      </c>
      <c r="D406" s="274" t="str">
        <f t="shared" si="15"/>
        <v>Warzywa korzeniowe i bulwiaste w uprawie pod osłonami wysokimiD</v>
      </c>
      <c r="E406" s="275">
        <f t="shared" si="16"/>
        <v>16586.212741794701</v>
      </c>
      <c r="G406" s="275"/>
    </row>
    <row r="407" spans="1:7" x14ac:dyDescent="0.3">
      <c r="A407" s="272" t="s">
        <v>321</v>
      </c>
      <c r="B407" s="273" t="s">
        <v>126</v>
      </c>
      <c r="C407" s="326">
        <v>26225.240416759803</v>
      </c>
      <c r="D407" s="274" t="str">
        <f t="shared" si="15"/>
        <v>Warzywa strączkowe do zbioru na zielono w uprawie pod osłonami wysokimiA</v>
      </c>
      <c r="E407" s="275">
        <f t="shared" si="16"/>
        <v>28847.764458435788</v>
      </c>
      <c r="G407" s="275"/>
    </row>
    <row r="408" spans="1:7" x14ac:dyDescent="0.3">
      <c r="A408" s="272" t="s">
        <v>321</v>
      </c>
      <c r="B408" s="273" t="s">
        <v>127</v>
      </c>
      <c r="C408" s="326">
        <v>26225.240416759803</v>
      </c>
      <c r="D408" s="274" t="str">
        <f t="shared" si="15"/>
        <v>Warzywa strączkowe do zbioru na zielono w uprawie pod osłonami wysokimiB</v>
      </c>
      <c r="E408" s="275">
        <f t="shared" si="16"/>
        <v>28847.764458435788</v>
      </c>
      <c r="G408" s="275"/>
    </row>
    <row r="409" spans="1:7" x14ac:dyDescent="0.3">
      <c r="A409" s="272" t="s">
        <v>321</v>
      </c>
      <c r="B409" s="273" t="s">
        <v>149</v>
      </c>
      <c r="C409" s="326">
        <v>26058.180767189337</v>
      </c>
      <c r="D409" s="274" t="str">
        <f t="shared" si="15"/>
        <v>Warzywa strączkowe do zbioru na zielono w uprawie pod osłonami wysokimiC</v>
      </c>
      <c r="E409" s="275">
        <f t="shared" si="16"/>
        <v>28663.998843908274</v>
      </c>
      <c r="G409" s="275"/>
    </row>
    <row r="410" spans="1:7" x14ac:dyDescent="0.3">
      <c r="A410" s="272" t="s">
        <v>321</v>
      </c>
      <c r="B410" s="273" t="s">
        <v>128</v>
      </c>
      <c r="C410" s="326">
        <v>26225.240416759803</v>
      </c>
      <c r="D410" s="274" t="str">
        <f t="shared" si="15"/>
        <v>Warzywa strączkowe do zbioru na zielono w uprawie pod osłonami wysokimiD</v>
      </c>
      <c r="E410" s="275">
        <f t="shared" si="16"/>
        <v>28847.764458435788</v>
      </c>
      <c r="G410" s="275"/>
    </row>
    <row r="411" spans="1:7" x14ac:dyDescent="0.3">
      <c r="A411" s="272" t="s">
        <v>313</v>
      </c>
      <c r="B411" s="273" t="s">
        <v>126</v>
      </c>
      <c r="C411" s="326">
        <v>25443.083873138403</v>
      </c>
      <c r="D411" s="274" t="str">
        <f t="shared" si="15"/>
        <v>Inne warzywa uprawiane dla owoców i kwiatów w uprawie pod osłonami wysokimiA</v>
      </c>
      <c r="E411" s="275">
        <f t="shared" si="16"/>
        <v>27987.392260452245</v>
      </c>
      <c r="G411" s="275"/>
    </row>
    <row r="412" spans="1:7" x14ac:dyDescent="0.3">
      <c r="A412" s="272" t="s">
        <v>313</v>
      </c>
      <c r="B412" s="273" t="s">
        <v>127</v>
      </c>
      <c r="C412" s="326">
        <v>25443.083873138403</v>
      </c>
      <c r="D412" s="274" t="str">
        <f t="shared" si="15"/>
        <v>Inne warzywa uprawiane dla owoców i kwiatów w uprawie pod osłonami wysokimiB</v>
      </c>
      <c r="E412" s="275">
        <f t="shared" si="16"/>
        <v>27987.392260452245</v>
      </c>
      <c r="G412" s="275"/>
    </row>
    <row r="413" spans="1:7" x14ac:dyDescent="0.3">
      <c r="A413" s="272" t="s">
        <v>313</v>
      </c>
      <c r="B413" s="273" t="s">
        <v>149</v>
      </c>
      <c r="C413" s="326">
        <v>25500.703011348374</v>
      </c>
      <c r="D413" s="274" t="str">
        <f t="shared" si="15"/>
        <v>Inne warzywa uprawiane dla owoców i kwiatów w uprawie pod osłonami wysokimiC</v>
      </c>
      <c r="E413" s="275">
        <f t="shared" si="16"/>
        <v>28050.773312483216</v>
      </c>
      <c r="G413" s="275"/>
    </row>
    <row r="414" spans="1:7" x14ac:dyDescent="0.3">
      <c r="A414" s="272" t="s">
        <v>313</v>
      </c>
      <c r="B414" s="273" t="s">
        <v>128</v>
      </c>
      <c r="C414" s="326">
        <v>21078.399434261832</v>
      </c>
      <c r="D414" s="274" t="str">
        <f t="shared" si="15"/>
        <v>Inne warzywa uprawiane dla owoców i kwiatów w uprawie pod osłonami wysokimiD</v>
      </c>
      <c r="E414" s="275">
        <f t="shared" si="16"/>
        <v>23186.239377688016</v>
      </c>
      <c r="G414" s="275"/>
    </row>
    <row r="415" spans="1:7" x14ac:dyDescent="0.3">
      <c r="A415" s="272" t="s">
        <v>315</v>
      </c>
      <c r="B415" s="273" t="s">
        <v>126</v>
      </c>
      <c r="C415" s="326">
        <v>12155.411969775985</v>
      </c>
      <c r="D415" s="274" t="str">
        <f t="shared" si="15"/>
        <v>Kapusta w uprawie pod osłonami wysokimiA</v>
      </c>
      <c r="E415" s="275">
        <f t="shared" si="16"/>
        <v>13370.953166753585</v>
      </c>
      <c r="G415" s="275"/>
    </row>
    <row r="416" spans="1:7" x14ac:dyDescent="0.3">
      <c r="A416" s="272" t="s">
        <v>315</v>
      </c>
      <c r="B416" s="273" t="s">
        <v>127</v>
      </c>
      <c r="C416" s="326">
        <v>12155.411969775985</v>
      </c>
      <c r="D416" s="274" t="str">
        <f t="shared" si="15"/>
        <v>Kapusta w uprawie pod osłonami wysokimiB</v>
      </c>
      <c r="E416" s="275">
        <f t="shared" si="16"/>
        <v>13370.953166753585</v>
      </c>
      <c r="G416" s="275"/>
    </row>
    <row r="417" spans="1:7" x14ac:dyDescent="0.3">
      <c r="A417" s="272" t="s">
        <v>315</v>
      </c>
      <c r="B417" s="273" t="s">
        <v>149</v>
      </c>
      <c r="C417" s="326">
        <v>13001.257778948551</v>
      </c>
      <c r="D417" s="274" t="str">
        <f t="shared" si="15"/>
        <v>Kapusta w uprawie pod osłonami wysokimiC</v>
      </c>
      <c r="E417" s="275">
        <f t="shared" si="16"/>
        <v>14301.383556843408</v>
      </c>
      <c r="G417" s="275"/>
    </row>
    <row r="418" spans="1:7" x14ac:dyDescent="0.3">
      <c r="A418" s="272" t="s">
        <v>315</v>
      </c>
      <c r="B418" s="273" t="s">
        <v>128</v>
      </c>
      <c r="C418" s="326">
        <v>12155.411969775985</v>
      </c>
      <c r="D418" s="274" t="str">
        <f t="shared" si="15"/>
        <v>Kapusta w uprawie pod osłonami wysokimiD</v>
      </c>
      <c r="E418" s="275">
        <f t="shared" si="16"/>
        <v>13370.953166753585</v>
      </c>
      <c r="G418" s="275"/>
    </row>
    <row r="419" spans="1:7" x14ac:dyDescent="0.3">
      <c r="A419" s="272" t="s">
        <v>317</v>
      </c>
      <c r="B419" s="273" t="s">
        <v>126</v>
      </c>
      <c r="C419" s="326">
        <v>32225.109970108606</v>
      </c>
      <c r="D419" s="274" t="str">
        <f t="shared" si="15"/>
        <v>Inne warzywa liściaste i łodygowe (bez kapusty) w uprawie pod osłonami wysokimiA</v>
      </c>
      <c r="E419" s="275">
        <f t="shared" si="16"/>
        <v>35447.620967119467</v>
      </c>
      <c r="G419" s="275"/>
    </row>
    <row r="420" spans="1:7" x14ac:dyDescent="0.3">
      <c r="A420" s="272" t="s">
        <v>317</v>
      </c>
      <c r="B420" s="273" t="s">
        <v>127</v>
      </c>
      <c r="C420" s="326">
        <v>10858.255531223738</v>
      </c>
      <c r="D420" s="274" t="str">
        <f t="shared" si="15"/>
        <v>Inne warzywa liściaste i łodygowe (bez kapusty) w uprawie pod osłonami wysokimiB</v>
      </c>
      <c r="E420" s="275">
        <f t="shared" si="16"/>
        <v>11944.081084346113</v>
      </c>
      <c r="G420" s="275"/>
    </row>
    <row r="421" spans="1:7" x14ac:dyDescent="0.3">
      <c r="A421" s="272" t="s">
        <v>317</v>
      </c>
      <c r="B421" s="273" t="s">
        <v>149</v>
      </c>
      <c r="C421" s="326">
        <v>32121.552001921002</v>
      </c>
      <c r="D421" s="274" t="str">
        <f t="shared" si="15"/>
        <v>Inne warzywa liściaste i łodygowe (bez kapusty) w uprawie pod osłonami wysokimiC</v>
      </c>
      <c r="E421" s="275">
        <f t="shared" si="16"/>
        <v>35333.707202113103</v>
      </c>
      <c r="G421" s="275"/>
    </row>
    <row r="422" spans="1:7" x14ac:dyDescent="0.3">
      <c r="A422" s="272" t="s">
        <v>317</v>
      </c>
      <c r="B422" s="273" t="s">
        <v>128</v>
      </c>
      <c r="C422" s="326">
        <v>67247.211429982839</v>
      </c>
      <c r="D422" s="274" t="str">
        <f t="shared" si="15"/>
        <v>Inne warzywa liściaste i łodygowe (bez kapusty) w uprawie pod osłonami wysokimiD</v>
      </c>
      <c r="E422" s="275">
        <f t="shared" si="16"/>
        <v>73971.932572981124</v>
      </c>
      <c r="G422" s="275"/>
    </row>
    <row r="423" spans="1:7" x14ac:dyDescent="0.3">
      <c r="A423" s="272" t="s">
        <v>319</v>
      </c>
      <c r="B423" s="273" t="s">
        <v>126</v>
      </c>
      <c r="C423" s="326">
        <v>29492.141164229171</v>
      </c>
      <c r="D423" s="274" t="str">
        <f t="shared" si="15"/>
        <v>Inne warzywa korzeniowe i bulwiaste (bez cebuli) w uprawie pod osłonami wysokimiA</v>
      </c>
      <c r="E423" s="275">
        <f t="shared" si="16"/>
        <v>32441.355280652093</v>
      </c>
      <c r="G423" s="275"/>
    </row>
    <row r="424" spans="1:7" x14ac:dyDescent="0.3">
      <c r="A424" s="272" t="s">
        <v>319</v>
      </c>
      <c r="B424" s="273" t="s">
        <v>127</v>
      </c>
      <c r="C424" s="326">
        <v>29492.141164229171</v>
      </c>
      <c r="D424" s="274" t="str">
        <f t="shared" si="15"/>
        <v>Inne warzywa korzeniowe i bulwiaste (bez cebuli) w uprawie pod osłonami wysokimiB</v>
      </c>
      <c r="E424" s="275">
        <f t="shared" si="16"/>
        <v>32441.355280652093</v>
      </c>
      <c r="G424" s="275"/>
    </row>
    <row r="425" spans="1:7" x14ac:dyDescent="0.3">
      <c r="A425" s="272" t="s">
        <v>319</v>
      </c>
      <c r="B425" s="273" t="s">
        <v>149</v>
      </c>
      <c r="C425" s="326">
        <v>22796.180477266891</v>
      </c>
      <c r="D425" s="274" t="str">
        <f t="shared" si="15"/>
        <v>Inne warzywa korzeniowe i bulwiaste (bez cebuli) w uprawie pod osłonami wysokimiC</v>
      </c>
      <c r="E425" s="275">
        <f t="shared" si="16"/>
        <v>25075.798524993581</v>
      </c>
      <c r="G425" s="275"/>
    </row>
    <row r="426" spans="1:7" x14ac:dyDescent="0.3">
      <c r="A426" s="272" t="s">
        <v>319</v>
      </c>
      <c r="B426" s="273" t="s">
        <v>128</v>
      </c>
      <c r="C426" s="326">
        <v>29492.141164229171</v>
      </c>
      <c r="D426" s="274" t="str">
        <f t="shared" si="15"/>
        <v>Inne warzywa korzeniowe i bulwiaste (bez cebuli) w uprawie pod osłonami wysokimiD</v>
      </c>
      <c r="E426" s="275">
        <f t="shared" si="16"/>
        <v>32441.355280652093</v>
      </c>
      <c r="G426" s="275"/>
    </row>
    <row r="427" spans="1:7" x14ac:dyDescent="0.3">
      <c r="A427" s="272" t="s">
        <v>321</v>
      </c>
      <c r="B427" s="273" t="s">
        <v>126</v>
      </c>
      <c r="C427" s="326">
        <v>16823.572862587873</v>
      </c>
      <c r="D427" s="274" t="str">
        <f t="shared" si="15"/>
        <v>Warzywa strączkowe do zbioru na zielono w uprawie pod osłonami wysokimiA</v>
      </c>
      <c r="E427" s="275">
        <f t="shared" si="16"/>
        <v>18505.930148846663</v>
      </c>
      <c r="G427" s="275"/>
    </row>
    <row r="428" spans="1:7" x14ac:dyDescent="0.3">
      <c r="A428" s="272" t="s">
        <v>321</v>
      </c>
      <c r="B428" s="273" t="s">
        <v>127</v>
      </c>
      <c r="C428" s="326">
        <v>16823.572862587873</v>
      </c>
      <c r="D428" s="274" t="str">
        <f t="shared" si="15"/>
        <v>Warzywa strączkowe do zbioru na zielono w uprawie pod osłonami wysokimiB</v>
      </c>
      <c r="E428" s="275">
        <f t="shared" si="16"/>
        <v>18505.930148846663</v>
      </c>
      <c r="G428" s="275"/>
    </row>
    <row r="429" spans="1:7" x14ac:dyDescent="0.3">
      <c r="A429" s="272" t="s">
        <v>321</v>
      </c>
      <c r="B429" s="273" t="s">
        <v>149</v>
      </c>
      <c r="C429" s="326">
        <v>17181.323551958754</v>
      </c>
      <c r="D429" s="274" t="str">
        <f t="shared" si="15"/>
        <v>Warzywa strączkowe do zbioru na zielono w uprawie pod osłonami wysokimiC</v>
      </c>
      <c r="E429" s="275">
        <f t="shared" si="16"/>
        <v>18899.455907154632</v>
      </c>
      <c r="G429" s="275"/>
    </row>
    <row r="430" spans="1:7" x14ac:dyDescent="0.3">
      <c r="A430" s="272" t="s">
        <v>321</v>
      </c>
      <c r="B430" s="273" t="s">
        <v>128</v>
      </c>
      <c r="C430" s="326">
        <v>16823.572862587873</v>
      </c>
      <c r="D430" s="274" t="str">
        <f t="shared" si="15"/>
        <v>Warzywa strączkowe do zbioru na zielono w uprawie pod osłonami wysokimiD</v>
      </c>
      <c r="E430" s="275">
        <f t="shared" si="16"/>
        <v>18505.930148846663</v>
      </c>
      <c r="G430" s="275"/>
    </row>
    <row r="431" spans="1:7" x14ac:dyDescent="0.3">
      <c r="A431" s="346" t="s">
        <v>682</v>
      </c>
      <c r="B431" s="273" t="s">
        <v>126</v>
      </c>
      <c r="C431" s="326">
        <v>8882.2108237436642</v>
      </c>
      <c r="D431" s="274" t="str">
        <f t="shared" ref="D431:D434" si="17">A431&amp;B431</f>
        <v>Warzywa w ogrodach towarowych (w płodozmianie z warzywami)A</v>
      </c>
      <c r="E431" s="275">
        <f t="shared" si="16"/>
        <v>9770.4319061180322</v>
      </c>
      <c r="G431" s="275"/>
    </row>
    <row r="432" spans="1:7" x14ac:dyDescent="0.3">
      <c r="A432" s="346" t="s">
        <v>682</v>
      </c>
      <c r="B432" s="273" t="s">
        <v>127</v>
      </c>
      <c r="C432" s="326">
        <v>3270.3837193294194</v>
      </c>
      <c r="D432" s="274" t="str">
        <f t="shared" si="17"/>
        <v>Warzywa w ogrodach towarowych (w płodozmianie z warzywami)B</v>
      </c>
      <c r="E432" s="275">
        <f t="shared" si="16"/>
        <v>3597.4220912623614</v>
      </c>
      <c r="G432" s="275"/>
    </row>
    <row r="433" spans="1:7" x14ac:dyDescent="0.3">
      <c r="A433" s="346" t="s">
        <v>682</v>
      </c>
      <c r="B433" s="273" t="s">
        <v>149</v>
      </c>
      <c r="C433" s="326">
        <v>13266.953427959363</v>
      </c>
      <c r="D433" s="274" t="str">
        <f t="shared" si="17"/>
        <v>Warzywa w ogrodach towarowych (w płodozmianie z warzywami)C</v>
      </c>
      <c r="E433" s="275">
        <f t="shared" si="16"/>
        <v>14593.648770755301</v>
      </c>
      <c r="G433" s="275"/>
    </row>
    <row r="434" spans="1:7" x14ac:dyDescent="0.3">
      <c r="A434" s="346" t="s">
        <v>682</v>
      </c>
      <c r="B434" s="273" t="s">
        <v>128</v>
      </c>
      <c r="C434" s="326">
        <v>6625.9552973809195</v>
      </c>
      <c r="D434" s="274" t="str">
        <f t="shared" si="17"/>
        <v>Warzywa w ogrodach towarowych (w płodozmianie z warzywami)D</v>
      </c>
      <c r="E434" s="275">
        <f t="shared" si="16"/>
        <v>7288.550827119012</v>
      </c>
      <c r="G434" s="275"/>
    </row>
    <row r="435" spans="1:7" x14ac:dyDescent="0.3">
      <c r="A435" s="272" t="s">
        <v>323</v>
      </c>
      <c r="B435" s="273" t="s">
        <v>126</v>
      </c>
      <c r="C435" s="326">
        <v>17882.903165140375</v>
      </c>
      <c r="D435" s="274" t="str">
        <f t="shared" si="15"/>
        <v>Kwiaty i inne rośliny ozdobneA</v>
      </c>
      <c r="E435" s="275">
        <f t="shared" si="16"/>
        <v>19671.193481654413</v>
      </c>
      <c r="G435" s="275"/>
    </row>
    <row r="436" spans="1:7" x14ac:dyDescent="0.3">
      <c r="A436" s="272" t="s">
        <v>323</v>
      </c>
      <c r="B436" s="273" t="s">
        <v>127</v>
      </c>
      <c r="C436" s="326">
        <v>54513.752015844824</v>
      </c>
      <c r="D436" s="274" t="str">
        <f t="shared" si="15"/>
        <v>Kwiaty i inne rośliny ozdobneB</v>
      </c>
      <c r="E436" s="275">
        <f t="shared" si="16"/>
        <v>59965.127217429312</v>
      </c>
      <c r="G436" s="275"/>
    </row>
    <row r="437" spans="1:7" x14ac:dyDescent="0.3">
      <c r="A437" s="272" t="s">
        <v>323</v>
      </c>
      <c r="B437" s="273" t="s">
        <v>149</v>
      </c>
      <c r="C437" s="326">
        <v>16127.42871557217</v>
      </c>
      <c r="D437" s="274" t="str">
        <f t="shared" si="15"/>
        <v>Kwiaty i inne rośliny ozdobneC</v>
      </c>
      <c r="E437" s="275">
        <f t="shared" si="16"/>
        <v>17740.171587129389</v>
      </c>
      <c r="G437" s="275"/>
    </row>
    <row r="438" spans="1:7" x14ac:dyDescent="0.3">
      <c r="A438" s="272" t="s">
        <v>323</v>
      </c>
      <c r="B438" s="273" t="s">
        <v>128</v>
      </c>
      <c r="C438" s="326">
        <v>71339.301878883532</v>
      </c>
      <c r="D438" s="274" t="str">
        <f t="shared" si="15"/>
        <v>Kwiaty i inne rośliny ozdobneD</v>
      </c>
      <c r="E438" s="275">
        <f t="shared" si="16"/>
        <v>78473.232066771889</v>
      </c>
      <c r="G438" s="275"/>
    </row>
    <row r="439" spans="1:7" x14ac:dyDescent="0.3">
      <c r="A439" s="272" t="s">
        <v>326</v>
      </c>
      <c r="B439" s="273" t="s">
        <v>126</v>
      </c>
      <c r="C439" s="326">
        <v>7083.0629146552092</v>
      </c>
      <c r="D439" s="274" t="str">
        <f t="shared" si="15"/>
        <v>Kwiaty i inne rośliny ozdobne w uprawie polowejA</v>
      </c>
      <c r="E439" s="275">
        <f t="shared" si="16"/>
        <v>7791.3692061207303</v>
      </c>
      <c r="G439" s="275"/>
    </row>
    <row r="440" spans="1:7" x14ac:dyDescent="0.3">
      <c r="A440" s="272" t="s">
        <v>326</v>
      </c>
      <c r="B440" s="273" t="s">
        <v>127</v>
      </c>
      <c r="C440" s="326">
        <v>7083.0629146552092</v>
      </c>
      <c r="D440" s="274" t="str">
        <f t="shared" si="15"/>
        <v>Kwiaty i inne rośliny ozdobne w uprawie polowejB</v>
      </c>
      <c r="E440" s="275">
        <f t="shared" si="16"/>
        <v>7791.3692061207303</v>
      </c>
      <c r="G440" s="275"/>
    </row>
    <row r="441" spans="1:7" x14ac:dyDescent="0.3">
      <c r="A441" s="272" t="s">
        <v>326</v>
      </c>
      <c r="B441" s="273" t="s">
        <v>149</v>
      </c>
      <c r="C441" s="326">
        <v>8497.7571318154169</v>
      </c>
      <c r="D441" s="274" t="str">
        <f t="shared" si="15"/>
        <v>Kwiaty i inne rośliny ozdobne w uprawie polowejC</v>
      </c>
      <c r="E441" s="275">
        <f t="shared" si="16"/>
        <v>9347.5328449969602</v>
      </c>
      <c r="G441" s="275"/>
    </row>
    <row r="442" spans="1:7" x14ac:dyDescent="0.3">
      <c r="A442" s="272" t="s">
        <v>326</v>
      </c>
      <c r="B442" s="273" t="s">
        <v>128</v>
      </c>
      <c r="C442" s="326">
        <v>5625.3828193025865</v>
      </c>
      <c r="D442" s="274" t="str">
        <f t="shared" si="15"/>
        <v>Kwiaty i inne rośliny ozdobne w uprawie polowejD</v>
      </c>
      <c r="E442" s="275">
        <f t="shared" si="16"/>
        <v>6187.921101232846</v>
      </c>
      <c r="G442" s="275"/>
    </row>
    <row r="443" spans="1:7" x14ac:dyDescent="0.3">
      <c r="A443" s="272" t="s">
        <v>328</v>
      </c>
      <c r="B443" s="273" t="s">
        <v>126</v>
      </c>
      <c r="C443" s="326">
        <v>1334.9657304894488</v>
      </c>
      <c r="D443" s="274" t="str">
        <f t="shared" si="15"/>
        <v>Kwiaty cięte w uprawie polowejA</v>
      </c>
      <c r="E443" s="275">
        <f t="shared" si="16"/>
        <v>1468.4623035383938</v>
      </c>
      <c r="G443" s="275"/>
    </row>
    <row r="444" spans="1:7" x14ac:dyDescent="0.3">
      <c r="A444" s="272" t="s">
        <v>328</v>
      </c>
      <c r="B444" s="273" t="s">
        <v>127</v>
      </c>
      <c r="C444" s="326">
        <v>8192.8283356646261</v>
      </c>
      <c r="D444" s="274" t="str">
        <f t="shared" ref="D444:D507" si="18">A444&amp;B444</f>
        <v>Kwiaty cięte w uprawie polowejB</v>
      </c>
      <c r="E444" s="275">
        <f t="shared" si="16"/>
        <v>9012.1111692310897</v>
      </c>
      <c r="G444" s="275"/>
    </row>
    <row r="445" spans="1:7" x14ac:dyDescent="0.3">
      <c r="A445" s="272" t="s">
        <v>328</v>
      </c>
      <c r="B445" s="273" t="s">
        <v>149</v>
      </c>
      <c r="C445" s="326">
        <v>9526.0184419972411</v>
      </c>
      <c r="D445" s="274" t="str">
        <f t="shared" si="18"/>
        <v>Kwiaty cięte w uprawie polowejC</v>
      </c>
      <c r="E445" s="275">
        <f t="shared" si="16"/>
        <v>10478.620286196967</v>
      </c>
      <c r="G445" s="275"/>
    </row>
    <row r="446" spans="1:7" x14ac:dyDescent="0.3">
      <c r="A446" s="272" t="s">
        <v>328</v>
      </c>
      <c r="B446" s="273" t="s">
        <v>128</v>
      </c>
      <c r="C446" s="326">
        <v>6194.1233134641489</v>
      </c>
      <c r="D446" s="274" t="str">
        <f t="shared" si="18"/>
        <v>Kwiaty cięte w uprawie polowejD</v>
      </c>
      <c r="E446" s="275">
        <f t="shared" si="16"/>
        <v>6813.535644810564</v>
      </c>
      <c r="G446" s="275"/>
    </row>
    <row r="447" spans="1:7" x14ac:dyDescent="0.3">
      <c r="A447" s="272" t="s">
        <v>330</v>
      </c>
      <c r="B447" s="273" t="s">
        <v>126</v>
      </c>
      <c r="C447" s="326">
        <v>8579.1326096941557</v>
      </c>
      <c r="D447" s="274" t="str">
        <f t="shared" si="18"/>
        <v>Kwiaty i inne rośliny ozdobne - całe rośliny w uprawie polowejA</v>
      </c>
      <c r="E447" s="275">
        <f t="shared" si="16"/>
        <v>9437.0458706635727</v>
      </c>
      <c r="G447" s="275"/>
    </row>
    <row r="448" spans="1:7" x14ac:dyDescent="0.3">
      <c r="A448" s="272" t="s">
        <v>330</v>
      </c>
      <c r="B448" s="273" t="s">
        <v>127</v>
      </c>
      <c r="C448" s="326">
        <v>8579.1326096941557</v>
      </c>
      <c r="D448" s="274" t="str">
        <f t="shared" si="18"/>
        <v>Kwiaty i inne rośliny ozdobne - całe rośliny w uprawie polowejB</v>
      </c>
      <c r="E448" s="275">
        <f t="shared" si="16"/>
        <v>9437.0458706635727</v>
      </c>
      <c r="G448" s="275"/>
    </row>
    <row r="449" spans="1:7" x14ac:dyDescent="0.3">
      <c r="A449" s="272" t="s">
        <v>330</v>
      </c>
      <c r="B449" s="273" t="s">
        <v>149</v>
      </c>
      <c r="C449" s="326">
        <v>6784.7677172314879</v>
      </c>
      <c r="D449" s="274" t="str">
        <f t="shared" si="18"/>
        <v>Kwiaty i inne rośliny ozdobne - całe rośliny w uprawie polowejC</v>
      </c>
      <c r="E449" s="275">
        <f t="shared" si="16"/>
        <v>7463.2444889546377</v>
      </c>
      <c r="G449" s="275"/>
    </row>
    <row r="450" spans="1:7" x14ac:dyDescent="0.3">
      <c r="A450" s="272" t="s">
        <v>330</v>
      </c>
      <c r="B450" s="273" t="s">
        <v>128</v>
      </c>
      <c r="C450" s="326">
        <v>9419.3825092410843</v>
      </c>
      <c r="D450" s="274" t="str">
        <f t="shared" si="18"/>
        <v>Kwiaty i inne rośliny ozdobne - całe rośliny w uprawie polowejD</v>
      </c>
      <c r="E450" s="275">
        <f t="shared" si="16"/>
        <v>10361.320760165194</v>
      </c>
      <c r="G450" s="275"/>
    </row>
    <row r="451" spans="1:7" x14ac:dyDescent="0.3">
      <c r="A451" s="272" t="s">
        <v>332</v>
      </c>
      <c r="B451" s="273" t="s">
        <v>126</v>
      </c>
      <c r="C451" s="326">
        <v>21706.879515994591</v>
      </c>
      <c r="D451" s="274" t="str">
        <f t="shared" si="18"/>
        <v>Kwiaty i inne rośliny ozdobne pod osłonami wysokimiA</v>
      </c>
      <c r="E451" s="275">
        <f t="shared" si="16"/>
        <v>23877.567467594054</v>
      </c>
      <c r="G451" s="275"/>
    </row>
    <row r="452" spans="1:7" x14ac:dyDescent="0.3">
      <c r="A452" s="272" t="s">
        <v>332</v>
      </c>
      <c r="B452" s="273" t="s">
        <v>127</v>
      </c>
      <c r="C452" s="326">
        <v>61452.44011981877</v>
      </c>
      <c r="D452" s="274" t="str">
        <f t="shared" si="18"/>
        <v>Kwiaty i inne rośliny ozdobne pod osłonami wysokimiB</v>
      </c>
      <c r="E452" s="275">
        <f t="shared" ref="E452:E515" si="19">C452*1.1</f>
        <v>67597.684131800648</v>
      </c>
      <c r="G452" s="275"/>
    </row>
    <row r="453" spans="1:7" x14ac:dyDescent="0.3">
      <c r="A453" s="272" t="s">
        <v>332</v>
      </c>
      <c r="B453" s="273" t="s">
        <v>149</v>
      </c>
      <c r="C453" s="326">
        <v>87539.616796134331</v>
      </c>
      <c r="D453" s="274" t="str">
        <f t="shared" si="18"/>
        <v>Kwiaty i inne rośliny ozdobne pod osłonami wysokimiC</v>
      </c>
      <c r="E453" s="275">
        <f t="shared" si="19"/>
        <v>96293.578475747767</v>
      </c>
      <c r="G453" s="275"/>
    </row>
    <row r="454" spans="1:7" x14ac:dyDescent="0.3">
      <c r="A454" s="272" t="s">
        <v>332</v>
      </c>
      <c r="B454" s="273" t="s">
        <v>128</v>
      </c>
      <c r="C454" s="326">
        <v>100271.19323876353</v>
      </c>
      <c r="D454" s="274" t="str">
        <f t="shared" si="18"/>
        <v>Kwiaty i inne rośliny ozdobne pod osłonami wysokimiD</v>
      </c>
      <c r="E454" s="275">
        <f t="shared" si="19"/>
        <v>110298.3125626399</v>
      </c>
      <c r="G454" s="275"/>
    </row>
    <row r="455" spans="1:7" x14ac:dyDescent="0.3">
      <c r="A455" s="272" t="s">
        <v>334</v>
      </c>
      <c r="B455" s="273" t="s">
        <v>126</v>
      </c>
      <c r="C455" s="326">
        <v>71782.844010004846</v>
      </c>
      <c r="D455" s="274" t="str">
        <f t="shared" si="18"/>
        <v>Kwiaty cięte w uprawie pod osłonami wysokimiA</v>
      </c>
      <c r="E455" s="275">
        <f t="shared" si="19"/>
        <v>78961.128411005338</v>
      </c>
      <c r="G455" s="275"/>
    </row>
    <row r="456" spans="1:7" x14ac:dyDescent="0.3">
      <c r="A456" s="272" t="s">
        <v>334</v>
      </c>
      <c r="B456" s="273" t="s">
        <v>127</v>
      </c>
      <c r="C456" s="326">
        <v>61644.350465450276</v>
      </c>
      <c r="D456" s="274" t="str">
        <f t="shared" si="18"/>
        <v>Kwiaty cięte w uprawie pod osłonami wysokimiB</v>
      </c>
      <c r="E456" s="275">
        <f t="shared" si="19"/>
        <v>67808.785511995302</v>
      </c>
      <c r="G456" s="275"/>
    </row>
    <row r="457" spans="1:7" x14ac:dyDescent="0.3">
      <c r="A457" s="272" t="s">
        <v>334</v>
      </c>
      <c r="B457" s="273" t="s">
        <v>149</v>
      </c>
      <c r="C457" s="326">
        <v>81252.194077287742</v>
      </c>
      <c r="D457" s="274" t="str">
        <f t="shared" si="18"/>
        <v>Kwiaty cięte w uprawie pod osłonami wysokimiC</v>
      </c>
      <c r="E457" s="275">
        <f t="shared" si="19"/>
        <v>89377.413485016528</v>
      </c>
      <c r="G457" s="275"/>
    </row>
    <row r="458" spans="1:7" x14ac:dyDescent="0.3">
      <c r="A458" s="272" t="s">
        <v>334</v>
      </c>
      <c r="B458" s="273" t="s">
        <v>128</v>
      </c>
      <c r="C458" s="326">
        <v>73222.683986692107</v>
      </c>
      <c r="D458" s="274" t="str">
        <f t="shared" si="18"/>
        <v>Kwiaty cięte w uprawie pod osłonami wysokimiD</v>
      </c>
      <c r="E458" s="275">
        <f t="shared" si="19"/>
        <v>80544.952385361321</v>
      </c>
      <c r="G458" s="275"/>
    </row>
    <row r="459" spans="1:7" x14ac:dyDescent="0.3">
      <c r="A459" s="272" t="s">
        <v>336</v>
      </c>
      <c r="B459" s="273" t="s">
        <v>126</v>
      </c>
      <c r="C459" s="326">
        <v>31215.879758908613</v>
      </c>
      <c r="D459" s="274" t="str">
        <f t="shared" si="18"/>
        <v>Kwiaty i inne rośliny ozdobne - całe rośliny w uprawie pod osłonami wysokimiA</v>
      </c>
      <c r="E459" s="275">
        <f t="shared" si="19"/>
        <v>34337.46773479948</v>
      </c>
      <c r="G459" s="275"/>
    </row>
    <row r="460" spans="1:7" x14ac:dyDescent="0.3">
      <c r="A460" s="272" t="s">
        <v>336</v>
      </c>
      <c r="B460" s="273" t="s">
        <v>127</v>
      </c>
      <c r="C460" s="326">
        <v>38230.516413939098</v>
      </c>
      <c r="D460" s="274" t="str">
        <f t="shared" si="18"/>
        <v>Kwiaty i inne rośliny ozdobne - całe rośliny w uprawie pod osłonami wysokimiB</v>
      </c>
      <c r="E460" s="275">
        <f t="shared" si="19"/>
        <v>42053.568055333009</v>
      </c>
      <c r="G460" s="275"/>
    </row>
    <row r="461" spans="1:7" x14ac:dyDescent="0.3">
      <c r="A461" s="272" t="s">
        <v>336</v>
      </c>
      <c r="B461" s="273" t="s">
        <v>149</v>
      </c>
      <c r="C461" s="326">
        <v>45048.273620637934</v>
      </c>
      <c r="D461" s="274" t="str">
        <f t="shared" si="18"/>
        <v>Kwiaty i inne rośliny ozdobne - całe rośliny w uprawie pod osłonami wysokimiC</v>
      </c>
      <c r="E461" s="275">
        <f t="shared" si="19"/>
        <v>49553.100982701733</v>
      </c>
      <c r="G461" s="275"/>
    </row>
    <row r="462" spans="1:7" x14ac:dyDescent="0.3">
      <c r="A462" s="272" t="s">
        <v>336</v>
      </c>
      <c r="B462" s="273" t="s">
        <v>128</v>
      </c>
      <c r="C462" s="326">
        <v>44280.560349302999</v>
      </c>
      <c r="D462" s="274" t="str">
        <f t="shared" si="18"/>
        <v>Kwiaty i inne rośliny ozdobne - całe rośliny w uprawie pod osłonami wysokimiD</v>
      </c>
      <c r="E462" s="275">
        <f t="shared" si="19"/>
        <v>48708.616384233304</v>
      </c>
      <c r="G462" s="275"/>
    </row>
    <row r="463" spans="1:7" x14ac:dyDescent="0.3">
      <c r="A463" s="272" t="s">
        <v>669</v>
      </c>
      <c r="B463" s="273" t="s">
        <v>126</v>
      </c>
      <c r="C463" s="326">
        <v>4079.1625175958593</v>
      </c>
      <c r="D463" s="274" t="str">
        <f t="shared" si="18"/>
        <v>OwoceA</v>
      </c>
      <c r="E463" s="275">
        <f t="shared" si="19"/>
        <v>4487.0787693554457</v>
      </c>
      <c r="G463" s="275"/>
    </row>
    <row r="464" spans="1:7" x14ac:dyDescent="0.3">
      <c r="A464" s="272" t="s">
        <v>669</v>
      </c>
      <c r="B464" s="273" t="s">
        <v>127</v>
      </c>
      <c r="C464" s="326">
        <v>4047.4933194442183</v>
      </c>
      <c r="D464" s="274" t="str">
        <f t="shared" si="18"/>
        <v>OwoceB</v>
      </c>
      <c r="E464" s="275">
        <f t="shared" si="19"/>
        <v>4452.2426513886403</v>
      </c>
      <c r="G464" s="275"/>
    </row>
    <row r="465" spans="1:7" x14ac:dyDescent="0.3">
      <c r="A465" s="272" t="s">
        <v>669</v>
      </c>
      <c r="B465" s="273" t="s">
        <v>149</v>
      </c>
      <c r="C465" s="326">
        <v>3227.7320888512972</v>
      </c>
      <c r="D465" s="274" t="str">
        <f t="shared" si="18"/>
        <v>OwoceC</v>
      </c>
      <c r="E465" s="275">
        <f t="shared" si="19"/>
        <v>3550.5052977364271</v>
      </c>
      <c r="G465" s="275"/>
    </row>
    <row r="466" spans="1:7" x14ac:dyDescent="0.3">
      <c r="A466" s="272" t="s">
        <v>669</v>
      </c>
      <c r="B466" s="273" t="s">
        <v>128</v>
      </c>
      <c r="C466" s="326">
        <v>3486.520107135982</v>
      </c>
      <c r="D466" s="274" t="str">
        <f t="shared" si="18"/>
        <v>OwoceD</v>
      </c>
      <c r="E466" s="275">
        <f t="shared" si="19"/>
        <v>3835.1721178495804</v>
      </c>
      <c r="G466" s="275"/>
    </row>
    <row r="467" spans="1:7" x14ac:dyDescent="0.3">
      <c r="A467" s="272" t="s">
        <v>338</v>
      </c>
      <c r="B467" s="273" t="s">
        <v>126</v>
      </c>
      <c r="C467" s="326">
        <v>9599.4958630546389</v>
      </c>
      <c r="D467" s="274" t="str">
        <f t="shared" si="18"/>
        <v>Owoce w uprawie polowejA</v>
      </c>
      <c r="E467" s="275">
        <f t="shared" si="19"/>
        <v>10559.445449360104</v>
      </c>
      <c r="G467" s="275"/>
    </row>
    <row r="468" spans="1:7" x14ac:dyDescent="0.3">
      <c r="A468" s="272" t="s">
        <v>338</v>
      </c>
      <c r="B468" s="273" t="s">
        <v>127</v>
      </c>
      <c r="C468" s="326">
        <v>9729.9515727303242</v>
      </c>
      <c r="D468" s="274" t="str">
        <f t="shared" si="18"/>
        <v>Owoce w uprawie polowejB</v>
      </c>
      <c r="E468" s="275">
        <f t="shared" si="19"/>
        <v>10702.946730003358</v>
      </c>
      <c r="G468" s="275"/>
    </row>
    <row r="469" spans="1:7" x14ac:dyDescent="0.3">
      <c r="A469" s="272" t="s">
        <v>338</v>
      </c>
      <c r="B469" s="273" t="s">
        <v>149</v>
      </c>
      <c r="C469" s="326">
        <v>8556.96602262337</v>
      </c>
      <c r="D469" s="274" t="str">
        <f t="shared" si="18"/>
        <v>Owoce w uprawie polowejC</v>
      </c>
      <c r="E469" s="275">
        <f t="shared" si="19"/>
        <v>9412.6626248857083</v>
      </c>
      <c r="G469" s="275"/>
    </row>
    <row r="470" spans="1:7" x14ac:dyDescent="0.3">
      <c r="A470" s="272" t="s">
        <v>338</v>
      </c>
      <c r="B470" s="273" t="s">
        <v>128</v>
      </c>
      <c r="C470" s="326">
        <v>10830.994944784732</v>
      </c>
      <c r="D470" s="274" t="str">
        <f t="shared" si="18"/>
        <v>Owoce w uprawie polowejD</v>
      </c>
      <c r="E470" s="275">
        <f t="shared" si="19"/>
        <v>11914.094439263206</v>
      </c>
      <c r="G470" s="275"/>
    </row>
    <row r="471" spans="1:7" x14ac:dyDescent="0.3">
      <c r="A471" s="272" t="s">
        <v>340</v>
      </c>
      <c r="B471" s="273" t="s">
        <v>126</v>
      </c>
      <c r="C471" s="326">
        <v>10010.157909715914</v>
      </c>
      <c r="D471" s="274" t="str">
        <f t="shared" si="18"/>
        <v>Truskawki w uprawie polowejA</v>
      </c>
      <c r="E471" s="275">
        <f t="shared" si="19"/>
        <v>11011.173700687506</v>
      </c>
      <c r="G471" s="275"/>
    </row>
    <row r="472" spans="1:7" x14ac:dyDescent="0.3">
      <c r="A472" s="272" t="s">
        <v>340</v>
      </c>
      <c r="B472" s="273" t="s">
        <v>127</v>
      </c>
      <c r="C472" s="326">
        <v>9281.2844178514315</v>
      </c>
      <c r="D472" s="274" t="str">
        <f t="shared" si="18"/>
        <v>Truskawki w uprawie polowejB</v>
      </c>
      <c r="E472" s="275">
        <f t="shared" si="19"/>
        <v>10209.412859636575</v>
      </c>
      <c r="G472" s="275"/>
    </row>
    <row r="473" spans="1:7" x14ac:dyDescent="0.3">
      <c r="A473" s="272" t="s">
        <v>340</v>
      </c>
      <c r="B473" s="273" t="s">
        <v>149</v>
      </c>
      <c r="C473" s="326">
        <v>9212.3412066035889</v>
      </c>
      <c r="D473" s="274" t="str">
        <f t="shared" si="18"/>
        <v>Truskawki w uprawie polowejC</v>
      </c>
      <c r="E473" s="275">
        <f t="shared" si="19"/>
        <v>10133.575327263949</v>
      </c>
      <c r="G473" s="275"/>
    </row>
    <row r="474" spans="1:7" x14ac:dyDescent="0.3">
      <c r="A474" s="272" t="s">
        <v>340</v>
      </c>
      <c r="B474" s="273" t="s">
        <v>128</v>
      </c>
      <c r="C474" s="326">
        <v>10029.356864028616</v>
      </c>
      <c r="D474" s="274" t="str">
        <f t="shared" si="18"/>
        <v>Truskawki w uprawie polowejD</v>
      </c>
      <c r="E474" s="275">
        <f t="shared" si="19"/>
        <v>11032.292550431479</v>
      </c>
      <c r="G474" s="275"/>
    </row>
    <row r="475" spans="1:7" x14ac:dyDescent="0.3">
      <c r="A475" s="272" t="s">
        <v>342</v>
      </c>
      <c r="B475" s="273" t="s">
        <v>126</v>
      </c>
      <c r="C475" s="326">
        <v>42052.828492043598</v>
      </c>
      <c r="D475" s="274" t="str">
        <f t="shared" si="18"/>
        <v>Owoce w uprawie pod osłonami wysokimiA</v>
      </c>
      <c r="E475" s="275">
        <f t="shared" si="19"/>
        <v>46258.111341247961</v>
      </c>
      <c r="G475" s="275"/>
    </row>
    <row r="476" spans="1:7" x14ac:dyDescent="0.3">
      <c r="A476" s="272" t="s">
        <v>342</v>
      </c>
      <c r="B476" s="273" t="s">
        <v>127</v>
      </c>
      <c r="C476" s="326">
        <v>42052.828492043598</v>
      </c>
      <c r="D476" s="274" t="str">
        <f t="shared" si="18"/>
        <v>Owoce w uprawie pod osłonami wysokimiB</v>
      </c>
      <c r="E476" s="275">
        <f t="shared" si="19"/>
        <v>46258.111341247961</v>
      </c>
      <c r="G476" s="275"/>
    </row>
    <row r="477" spans="1:7" x14ac:dyDescent="0.3">
      <c r="A477" s="272" t="s">
        <v>342</v>
      </c>
      <c r="B477" s="273" t="s">
        <v>149</v>
      </c>
      <c r="C477" s="326">
        <v>42052.828492043598</v>
      </c>
      <c r="D477" s="274" t="str">
        <f t="shared" si="18"/>
        <v>Owoce w uprawie pod osłonami wysokimiC</v>
      </c>
      <c r="E477" s="275">
        <f t="shared" si="19"/>
        <v>46258.111341247961</v>
      </c>
      <c r="G477" s="275"/>
    </row>
    <row r="478" spans="1:7" x14ac:dyDescent="0.3">
      <c r="A478" s="272" t="s">
        <v>342</v>
      </c>
      <c r="B478" s="273" t="s">
        <v>128</v>
      </c>
      <c r="C478" s="326">
        <v>42052.828492043598</v>
      </c>
      <c r="D478" s="274" t="str">
        <f t="shared" si="18"/>
        <v>Owoce w uprawie pod osłonami wysokimiD</v>
      </c>
      <c r="E478" s="275">
        <f t="shared" si="19"/>
        <v>46258.111341247961</v>
      </c>
      <c r="G478" s="275"/>
    </row>
    <row r="479" spans="1:7" x14ac:dyDescent="0.3">
      <c r="A479" s="272" t="s">
        <v>344</v>
      </c>
      <c r="B479" s="273" t="s">
        <v>126</v>
      </c>
      <c r="C479" s="326">
        <v>42052.828492043598</v>
      </c>
      <c r="D479" s="274" t="str">
        <f t="shared" si="18"/>
        <v>Truskawki w uprawie pod osłonami wysokimiA</v>
      </c>
      <c r="E479" s="275">
        <f t="shared" si="19"/>
        <v>46258.111341247961</v>
      </c>
      <c r="G479" s="275"/>
    </row>
    <row r="480" spans="1:7" x14ac:dyDescent="0.3">
      <c r="A480" s="272" t="s">
        <v>344</v>
      </c>
      <c r="B480" s="273" t="s">
        <v>127</v>
      </c>
      <c r="C480" s="326">
        <v>42052.828492043598</v>
      </c>
      <c r="D480" s="274" t="str">
        <f t="shared" si="18"/>
        <v>Truskawki w uprawie pod osłonami wysokimiB</v>
      </c>
      <c r="E480" s="275">
        <f t="shared" si="19"/>
        <v>46258.111341247961</v>
      </c>
      <c r="G480" s="275"/>
    </row>
    <row r="481" spans="1:7" x14ac:dyDescent="0.3">
      <c r="A481" s="272" t="s">
        <v>344</v>
      </c>
      <c r="B481" s="273" t="s">
        <v>149</v>
      </c>
      <c r="C481" s="326">
        <v>42052.828492043598</v>
      </c>
      <c r="D481" s="274" t="str">
        <f t="shared" si="18"/>
        <v>Truskawki w uprawie pod osłonami wysokimiC</v>
      </c>
      <c r="E481" s="275">
        <f t="shared" si="19"/>
        <v>46258.111341247961</v>
      </c>
      <c r="G481" s="275"/>
    </row>
    <row r="482" spans="1:7" x14ac:dyDescent="0.3">
      <c r="A482" s="272" t="s">
        <v>344</v>
      </c>
      <c r="B482" s="273" t="s">
        <v>128</v>
      </c>
      <c r="C482" s="326">
        <v>42052.828492043598</v>
      </c>
      <c r="D482" s="274" t="str">
        <f t="shared" si="18"/>
        <v>Truskawki w uprawie pod osłonami wysokimiD</v>
      </c>
      <c r="E482" s="275">
        <f t="shared" si="19"/>
        <v>46258.111341247961</v>
      </c>
      <c r="G482" s="275"/>
    </row>
    <row r="483" spans="1:7" x14ac:dyDescent="0.3">
      <c r="A483" s="272" t="s">
        <v>346</v>
      </c>
      <c r="B483" s="273" t="s">
        <v>126</v>
      </c>
      <c r="C483" s="326">
        <v>5546.5661476166069</v>
      </c>
      <c r="D483" s="274" t="str">
        <f t="shared" si="18"/>
        <v>Owoce z sadówA</v>
      </c>
      <c r="E483" s="275">
        <f t="shared" si="19"/>
        <v>6101.2227623782683</v>
      </c>
      <c r="G483" s="275"/>
    </row>
    <row r="484" spans="1:7" x14ac:dyDescent="0.3">
      <c r="A484" s="272" t="s">
        <v>346</v>
      </c>
      <c r="B484" s="273" t="s">
        <v>127</v>
      </c>
      <c r="C484" s="326">
        <v>5974.3121951133235</v>
      </c>
      <c r="D484" s="274" t="str">
        <f t="shared" si="18"/>
        <v>Owoce z sadówB</v>
      </c>
      <c r="E484" s="275">
        <f t="shared" si="19"/>
        <v>6571.743414624656</v>
      </c>
      <c r="G484" s="275"/>
    </row>
    <row r="485" spans="1:7" x14ac:dyDescent="0.3">
      <c r="A485" s="272" t="s">
        <v>346</v>
      </c>
      <c r="B485" s="273" t="s">
        <v>149</v>
      </c>
      <c r="C485" s="326">
        <v>4790.0266929803547</v>
      </c>
      <c r="D485" s="274" t="str">
        <f t="shared" si="18"/>
        <v>Owoce z sadówC</v>
      </c>
      <c r="E485" s="275">
        <f t="shared" si="19"/>
        <v>5269.0293622783902</v>
      </c>
      <c r="G485" s="275"/>
    </row>
    <row r="486" spans="1:7" x14ac:dyDescent="0.3">
      <c r="A486" s="272" t="s">
        <v>346</v>
      </c>
      <c r="B486" s="273" t="s">
        <v>128</v>
      </c>
      <c r="C486" s="326">
        <v>5247.0040809054235</v>
      </c>
      <c r="D486" s="274" t="str">
        <f t="shared" si="18"/>
        <v>Owoce z sadówD</v>
      </c>
      <c r="E486" s="275">
        <f t="shared" si="19"/>
        <v>5771.7044889959661</v>
      </c>
      <c r="G486" s="275"/>
    </row>
    <row r="487" spans="1:7" x14ac:dyDescent="0.3">
      <c r="A487" s="272" t="s">
        <v>348</v>
      </c>
      <c r="B487" s="273" t="s">
        <v>126</v>
      </c>
      <c r="C487" s="326">
        <v>1563.8091390647226</v>
      </c>
      <c r="D487" s="274" t="str">
        <f t="shared" si="18"/>
        <v>Owoce miękiszowe - ziarnkoweA</v>
      </c>
      <c r="E487" s="275">
        <f t="shared" si="19"/>
        <v>1720.190052971195</v>
      </c>
      <c r="G487" s="275"/>
    </row>
    <row r="488" spans="1:7" x14ac:dyDescent="0.3">
      <c r="A488" s="272" t="s">
        <v>348</v>
      </c>
      <c r="B488" s="273" t="s">
        <v>127</v>
      </c>
      <c r="C488" s="326">
        <v>4531.1587717411066</v>
      </c>
      <c r="D488" s="274" t="str">
        <f t="shared" si="18"/>
        <v>Owoce miękiszowe - ziarnkoweB</v>
      </c>
      <c r="E488" s="275">
        <f t="shared" si="19"/>
        <v>4984.2746489152178</v>
      </c>
      <c r="G488" s="275"/>
    </row>
    <row r="489" spans="1:7" x14ac:dyDescent="0.3">
      <c r="A489" s="272" t="s">
        <v>348</v>
      </c>
      <c r="B489" s="273" t="s">
        <v>149</v>
      </c>
      <c r="C489" s="326">
        <v>4012.2139236829057</v>
      </c>
      <c r="D489" s="274" t="str">
        <f t="shared" si="18"/>
        <v>Owoce miękiszowe - ziarnkoweC</v>
      </c>
      <c r="E489" s="275">
        <f t="shared" si="19"/>
        <v>4413.4353160511964</v>
      </c>
      <c r="G489" s="275"/>
    </row>
    <row r="490" spans="1:7" x14ac:dyDescent="0.3">
      <c r="A490" s="272" t="s">
        <v>348</v>
      </c>
      <c r="B490" s="273" t="s">
        <v>128</v>
      </c>
      <c r="C490" s="326">
        <v>4136.9500614812132</v>
      </c>
      <c r="D490" s="274" t="str">
        <f t="shared" si="18"/>
        <v>Owoce miękiszowe - ziarnkoweD</v>
      </c>
      <c r="E490" s="275">
        <f t="shared" si="19"/>
        <v>4550.6450676293352</v>
      </c>
      <c r="G490" s="275"/>
    </row>
    <row r="491" spans="1:7" x14ac:dyDescent="0.3">
      <c r="A491" s="272" t="s">
        <v>350</v>
      </c>
      <c r="B491" s="273" t="s">
        <v>126</v>
      </c>
      <c r="C491" s="326">
        <v>4094.819810387186</v>
      </c>
      <c r="D491" s="274" t="str">
        <f t="shared" si="18"/>
        <v>JabłkaA</v>
      </c>
      <c r="E491" s="275">
        <f t="shared" si="19"/>
        <v>4504.3017914259053</v>
      </c>
      <c r="G491" s="275"/>
    </row>
    <row r="492" spans="1:7" x14ac:dyDescent="0.3">
      <c r="A492" s="272" t="s">
        <v>350</v>
      </c>
      <c r="B492" s="273" t="s">
        <v>127</v>
      </c>
      <c r="C492" s="326">
        <v>3622.2674542256373</v>
      </c>
      <c r="D492" s="274" t="str">
        <f t="shared" si="18"/>
        <v>JabłkaB</v>
      </c>
      <c r="E492" s="275">
        <f t="shared" si="19"/>
        <v>3984.4941996482012</v>
      </c>
      <c r="G492" s="275"/>
    </row>
    <row r="493" spans="1:7" x14ac:dyDescent="0.3">
      <c r="A493" s="272" t="s">
        <v>350</v>
      </c>
      <c r="B493" s="273" t="s">
        <v>149</v>
      </c>
      <c r="C493" s="326">
        <v>3872.0580183208731</v>
      </c>
      <c r="D493" s="274" t="str">
        <f t="shared" si="18"/>
        <v>JabłkaC</v>
      </c>
      <c r="E493" s="275">
        <f t="shared" si="19"/>
        <v>4259.2638201529608</v>
      </c>
      <c r="G493" s="275"/>
    </row>
    <row r="494" spans="1:7" x14ac:dyDescent="0.3">
      <c r="A494" s="272" t="s">
        <v>350</v>
      </c>
      <c r="B494" s="273" t="s">
        <v>128</v>
      </c>
      <c r="C494" s="326">
        <v>3888.2099729017805</v>
      </c>
      <c r="D494" s="274" t="str">
        <f t="shared" si="18"/>
        <v>JabłkaD</v>
      </c>
      <c r="E494" s="275">
        <f t="shared" si="19"/>
        <v>4277.0309701919587</v>
      </c>
      <c r="G494" s="275"/>
    </row>
    <row r="495" spans="1:7" x14ac:dyDescent="0.3">
      <c r="A495" s="272" t="s">
        <v>352</v>
      </c>
      <c r="B495" s="273" t="s">
        <v>126</v>
      </c>
      <c r="C495" s="326">
        <v>2917.5326584661739</v>
      </c>
      <c r="D495" s="274" t="str">
        <f t="shared" si="18"/>
        <v>GruszkiA</v>
      </c>
      <c r="E495" s="275">
        <f t="shared" si="19"/>
        <v>3209.2859243127914</v>
      </c>
      <c r="G495" s="275"/>
    </row>
    <row r="496" spans="1:7" x14ac:dyDescent="0.3">
      <c r="A496" s="272" t="s">
        <v>352</v>
      </c>
      <c r="B496" s="273" t="s">
        <v>127</v>
      </c>
      <c r="C496" s="326">
        <v>2433.9017964477944</v>
      </c>
      <c r="D496" s="274" t="str">
        <f t="shared" si="18"/>
        <v>GruszkiB</v>
      </c>
      <c r="E496" s="275">
        <f t="shared" si="19"/>
        <v>2677.2919760925738</v>
      </c>
      <c r="G496" s="275"/>
    </row>
    <row r="497" spans="1:7" x14ac:dyDescent="0.3">
      <c r="A497" s="272" t="s">
        <v>352</v>
      </c>
      <c r="B497" s="273" t="s">
        <v>149</v>
      </c>
      <c r="C497" s="326">
        <v>3349.2884254731784</v>
      </c>
      <c r="D497" s="274" t="str">
        <f t="shared" si="18"/>
        <v>GruszkiC</v>
      </c>
      <c r="E497" s="275">
        <f t="shared" si="19"/>
        <v>3684.2172680204967</v>
      </c>
      <c r="G497" s="275"/>
    </row>
    <row r="498" spans="1:7" x14ac:dyDescent="0.3">
      <c r="A498" s="272" t="s">
        <v>352</v>
      </c>
      <c r="B498" s="273" t="s">
        <v>128</v>
      </c>
      <c r="C498" s="326">
        <v>2702.9986632484006</v>
      </c>
      <c r="D498" s="274" t="str">
        <f t="shared" si="18"/>
        <v>GruszkiD</v>
      </c>
      <c r="E498" s="275">
        <f t="shared" si="19"/>
        <v>2973.298529573241</v>
      </c>
      <c r="G498" s="275"/>
    </row>
    <row r="499" spans="1:7" x14ac:dyDescent="0.3">
      <c r="A499" s="272" t="s">
        <v>354</v>
      </c>
      <c r="B499" s="273" t="s">
        <v>126</v>
      </c>
      <c r="C499" s="326">
        <v>5120.1947858405565</v>
      </c>
      <c r="D499" s="274" t="str">
        <f t="shared" si="18"/>
        <v>Owoce pestkoweA</v>
      </c>
      <c r="E499" s="275">
        <f t="shared" si="19"/>
        <v>5632.2142644246123</v>
      </c>
      <c r="G499" s="275"/>
    </row>
    <row r="500" spans="1:7" x14ac:dyDescent="0.3">
      <c r="A500" s="272" t="s">
        <v>354</v>
      </c>
      <c r="B500" s="273" t="s">
        <v>127</v>
      </c>
      <c r="C500" s="326">
        <v>4331.8691507755511</v>
      </c>
      <c r="D500" s="274" t="str">
        <f t="shared" si="18"/>
        <v>Owoce pestkoweB</v>
      </c>
      <c r="E500" s="275">
        <f t="shared" si="19"/>
        <v>4765.0560658531067</v>
      </c>
      <c r="G500" s="275"/>
    </row>
    <row r="501" spans="1:7" x14ac:dyDescent="0.3">
      <c r="A501" s="272" t="s">
        <v>354</v>
      </c>
      <c r="B501" s="273" t="s">
        <v>149</v>
      </c>
      <c r="C501" s="326">
        <v>3543.738912762964</v>
      </c>
      <c r="D501" s="274" t="str">
        <f t="shared" si="18"/>
        <v>Owoce pestkoweC</v>
      </c>
      <c r="E501" s="275">
        <f t="shared" si="19"/>
        <v>3898.1128040392605</v>
      </c>
      <c r="G501" s="275"/>
    </row>
    <row r="502" spans="1:7" x14ac:dyDescent="0.3">
      <c r="A502" s="272" t="s">
        <v>354</v>
      </c>
      <c r="B502" s="273" t="s">
        <v>128</v>
      </c>
      <c r="C502" s="326">
        <v>3853.8975400909003</v>
      </c>
      <c r="D502" s="274" t="str">
        <f t="shared" si="18"/>
        <v>Owoce pestkoweD</v>
      </c>
      <c r="E502" s="275">
        <f t="shared" si="19"/>
        <v>4239.2872940999905</v>
      </c>
      <c r="G502" s="275"/>
    </row>
    <row r="503" spans="1:7" x14ac:dyDescent="0.3">
      <c r="A503" s="272" t="s">
        <v>356</v>
      </c>
      <c r="B503" s="273" t="s">
        <v>126</v>
      </c>
      <c r="C503" s="326">
        <v>3813.5967517902632</v>
      </c>
      <c r="D503" s="274" t="str">
        <f t="shared" si="18"/>
        <v>ŚliwkiA</v>
      </c>
      <c r="E503" s="275">
        <f t="shared" si="19"/>
        <v>4194.9564269692901</v>
      </c>
      <c r="G503" s="275"/>
    </row>
    <row r="504" spans="1:7" x14ac:dyDescent="0.3">
      <c r="A504" s="272" t="s">
        <v>356</v>
      </c>
      <c r="B504" s="273" t="s">
        <v>127</v>
      </c>
      <c r="C504" s="326">
        <v>3435.3906409861011</v>
      </c>
      <c r="D504" s="274" t="str">
        <f t="shared" si="18"/>
        <v>ŚliwkiB</v>
      </c>
      <c r="E504" s="275">
        <f t="shared" si="19"/>
        <v>3778.9297050847113</v>
      </c>
      <c r="G504" s="275"/>
    </row>
    <row r="505" spans="1:7" x14ac:dyDescent="0.3">
      <c r="A505" s="272" t="s">
        <v>356</v>
      </c>
      <c r="B505" s="273" t="s">
        <v>149</v>
      </c>
      <c r="C505" s="326">
        <v>3761.7761013250024</v>
      </c>
      <c r="D505" s="274" t="str">
        <f t="shared" si="18"/>
        <v>ŚliwkiC</v>
      </c>
      <c r="E505" s="275">
        <f t="shared" si="19"/>
        <v>4137.9537114575032</v>
      </c>
      <c r="G505" s="275"/>
    </row>
    <row r="506" spans="1:7" x14ac:dyDescent="0.3">
      <c r="A506" s="272" t="s">
        <v>356</v>
      </c>
      <c r="B506" s="273" t="s">
        <v>128</v>
      </c>
      <c r="C506" s="326">
        <v>3333.3560005310533</v>
      </c>
      <c r="D506" s="274" t="str">
        <f t="shared" si="18"/>
        <v>ŚliwkiD</v>
      </c>
      <c r="E506" s="275">
        <f t="shared" si="19"/>
        <v>3666.691600584159</v>
      </c>
      <c r="G506" s="275"/>
    </row>
    <row r="507" spans="1:7" x14ac:dyDescent="0.3">
      <c r="A507" s="272" t="s">
        <v>358</v>
      </c>
      <c r="B507" s="273" t="s">
        <v>126</v>
      </c>
      <c r="C507" s="326">
        <v>7300.4988240551857</v>
      </c>
      <c r="D507" s="274" t="str">
        <f t="shared" si="18"/>
        <v>WiśnieA</v>
      </c>
      <c r="E507" s="275">
        <f t="shared" si="19"/>
        <v>8030.548706460705</v>
      </c>
      <c r="G507" s="275"/>
    </row>
    <row r="508" spans="1:7" x14ac:dyDescent="0.3">
      <c r="A508" s="272" t="s">
        <v>358</v>
      </c>
      <c r="B508" s="273" t="s">
        <v>127</v>
      </c>
      <c r="C508" s="326">
        <v>8290.7914254084753</v>
      </c>
      <c r="D508" s="274" t="str">
        <f t="shared" ref="D508:D573" si="20">A508&amp;B508</f>
        <v>WiśnieB</v>
      </c>
      <c r="E508" s="275">
        <f t="shared" si="19"/>
        <v>9119.8705679493232</v>
      </c>
      <c r="G508" s="275"/>
    </row>
    <row r="509" spans="1:7" x14ac:dyDescent="0.3">
      <c r="A509" s="272" t="s">
        <v>358</v>
      </c>
      <c r="B509" s="273" t="s">
        <v>149</v>
      </c>
      <c r="C509" s="326">
        <v>7465.8825726939567</v>
      </c>
      <c r="D509" s="274" t="str">
        <f t="shared" si="20"/>
        <v>WiśnieC</v>
      </c>
      <c r="E509" s="275">
        <f t="shared" si="19"/>
        <v>8212.470829963353</v>
      </c>
      <c r="G509" s="275"/>
    </row>
    <row r="510" spans="1:7" x14ac:dyDescent="0.3">
      <c r="A510" s="272" t="s">
        <v>358</v>
      </c>
      <c r="B510" s="273" t="s">
        <v>128</v>
      </c>
      <c r="C510" s="326">
        <v>6803.0996569058907</v>
      </c>
      <c r="D510" s="274" t="str">
        <f t="shared" si="20"/>
        <v>WiśnieD</v>
      </c>
      <c r="E510" s="275">
        <f t="shared" si="19"/>
        <v>7483.4096225964804</v>
      </c>
      <c r="G510" s="275"/>
    </row>
    <row r="511" spans="1:7" x14ac:dyDescent="0.3">
      <c r="A511" s="272" t="s">
        <v>360</v>
      </c>
      <c r="B511" s="273" t="s">
        <v>126</v>
      </c>
      <c r="C511" s="326">
        <v>2413.0441689241161</v>
      </c>
      <c r="D511" s="274" t="str">
        <f t="shared" si="20"/>
        <v>CzereśnieA</v>
      </c>
      <c r="E511" s="275">
        <f t="shared" si="19"/>
        <v>2654.3485858165277</v>
      </c>
      <c r="G511" s="275"/>
    </row>
    <row r="512" spans="1:7" x14ac:dyDescent="0.3">
      <c r="A512" s="272" t="s">
        <v>360</v>
      </c>
      <c r="B512" s="273" t="s">
        <v>127</v>
      </c>
      <c r="C512" s="326">
        <v>4120.1761874909407</v>
      </c>
      <c r="D512" s="274" t="str">
        <f t="shared" si="20"/>
        <v>CzereśnieB</v>
      </c>
      <c r="E512" s="275">
        <f t="shared" si="19"/>
        <v>4532.193806240035</v>
      </c>
      <c r="G512" s="275"/>
    </row>
    <row r="513" spans="1:7" x14ac:dyDescent="0.3">
      <c r="A513" s="272" t="s">
        <v>360</v>
      </c>
      <c r="B513" s="273" t="s">
        <v>149</v>
      </c>
      <c r="C513" s="326">
        <v>4475.0431801042114</v>
      </c>
      <c r="D513" s="274" t="str">
        <f t="shared" si="20"/>
        <v>CzereśnieC</v>
      </c>
      <c r="E513" s="275">
        <f t="shared" si="19"/>
        <v>4922.5474981146326</v>
      </c>
      <c r="G513" s="275"/>
    </row>
    <row r="514" spans="1:7" x14ac:dyDescent="0.3">
      <c r="A514" s="272" t="s">
        <v>360</v>
      </c>
      <c r="B514" s="273" t="s">
        <v>128</v>
      </c>
      <c r="C514" s="326">
        <v>4804.3951342457522</v>
      </c>
      <c r="D514" s="274" t="str">
        <f t="shared" si="20"/>
        <v>CzereśnieD</v>
      </c>
      <c r="E514" s="275">
        <f t="shared" si="19"/>
        <v>5284.8346476703282</v>
      </c>
      <c r="G514" s="275"/>
    </row>
    <row r="515" spans="1:7" x14ac:dyDescent="0.3">
      <c r="A515" s="272" t="s">
        <v>362</v>
      </c>
      <c r="B515" s="273" t="s">
        <v>126</v>
      </c>
      <c r="C515" s="326">
        <v>3137.9341373352677</v>
      </c>
      <c r="D515" s="274" t="str">
        <f t="shared" si="20"/>
        <v>BrzoskwinieA</v>
      </c>
      <c r="E515" s="275">
        <f t="shared" si="19"/>
        <v>3451.7275510687946</v>
      </c>
      <c r="G515" s="275"/>
    </row>
    <row r="516" spans="1:7" x14ac:dyDescent="0.3">
      <c r="A516" s="272" t="s">
        <v>362</v>
      </c>
      <c r="B516" s="273" t="s">
        <v>127</v>
      </c>
      <c r="C516" s="326">
        <v>3519.6247671418123</v>
      </c>
      <c r="D516" s="274" t="str">
        <f t="shared" si="20"/>
        <v>BrzoskwinieB</v>
      </c>
      <c r="E516" s="275">
        <f t="shared" ref="E516:E579" si="21">C516*1.1</f>
        <v>3871.5872438559936</v>
      </c>
      <c r="G516" s="275"/>
    </row>
    <row r="517" spans="1:7" x14ac:dyDescent="0.3">
      <c r="A517" s="272" t="s">
        <v>362</v>
      </c>
      <c r="B517" s="273" t="s">
        <v>149</v>
      </c>
      <c r="C517" s="326">
        <v>3137.9341373352677</v>
      </c>
      <c r="D517" s="274" t="str">
        <f t="shared" si="20"/>
        <v>BrzoskwinieC</v>
      </c>
      <c r="E517" s="275">
        <f t="shared" si="21"/>
        <v>3451.7275510687946</v>
      </c>
      <c r="G517" s="275"/>
    </row>
    <row r="518" spans="1:7" x14ac:dyDescent="0.3">
      <c r="A518" s="272" t="s">
        <v>362</v>
      </c>
      <c r="B518" s="273" t="s">
        <v>128</v>
      </c>
      <c r="C518" s="326">
        <v>2855.0527089194366</v>
      </c>
      <c r="D518" s="274" t="str">
        <f t="shared" si="20"/>
        <v>BrzoskwinieD</v>
      </c>
      <c r="E518" s="275">
        <f t="shared" si="21"/>
        <v>3140.5579798113804</v>
      </c>
      <c r="G518" s="275"/>
    </row>
    <row r="519" spans="1:7" x14ac:dyDescent="0.3">
      <c r="A519" s="272" t="s">
        <v>364</v>
      </c>
      <c r="B519" s="273" t="s">
        <v>126</v>
      </c>
      <c r="C519" s="326">
        <v>2294.8133125449503</v>
      </c>
      <c r="D519" s="274" t="str">
        <f t="shared" si="20"/>
        <v>MoreleA</v>
      </c>
      <c r="E519" s="275">
        <f t="shared" si="21"/>
        <v>2524.2946437994456</v>
      </c>
      <c r="G519" s="275"/>
    </row>
    <row r="520" spans="1:7" x14ac:dyDescent="0.3">
      <c r="A520" s="272" t="s">
        <v>364</v>
      </c>
      <c r="B520" s="273" t="s">
        <v>127</v>
      </c>
      <c r="C520" s="326">
        <v>2294.8133125449503</v>
      </c>
      <c r="D520" s="274" t="str">
        <f t="shared" si="20"/>
        <v>MoreleB</v>
      </c>
      <c r="E520" s="275">
        <f t="shared" si="21"/>
        <v>2524.2946437994456</v>
      </c>
      <c r="G520" s="275"/>
    </row>
    <row r="521" spans="1:7" x14ac:dyDescent="0.3">
      <c r="A521" s="272" t="s">
        <v>364</v>
      </c>
      <c r="B521" s="273" t="s">
        <v>149</v>
      </c>
      <c r="C521" s="326">
        <v>2749.1334079064513</v>
      </c>
      <c r="D521" s="274" t="str">
        <f t="shared" si="20"/>
        <v>MoreleC</v>
      </c>
      <c r="E521" s="275">
        <f t="shared" si="21"/>
        <v>3024.0467486970965</v>
      </c>
      <c r="G521" s="275"/>
    </row>
    <row r="522" spans="1:7" x14ac:dyDescent="0.3">
      <c r="A522" s="272" t="s">
        <v>364</v>
      </c>
      <c r="B522" s="273" t="s">
        <v>128</v>
      </c>
      <c r="C522" s="326">
        <v>2133.5876423280702</v>
      </c>
      <c r="D522" s="274" t="str">
        <f t="shared" si="20"/>
        <v>MoreleD</v>
      </c>
      <c r="E522" s="275">
        <f t="shared" si="21"/>
        <v>2346.9464065608772</v>
      </c>
      <c r="G522" s="275"/>
    </row>
    <row r="523" spans="1:7" x14ac:dyDescent="0.3">
      <c r="A523" s="272" t="s">
        <v>366</v>
      </c>
      <c r="B523" s="273" t="s">
        <v>126</v>
      </c>
      <c r="C523" s="326">
        <v>2926.0312276790592</v>
      </c>
      <c r="D523" s="274" t="str">
        <f t="shared" si="20"/>
        <v>OrzechyA</v>
      </c>
      <c r="E523" s="275">
        <f t="shared" si="21"/>
        <v>3218.6343504469655</v>
      </c>
      <c r="G523" s="275"/>
    </row>
    <row r="524" spans="1:7" x14ac:dyDescent="0.3">
      <c r="A524" s="272" t="s">
        <v>366</v>
      </c>
      <c r="B524" s="273" t="s">
        <v>127</v>
      </c>
      <c r="C524" s="326">
        <v>1425.7196735009445</v>
      </c>
      <c r="D524" s="274" t="str">
        <f t="shared" si="20"/>
        <v>OrzechyB</v>
      </c>
      <c r="E524" s="275">
        <f t="shared" si="21"/>
        <v>1568.2916408510391</v>
      </c>
      <c r="G524" s="275"/>
    </row>
    <row r="525" spans="1:7" x14ac:dyDescent="0.3">
      <c r="A525" s="272" t="s">
        <v>366</v>
      </c>
      <c r="B525" s="273" t="s">
        <v>149</v>
      </c>
      <c r="C525" s="326">
        <v>2640.6480499092609</v>
      </c>
      <c r="D525" s="274" t="str">
        <f t="shared" si="20"/>
        <v>OrzechyC</v>
      </c>
      <c r="E525" s="275">
        <f t="shared" si="21"/>
        <v>2904.7128549001873</v>
      </c>
      <c r="G525" s="275"/>
    </row>
    <row r="526" spans="1:7" x14ac:dyDescent="0.3">
      <c r="A526" s="272" t="s">
        <v>366</v>
      </c>
      <c r="B526" s="273" t="s">
        <v>128</v>
      </c>
      <c r="C526" s="326">
        <v>3381.0986343872019</v>
      </c>
      <c r="D526" s="274" t="str">
        <f t="shared" si="20"/>
        <v>OrzechyD</v>
      </c>
      <c r="E526" s="275">
        <f t="shared" si="21"/>
        <v>3719.2084978259222</v>
      </c>
      <c r="G526" s="275"/>
    </row>
    <row r="527" spans="1:7" x14ac:dyDescent="0.3">
      <c r="A527" s="272" t="s">
        <v>368</v>
      </c>
      <c r="B527" s="273" t="s">
        <v>126</v>
      </c>
      <c r="C527" s="326">
        <v>1385.9139121946005</v>
      </c>
      <c r="D527" s="274" t="str">
        <f t="shared" si="20"/>
        <v>Orzechy włoskieA</v>
      </c>
      <c r="E527" s="275">
        <f t="shared" si="21"/>
        <v>1524.5053034140606</v>
      </c>
      <c r="G527" s="275"/>
    </row>
    <row r="528" spans="1:7" x14ac:dyDescent="0.3">
      <c r="A528" s="272" t="s">
        <v>368</v>
      </c>
      <c r="B528" s="273" t="s">
        <v>127</v>
      </c>
      <c r="C528" s="326">
        <v>1385.9139121946005</v>
      </c>
      <c r="D528" s="274" t="str">
        <f t="shared" si="20"/>
        <v>Orzechy włoskieB</v>
      </c>
      <c r="E528" s="275">
        <f t="shared" si="21"/>
        <v>1524.5053034140606</v>
      </c>
      <c r="G528" s="275"/>
    </row>
    <row r="529" spans="1:7" x14ac:dyDescent="0.3">
      <c r="A529" s="272" t="s">
        <v>368</v>
      </c>
      <c r="B529" s="273" t="s">
        <v>149</v>
      </c>
      <c r="C529" s="326">
        <v>1061.6558081795029</v>
      </c>
      <c r="D529" s="274" t="str">
        <f t="shared" si="20"/>
        <v>Orzechy włoskieC</v>
      </c>
      <c r="E529" s="275">
        <f t="shared" si="21"/>
        <v>1167.8213889974531</v>
      </c>
      <c r="G529" s="275"/>
    </row>
    <row r="530" spans="1:7" x14ac:dyDescent="0.3">
      <c r="A530" s="272" t="s">
        <v>368</v>
      </c>
      <c r="B530" s="273" t="s">
        <v>128</v>
      </c>
      <c r="C530" s="326">
        <v>1731.9314807463279</v>
      </c>
      <c r="D530" s="274" t="str">
        <f t="shared" si="20"/>
        <v>Orzechy włoskieD</v>
      </c>
      <c r="E530" s="275">
        <f t="shared" si="21"/>
        <v>1905.1246288209609</v>
      </c>
      <c r="G530" s="275"/>
    </row>
    <row r="531" spans="1:7" x14ac:dyDescent="0.3">
      <c r="A531" s="272" t="s">
        <v>370</v>
      </c>
      <c r="B531" s="273" t="s">
        <v>126</v>
      </c>
      <c r="C531" s="326">
        <v>3952.0575964859986</v>
      </c>
      <c r="D531" s="274" t="str">
        <f t="shared" si="20"/>
        <v>Orzechy laskoweA</v>
      </c>
      <c r="E531" s="275">
        <f t="shared" si="21"/>
        <v>4347.2633561345992</v>
      </c>
      <c r="G531" s="275"/>
    </row>
    <row r="532" spans="1:7" x14ac:dyDescent="0.3">
      <c r="A532" s="272" t="s">
        <v>370</v>
      </c>
      <c r="B532" s="273" t="s">
        <v>127</v>
      </c>
      <c r="C532" s="326">
        <v>5963.4854249245554</v>
      </c>
      <c r="D532" s="274" t="str">
        <f t="shared" si="20"/>
        <v>Orzechy laskoweB</v>
      </c>
      <c r="E532" s="275">
        <f t="shared" si="21"/>
        <v>6559.8339674170111</v>
      </c>
      <c r="G532" s="275"/>
    </row>
    <row r="533" spans="1:7" x14ac:dyDescent="0.3">
      <c r="A533" s="272" t="s">
        <v>370</v>
      </c>
      <c r="B533" s="273" t="s">
        <v>149</v>
      </c>
      <c r="C533" s="326">
        <v>3788.9745572162774</v>
      </c>
      <c r="D533" s="274" t="str">
        <f t="shared" si="20"/>
        <v>Orzechy laskoweC</v>
      </c>
      <c r="E533" s="275">
        <f t="shared" si="21"/>
        <v>4167.8720129379053</v>
      </c>
      <c r="G533" s="275"/>
    </row>
    <row r="534" spans="1:7" x14ac:dyDescent="0.3">
      <c r="A534" s="272" t="s">
        <v>370</v>
      </c>
      <c r="B534" s="273" t="s">
        <v>128</v>
      </c>
      <c r="C534" s="326">
        <v>4065.8969003575608</v>
      </c>
      <c r="D534" s="274" t="str">
        <f t="shared" si="20"/>
        <v>Orzechy laskoweD</v>
      </c>
      <c r="E534" s="275">
        <f t="shared" si="21"/>
        <v>4472.4865903933169</v>
      </c>
      <c r="G534" s="275"/>
    </row>
    <row r="535" spans="1:7" x14ac:dyDescent="0.3">
      <c r="A535" s="272" t="s">
        <v>372</v>
      </c>
      <c r="B535" s="273" t="s">
        <v>126</v>
      </c>
      <c r="C535" s="326">
        <v>8149.3224088941415</v>
      </c>
      <c r="D535" s="274" t="str">
        <f t="shared" si="20"/>
        <v>Owoce jagodoweA</v>
      </c>
      <c r="E535" s="275">
        <f t="shared" si="21"/>
        <v>8964.2546497835556</v>
      </c>
      <c r="G535" s="275"/>
    </row>
    <row r="536" spans="1:7" x14ac:dyDescent="0.3">
      <c r="A536" s="272" t="s">
        <v>372</v>
      </c>
      <c r="B536" s="273" t="s">
        <v>127</v>
      </c>
      <c r="C536" s="326">
        <v>7802.2898958082187</v>
      </c>
      <c r="D536" s="274" t="str">
        <f t="shared" si="20"/>
        <v>Owoce jagodoweB</v>
      </c>
      <c r="E536" s="275">
        <f t="shared" si="21"/>
        <v>8582.5188853890413</v>
      </c>
      <c r="G536" s="275"/>
    </row>
    <row r="537" spans="1:7" x14ac:dyDescent="0.3">
      <c r="A537" s="272" t="s">
        <v>372</v>
      </c>
      <c r="B537" s="273" t="s">
        <v>149</v>
      </c>
      <c r="C537" s="326">
        <v>5587.1180374221522</v>
      </c>
      <c r="D537" s="274" t="str">
        <f t="shared" si="20"/>
        <v>Owoce jagodoweC</v>
      </c>
      <c r="E537" s="275">
        <f t="shared" si="21"/>
        <v>6145.8298411643682</v>
      </c>
      <c r="G537" s="275"/>
    </row>
    <row r="538" spans="1:7" x14ac:dyDescent="0.3">
      <c r="A538" s="272" t="s">
        <v>372</v>
      </c>
      <c r="B538" s="273" t="s">
        <v>128</v>
      </c>
      <c r="C538" s="326">
        <v>5345.8829635941593</v>
      </c>
      <c r="D538" s="274" t="str">
        <f t="shared" si="20"/>
        <v>Owoce jagodoweD</v>
      </c>
      <c r="E538" s="275">
        <f t="shared" si="21"/>
        <v>5880.471259953576</v>
      </c>
      <c r="G538" s="275"/>
    </row>
    <row r="539" spans="1:7" x14ac:dyDescent="0.3">
      <c r="A539" s="272" t="s">
        <v>374</v>
      </c>
      <c r="B539" s="273" t="s">
        <v>126</v>
      </c>
      <c r="C539" s="326">
        <v>2425.9609047802537</v>
      </c>
      <c r="D539" s="274" t="str">
        <f t="shared" si="20"/>
        <v>AgrestA</v>
      </c>
      <c r="E539" s="275">
        <f t="shared" si="21"/>
        <v>2668.5569952582791</v>
      </c>
      <c r="G539" s="275"/>
    </row>
    <row r="540" spans="1:7" x14ac:dyDescent="0.3">
      <c r="A540" s="272" t="s">
        <v>374</v>
      </c>
      <c r="B540" s="273" t="s">
        <v>127</v>
      </c>
      <c r="C540" s="326">
        <v>2425.9609047802537</v>
      </c>
      <c r="D540" s="274" t="str">
        <f t="shared" si="20"/>
        <v>AgrestB</v>
      </c>
      <c r="E540" s="275">
        <f t="shared" si="21"/>
        <v>2668.5569952582791</v>
      </c>
      <c r="G540" s="275"/>
    </row>
    <row r="541" spans="1:7" x14ac:dyDescent="0.3">
      <c r="A541" s="272" t="s">
        <v>374</v>
      </c>
      <c r="B541" s="273" t="s">
        <v>149</v>
      </c>
      <c r="C541" s="326">
        <v>2554.4871204875394</v>
      </c>
      <c r="D541" s="274" t="str">
        <f t="shared" si="20"/>
        <v>AgrestC</v>
      </c>
      <c r="E541" s="275">
        <f t="shared" si="21"/>
        <v>2809.9358325362937</v>
      </c>
      <c r="G541" s="275"/>
    </row>
    <row r="542" spans="1:7" x14ac:dyDescent="0.3">
      <c r="A542" s="272" t="s">
        <v>374</v>
      </c>
      <c r="B542" s="273" t="s">
        <v>128</v>
      </c>
      <c r="C542" s="326">
        <v>2425.9609047802537</v>
      </c>
      <c r="D542" s="274" t="str">
        <f t="shared" si="20"/>
        <v>AgrestD</v>
      </c>
      <c r="E542" s="275">
        <f t="shared" si="21"/>
        <v>2668.5569952582791</v>
      </c>
      <c r="G542" s="275"/>
    </row>
    <row r="543" spans="1:7" x14ac:dyDescent="0.3">
      <c r="A543" s="272" t="s">
        <v>376</v>
      </c>
      <c r="B543" s="273" t="s">
        <v>126</v>
      </c>
      <c r="C543" s="326">
        <v>3896.002004365213</v>
      </c>
      <c r="D543" s="274" t="str">
        <f t="shared" si="20"/>
        <v>AroniaA</v>
      </c>
      <c r="E543" s="275">
        <f t="shared" si="21"/>
        <v>4285.6022048017348</v>
      </c>
      <c r="G543" s="275"/>
    </row>
    <row r="544" spans="1:7" x14ac:dyDescent="0.3">
      <c r="A544" s="272" t="s">
        <v>376</v>
      </c>
      <c r="B544" s="273" t="s">
        <v>127</v>
      </c>
      <c r="C544" s="326">
        <v>3896.002004365213</v>
      </c>
      <c r="D544" s="274" t="str">
        <f t="shared" si="20"/>
        <v>AroniaB</v>
      </c>
      <c r="E544" s="275">
        <f t="shared" si="21"/>
        <v>4285.6022048017348</v>
      </c>
      <c r="G544" s="275"/>
    </row>
    <row r="545" spans="1:7" x14ac:dyDescent="0.3">
      <c r="A545" s="272" t="s">
        <v>376</v>
      </c>
      <c r="B545" s="273" t="s">
        <v>149</v>
      </c>
      <c r="C545" s="326">
        <v>3804.1787578013127</v>
      </c>
      <c r="D545" s="274" t="str">
        <f t="shared" si="20"/>
        <v>AroniaC</v>
      </c>
      <c r="E545" s="275">
        <f t="shared" si="21"/>
        <v>4184.5966335814446</v>
      </c>
      <c r="G545" s="275"/>
    </row>
    <row r="546" spans="1:7" x14ac:dyDescent="0.3">
      <c r="A546" s="272" t="s">
        <v>376</v>
      </c>
      <c r="B546" s="273" t="s">
        <v>128</v>
      </c>
      <c r="C546" s="326">
        <v>4265.4669179441325</v>
      </c>
      <c r="D546" s="274" t="str">
        <f t="shared" si="20"/>
        <v>AroniaD</v>
      </c>
      <c r="E546" s="275">
        <f t="shared" si="21"/>
        <v>4692.0136097385466</v>
      </c>
      <c r="G546" s="275"/>
    </row>
    <row r="547" spans="1:7" x14ac:dyDescent="0.3">
      <c r="A547" s="272" t="s">
        <v>378</v>
      </c>
      <c r="B547" s="273" t="s">
        <v>126</v>
      </c>
      <c r="C547" s="326">
        <v>3145.1471915609468</v>
      </c>
      <c r="D547" s="274" t="str">
        <f t="shared" si="20"/>
        <v>Porzeczki czarneA</v>
      </c>
      <c r="E547" s="275">
        <f t="shared" si="21"/>
        <v>3459.6619107170418</v>
      </c>
      <c r="G547" s="275"/>
    </row>
    <row r="548" spans="1:7" x14ac:dyDescent="0.3">
      <c r="A548" s="272" t="s">
        <v>378</v>
      </c>
      <c r="B548" s="273" t="s">
        <v>127</v>
      </c>
      <c r="C548" s="326">
        <v>2558.2950837741109</v>
      </c>
      <c r="D548" s="274" t="str">
        <f t="shared" si="20"/>
        <v>Porzeczki czarneB</v>
      </c>
      <c r="E548" s="275">
        <f t="shared" si="21"/>
        <v>2814.1245921515224</v>
      </c>
      <c r="G548" s="275"/>
    </row>
    <row r="549" spans="1:7" x14ac:dyDescent="0.3">
      <c r="A549" s="272" t="s">
        <v>378</v>
      </c>
      <c r="B549" s="273" t="s">
        <v>149</v>
      </c>
      <c r="C549" s="326">
        <v>4037.0276739280307</v>
      </c>
      <c r="D549" s="274" t="str">
        <f t="shared" si="20"/>
        <v>Porzeczki czarneC</v>
      </c>
      <c r="E549" s="275">
        <f t="shared" si="21"/>
        <v>4440.730441320834</v>
      </c>
      <c r="G549" s="275"/>
    </row>
    <row r="550" spans="1:7" x14ac:dyDescent="0.3">
      <c r="A550" s="272" t="s">
        <v>378</v>
      </c>
      <c r="B550" s="273" t="s">
        <v>128</v>
      </c>
      <c r="C550" s="326">
        <v>3096.5676898856241</v>
      </c>
      <c r="D550" s="274" t="str">
        <f t="shared" si="20"/>
        <v>Porzeczki czarneD</v>
      </c>
      <c r="E550" s="275">
        <f t="shared" si="21"/>
        <v>3406.2244588741869</v>
      </c>
      <c r="G550" s="275"/>
    </row>
    <row r="551" spans="1:7" x14ac:dyDescent="0.3">
      <c r="A551" s="272" t="s">
        <v>380</v>
      </c>
      <c r="B551" s="273" t="s">
        <v>126</v>
      </c>
      <c r="C551" s="326">
        <v>3130.4063857869869</v>
      </c>
      <c r="D551" s="274" t="str">
        <f t="shared" si="20"/>
        <v>Porzeczki czerwoneA</v>
      </c>
      <c r="E551" s="275">
        <f t="shared" si="21"/>
        <v>3443.447024365686</v>
      </c>
      <c r="G551" s="275"/>
    </row>
    <row r="552" spans="1:7" x14ac:dyDescent="0.3">
      <c r="A552" s="272" t="s">
        <v>380</v>
      </c>
      <c r="B552" s="273" t="s">
        <v>127</v>
      </c>
      <c r="C552" s="326">
        <v>2417.9804382148882</v>
      </c>
      <c r="D552" s="274" t="str">
        <f t="shared" si="20"/>
        <v>Porzeczki czerwoneB</v>
      </c>
      <c r="E552" s="275">
        <f t="shared" si="21"/>
        <v>2659.7784820363772</v>
      </c>
      <c r="G552" s="275"/>
    </row>
    <row r="553" spans="1:7" x14ac:dyDescent="0.3">
      <c r="A553" s="272" t="s">
        <v>380</v>
      </c>
      <c r="B553" s="273" t="s">
        <v>149</v>
      </c>
      <c r="C553" s="326">
        <v>2418.1282375363558</v>
      </c>
      <c r="D553" s="274" t="str">
        <f t="shared" si="20"/>
        <v>Porzeczki czerwoneC</v>
      </c>
      <c r="E553" s="275">
        <f t="shared" si="21"/>
        <v>2659.9410612899915</v>
      </c>
      <c r="G553" s="275"/>
    </row>
    <row r="554" spans="1:7" x14ac:dyDescent="0.3">
      <c r="A554" s="272" t="s">
        <v>380</v>
      </c>
      <c r="B554" s="273" t="s">
        <v>128</v>
      </c>
      <c r="C554" s="326">
        <v>2391.4723294787764</v>
      </c>
      <c r="D554" s="274" t="str">
        <f t="shared" si="20"/>
        <v>Porzeczki czerwoneD</v>
      </c>
      <c r="E554" s="275">
        <f t="shared" si="21"/>
        <v>2630.6195624266543</v>
      </c>
      <c r="G554" s="275"/>
    </row>
    <row r="555" spans="1:7" x14ac:dyDescent="0.3">
      <c r="A555" s="272" t="s">
        <v>382</v>
      </c>
      <c r="B555" s="273" t="s">
        <v>126</v>
      </c>
      <c r="C555" s="326">
        <v>6855.0616316352352</v>
      </c>
      <c r="D555" s="274" t="str">
        <f t="shared" si="20"/>
        <v>Maliny ogrodoweA</v>
      </c>
      <c r="E555" s="275">
        <f t="shared" si="21"/>
        <v>7540.5677947987597</v>
      </c>
      <c r="G555" s="275"/>
    </row>
    <row r="556" spans="1:7" x14ac:dyDescent="0.3">
      <c r="A556" s="272" t="s">
        <v>382</v>
      </c>
      <c r="B556" s="273" t="s">
        <v>127</v>
      </c>
      <c r="C556" s="326">
        <v>9203.7377231184273</v>
      </c>
      <c r="D556" s="274" t="str">
        <f t="shared" si="20"/>
        <v>Maliny ogrodoweB</v>
      </c>
      <c r="E556" s="275">
        <f t="shared" si="21"/>
        <v>10124.11149543027</v>
      </c>
      <c r="G556" s="275"/>
    </row>
    <row r="557" spans="1:7" x14ac:dyDescent="0.3">
      <c r="A557" s="272" t="s">
        <v>382</v>
      </c>
      <c r="B557" s="273" t="s">
        <v>149</v>
      </c>
      <c r="C557" s="326">
        <v>11057.563842588024</v>
      </c>
      <c r="D557" s="274" t="str">
        <f t="shared" si="20"/>
        <v>Maliny ogrodoweC</v>
      </c>
      <c r="E557" s="275">
        <f t="shared" si="21"/>
        <v>12163.320226846829</v>
      </c>
      <c r="G557" s="275"/>
    </row>
    <row r="558" spans="1:7" x14ac:dyDescent="0.3">
      <c r="A558" s="272" t="s">
        <v>382</v>
      </c>
      <c r="B558" s="273" t="s">
        <v>128</v>
      </c>
      <c r="C558" s="326">
        <v>8291.7546208755048</v>
      </c>
      <c r="D558" s="274" t="str">
        <f t="shared" si="20"/>
        <v>Maliny ogrodoweD</v>
      </c>
      <c r="E558" s="275">
        <f t="shared" si="21"/>
        <v>9120.9300829630556</v>
      </c>
      <c r="G558" s="275"/>
    </row>
    <row r="559" spans="1:7" x14ac:dyDescent="0.3">
      <c r="A559" s="272" t="s">
        <v>670</v>
      </c>
      <c r="B559" s="273" t="s">
        <v>126</v>
      </c>
      <c r="C559" s="326">
        <v>2423.4853032911183</v>
      </c>
      <c r="D559" s="274" t="str">
        <f t="shared" si="20"/>
        <v>JeżynyA</v>
      </c>
      <c r="E559" s="275">
        <f t="shared" si="21"/>
        <v>2665.8338336202305</v>
      </c>
      <c r="G559" s="275"/>
    </row>
    <row r="560" spans="1:7" x14ac:dyDescent="0.3">
      <c r="A560" s="272" t="s">
        <v>670</v>
      </c>
      <c r="B560" s="273" t="s">
        <v>127</v>
      </c>
      <c r="C560" s="326">
        <v>2423.4853032911183</v>
      </c>
      <c r="D560" s="274" t="str">
        <f t="shared" si="20"/>
        <v>JeżynyB</v>
      </c>
      <c r="E560" s="275">
        <f t="shared" si="21"/>
        <v>2665.8338336202305</v>
      </c>
      <c r="G560" s="275"/>
    </row>
    <row r="561" spans="1:7" x14ac:dyDescent="0.3">
      <c r="A561" s="272" t="s">
        <v>670</v>
      </c>
      <c r="B561" s="273" t="s">
        <v>149</v>
      </c>
      <c r="C561" s="326">
        <v>2423.4853032911183</v>
      </c>
      <c r="D561" s="274" t="str">
        <f t="shared" si="20"/>
        <v>JeżynyC</v>
      </c>
      <c r="E561" s="275">
        <f t="shared" si="21"/>
        <v>2665.8338336202305</v>
      </c>
      <c r="G561" s="275"/>
    </row>
    <row r="562" spans="1:7" x14ac:dyDescent="0.3">
      <c r="A562" s="272" t="s">
        <v>670</v>
      </c>
      <c r="B562" s="273" t="s">
        <v>128</v>
      </c>
      <c r="C562" s="326">
        <v>2423.4853032911183</v>
      </c>
      <c r="D562" s="274" t="str">
        <f t="shared" si="20"/>
        <v>JeżynyD</v>
      </c>
      <c r="E562" s="275">
        <f t="shared" si="21"/>
        <v>2665.8338336202305</v>
      </c>
      <c r="G562" s="275"/>
    </row>
    <row r="563" spans="1:7" x14ac:dyDescent="0.3">
      <c r="A563" s="272" t="s">
        <v>384</v>
      </c>
      <c r="B563" s="273" t="s">
        <v>126</v>
      </c>
      <c r="C563" s="326">
        <v>12200.517089125395</v>
      </c>
      <c r="D563" s="274" t="str">
        <f t="shared" si="20"/>
        <v>BorówkiA</v>
      </c>
      <c r="E563" s="275">
        <f t="shared" si="21"/>
        <v>13420.568798037935</v>
      </c>
      <c r="G563" s="275"/>
    </row>
    <row r="564" spans="1:7" x14ac:dyDescent="0.3">
      <c r="A564" s="272" t="s">
        <v>384</v>
      </c>
      <c r="B564" s="273" t="s">
        <v>127</v>
      </c>
      <c r="C564" s="326">
        <v>9888.0168383904802</v>
      </c>
      <c r="D564" s="274" t="str">
        <f t="shared" si="20"/>
        <v>BorówkiB</v>
      </c>
      <c r="E564" s="275">
        <f t="shared" si="21"/>
        <v>10876.818522229529</v>
      </c>
      <c r="G564" s="275"/>
    </row>
    <row r="565" spans="1:7" x14ac:dyDescent="0.3">
      <c r="A565" s="272" t="s">
        <v>384</v>
      </c>
      <c r="B565" s="273" t="s">
        <v>149</v>
      </c>
      <c r="C565" s="326">
        <v>12303.159901584053</v>
      </c>
      <c r="D565" s="274" t="str">
        <f t="shared" si="20"/>
        <v>BorówkiC</v>
      </c>
      <c r="E565" s="275">
        <f t="shared" si="21"/>
        <v>13533.475891742459</v>
      </c>
      <c r="G565" s="275"/>
    </row>
    <row r="566" spans="1:7" x14ac:dyDescent="0.3">
      <c r="A566" s="272" t="s">
        <v>384</v>
      </c>
      <c r="B566" s="273" t="s">
        <v>128</v>
      </c>
      <c r="C566" s="326">
        <v>13621.457432045911</v>
      </c>
      <c r="D566" s="274" t="str">
        <f t="shared" si="20"/>
        <v>BorówkiD</v>
      </c>
      <c r="E566" s="275">
        <f t="shared" si="21"/>
        <v>14983.603175250502</v>
      </c>
      <c r="G566" s="275"/>
    </row>
    <row r="567" spans="1:7" x14ac:dyDescent="0.3">
      <c r="A567" s="345" t="s">
        <v>386</v>
      </c>
      <c r="B567" s="344" t="s">
        <v>126</v>
      </c>
      <c r="C567" s="326">
        <v>4848.331037295332</v>
      </c>
      <c r="D567" s="274" t="str">
        <f t="shared" ref="D567:D570" si="22">A567&amp;B567</f>
        <v>Pozostałe owoce jagodoweA</v>
      </c>
      <c r="E567" s="275">
        <f t="shared" si="21"/>
        <v>5333.1641410248658</v>
      </c>
      <c r="G567" s="275"/>
    </row>
    <row r="568" spans="1:7" x14ac:dyDescent="0.3">
      <c r="A568" s="345" t="s">
        <v>386</v>
      </c>
      <c r="B568" s="344" t="s">
        <v>127</v>
      </c>
      <c r="C568" s="326">
        <v>4848.331037295332</v>
      </c>
      <c r="D568" s="274" t="str">
        <f t="shared" si="22"/>
        <v>Pozostałe owoce jagodoweB</v>
      </c>
      <c r="E568" s="275">
        <f t="shared" si="21"/>
        <v>5333.1641410248658</v>
      </c>
      <c r="G568" s="275"/>
    </row>
    <row r="569" spans="1:7" x14ac:dyDescent="0.3">
      <c r="A569" s="345" t="s">
        <v>386</v>
      </c>
      <c r="B569" s="344" t="s">
        <v>149</v>
      </c>
      <c r="C569" s="326">
        <v>4934.4061591036198</v>
      </c>
      <c r="D569" s="274" t="str">
        <f t="shared" si="22"/>
        <v>Pozostałe owoce jagodoweC</v>
      </c>
      <c r="E569" s="275">
        <f t="shared" si="21"/>
        <v>5427.8467750139826</v>
      </c>
      <c r="G569" s="275"/>
    </row>
    <row r="570" spans="1:7" x14ac:dyDescent="0.3">
      <c r="A570" s="345" t="s">
        <v>386</v>
      </c>
      <c r="B570" s="344" t="s">
        <v>128</v>
      </c>
      <c r="C570" s="326">
        <v>4848.331037295332</v>
      </c>
      <c r="D570" s="274" t="str">
        <f t="shared" si="22"/>
        <v>Pozostałe owoce jagodoweD</v>
      </c>
      <c r="E570" s="275">
        <f t="shared" si="21"/>
        <v>5333.1641410248658</v>
      </c>
      <c r="G570" s="275"/>
    </row>
    <row r="571" spans="1:7" x14ac:dyDescent="0.3">
      <c r="A571" s="272" t="s">
        <v>684</v>
      </c>
      <c r="B571" s="344" t="s">
        <v>126</v>
      </c>
      <c r="C571" s="326">
        <v>5224.3350104004385</v>
      </c>
      <c r="D571" s="274" t="str">
        <f t="shared" si="20"/>
        <v>WinogronaA</v>
      </c>
      <c r="E571" s="275">
        <f t="shared" si="21"/>
        <v>5746.7685114404831</v>
      </c>
      <c r="G571" s="275"/>
    </row>
    <row r="572" spans="1:7" x14ac:dyDescent="0.3">
      <c r="A572" s="272" t="s">
        <v>684</v>
      </c>
      <c r="B572" s="273" t="s">
        <v>127</v>
      </c>
      <c r="C572" s="326">
        <v>5224.3350104004385</v>
      </c>
      <c r="D572" s="274" t="str">
        <f t="shared" si="20"/>
        <v>WinogronaB</v>
      </c>
      <c r="E572" s="275">
        <f t="shared" si="21"/>
        <v>5746.7685114404831</v>
      </c>
      <c r="G572" s="275"/>
    </row>
    <row r="573" spans="1:7" x14ac:dyDescent="0.3">
      <c r="A573" s="272" t="s">
        <v>684</v>
      </c>
      <c r="B573" s="273" t="s">
        <v>149</v>
      </c>
      <c r="C573" s="326">
        <v>5224.3350104004385</v>
      </c>
      <c r="D573" s="274" t="str">
        <f t="shared" si="20"/>
        <v>WinogronaC</v>
      </c>
      <c r="E573" s="275">
        <f t="shared" si="21"/>
        <v>5746.7685114404831</v>
      </c>
      <c r="G573" s="275"/>
    </row>
    <row r="574" spans="1:7" x14ac:dyDescent="0.3">
      <c r="A574" s="272" t="s">
        <v>684</v>
      </c>
      <c r="B574" s="273" t="s">
        <v>128</v>
      </c>
      <c r="C574" s="326">
        <v>5224.3350104004385</v>
      </c>
      <c r="D574" s="274" t="str">
        <f>A574&amp;B574</f>
        <v>WinogronaD</v>
      </c>
      <c r="E574" s="275">
        <f t="shared" si="21"/>
        <v>5746.7685114404831</v>
      </c>
      <c r="G574" s="275"/>
    </row>
    <row r="575" spans="1:7" x14ac:dyDescent="0.3">
      <c r="A575" s="346" t="s">
        <v>681</v>
      </c>
      <c r="B575" s="273" t="s">
        <v>126</v>
      </c>
      <c r="C575" s="326">
        <v>4545.0660418180041</v>
      </c>
      <c r="D575" s="274" t="str">
        <f t="shared" ref="D575:D578" si="23">A575&amp;B575</f>
        <v>Pozostałe owoce z sadówA</v>
      </c>
      <c r="E575" s="275">
        <f t="shared" si="21"/>
        <v>4999.572645999805</v>
      </c>
      <c r="G575" s="275"/>
    </row>
    <row r="576" spans="1:7" x14ac:dyDescent="0.3">
      <c r="A576" s="346" t="s">
        <v>681</v>
      </c>
      <c r="B576" s="273" t="s">
        <v>127</v>
      </c>
      <c r="C576" s="326">
        <v>4545.0660418180041</v>
      </c>
      <c r="D576" s="274" t="str">
        <f t="shared" si="23"/>
        <v>Pozostałe owoce z sadówB</v>
      </c>
      <c r="E576" s="275">
        <f t="shared" si="21"/>
        <v>4999.572645999805</v>
      </c>
      <c r="G576" s="275"/>
    </row>
    <row r="577" spans="1:7" x14ac:dyDescent="0.3">
      <c r="A577" s="346" t="s">
        <v>681</v>
      </c>
      <c r="B577" s="273" t="s">
        <v>149</v>
      </c>
      <c r="C577" s="326">
        <v>4768.7703147208395</v>
      </c>
      <c r="D577" s="274" t="str">
        <f t="shared" si="23"/>
        <v>Pozostałe owoce z sadówC</v>
      </c>
      <c r="E577" s="275">
        <f t="shared" si="21"/>
        <v>5245.6473461929236</v>
      </c>
      <c r="G577" s="275"/>
    </row>
    <row r="578" spans="1:7" x14ac:dyDescent="0.3">
      <c r="A578" s="346" t="s">
        <v>681</v>
      </c>
      <c r="B578" s="273" t="s">
        <v>128</v>
      </c>
      <c r="C578" s="326">
        <v>4545.0660418180041</v>
      </c>
      <c r="D578" s="274" t="str">
        <f t="shared" si="23"/>
        <v>Pozostałe owoce z sadówD</v>
      </c>
      <c r="E578" s="275">
        <f t="shared" si="21"/>
        <v>4999.572645999805</v>
      </c>
      <c r="G578" s="275"/>
    </row>
    <row r="579" spans="1:7" x14ac:dyDescent="0.3">
      <c r="A579" s="346" t="s">
        <v>388</v>
      </c>
      <c r="B579" s="276" t="s">
        <v>126</v>
      </c>
      <c r="C579" s="326">
        <v>479.62956797202895</v>
      </c>
      <c r="D579" s="274" t="str">
        <f t="shared" ref="D579:D582" si="24">A579&amp;B579</f>
        <v>Plantacje nasienne trawA</v>
      </c>
      <c r="E579" s="275">
        <f t="shared" si="21"/>
        <v>527.59252476923189</v>
      </c>
      <c r="G579" s="275"/>
    </row>
    <row r="580" spans="1:7" x14ac:dyDescent="0.3">
      <c r="A580" s="346" t="s">
        <v>388</v>
      </c>
      <c r="B580" s="276" t="s">
        <v>127</v>
      </c>
      <c r="C580" s="326">
        <v>405.71162970829226</v>
      </c>
      <c r="D580" s="274" t="str">
        <f t="shared" si="24"/>
        <v>Plantacje nasienne trawB</v>
      </c>
      <c r="E580" s="275">
        <f t="shared" ref="E580:E622" si="25">C580*1.1</f>
        <v>446.28279267912154</v>
      </c>
      <c r="G580" s="275"/>
    </row>
    <row r="581" spans="1:7" x14ac:dyDescent="0.3">
      <c r="A581" s="346" t="s">
        <v>388</v>
      </c>
      <c r="B581" s="276" t="s">
        <v>149</v>
      </c>
      <c r="C581" s="326">
        <v>414.76404970095882</v>
      </c>
      <c r="D581" s="274" t="str">
        <f t="shared" si="24"/>
        <v>Plantacje nasienne trawC</v>
      </c>
      <c r="E581" s="275">
        <f t="shared" si="25"/>
        <v>456.24045467105475</v>
      </c>
      <c r="G581" s="275"/>
    </row>
    <row r="582" spans="1:7" x14ac:dyDescent="0.3">
      <c r="A582" s="346" t="s">
        <v>388</v>
      </c>
      <c r="B582" s="276" t="s">
        <v>128</v>
      </c>
      <c r="C582" s="326">
        <v>438.48689585351434</v>
      </c>
      <c r="D582" s="274" t="str">
        <f t="shared" si="24"/>
        <v>Plantacje nasienne trawD</v>
      </c>
      <c r="E582" s="275">
        <f t="shared" si="25"/>
        <v>482.33558543886579</v>
      </c>
      <c r="G582" s="275"/>
    </row>
    <row r="583" spans="1:7" x14ac:dyDescent="0.3">
      <c r="A583" s="347" t="s">
        <v>390</v>
      </c>
      <c r="B583" s="348" t="s">
        <v>126</v>
      </c>
      <c r="C583" s="326">
        <v>445.54781312754483</v>
      </c>
      <c r="D583" s="274" t="str">
        <f t="shared" ref="D583:D587" si="26">A583&amp;B583</f>
        <v>Plantacje nasienne motylkowych drobnonasiennychA</v>
      </c>
      <c r="E583" s="275">
        <f t="shared" si="25"/>
        <v>490.10259444029936</v>
      </c>
      <c r="G583" s="275"/>
    </row>
    <row r="584" spans="1:7" x14ac:dyDescent="0.3">
      <c r="A584" s="347" t="s">
        <v>390</v>
      </c>
      <c r="B584" s="348" t="s">
        <v>127</v>
      </c>
      <c r="C584" s="326">
        <v>687.33929514448414</v>
      </c>
      <c r="D584" s="274" t="str">
        <f t="shared" si="26"/>
        <v>Plantacje nasienne motylkowych drobnonasiennychB</v>
      </c>
      <c r="E584" s="275">
        <f t="shared" si="25"/>
        <v>756.07322465893265</v>
      </c>
      <c r="G584" s="275"/>
    </row>
    <row r="585" spans="1:7" x14ac:dyDescent="0.3">
      <c r="A585" s="347" t="s">
        <v>390</v>
      </c>
      <c r="B585" s="348" t="s">
        <v>149</v>
      </c>
      <c r="C585" s="326">
        <v>466.48426165965861</v>
      </c>
      <c r="D585" s="274" t="str">
        <f t="shared" si="26"/>
        <v>Plantacje nasienne motylkowych drobnonasiennychC</v>
      </c>
      <c r="E585" s="275">
        <f t="shared" si="25"/>
        <v>513.13268782562454</v>
      </c>
      <c r="G585" s="275"/>
    </row>
    <row r="586" spans="1:7" x14ac:dyDescent="0.3">
      <c r="A586" s="347" t="s">
        <v>390</v>
      </c>
      <c r="B586" s="348" t="s">
        <v>128</v>
      </c>
      <c r="C586" s="326">
        <v>445.54781312754483</v>
      </c>
      <c r="D586" s="274" t="str">
        <f t="shared" si="26"/>
        <v>Plantacje nasienne motylkowych drobnonasiennychD</v>
      </c>
      <c r="E586" s="275">
        <f t="shared" si="25"/>
        <v>490.10259444029936</v>
      </c>
      <c r="G586" s="275"/>
    </row>
    <row r="587" spans="1:7" x14ac:dyDescent="0.3">
      <c r="A587" s="347" t="s">
        <v>392</v>
      </c>
      <c r="B587" s="348" t="s">
        <v>126</v>
      </c>
      <c r="C587" s="326">
        <v>6307.0571480736417</v>
      </c>
      <c r="D587" s="274" t="str">
        <f t="shared" si="26"/>
        <v>Uprawy nasienne i rozsadniki warzyw i kwiatówA</v>
      </c>
      <c r="E587" s="275">
        <f t="shared" si="25"/>
        <v>6937.7628628810062</v>
      </c>
      <c r="G587" s="275"/>
    </row>
    <row r="588" spans="1:7" x14ac:dyDescent="0.3">
      <c r="A588" s="347" t="s">
        <v>392</v>
      </c>
      <c r="B588" s="348" t="s">
        <v>127</v>
      </c>
      <c r="C588" s="326">
        <v>5361.6643505682805</v>
      </c>
      <c r="D588" s="274" t="str">
        <f t="shared" ref="D588:D618" si="27">A588&amp;B588</f>
        <v>Uprawy nasienne i rozsadniki warzyw i kwiatówB</v>
      </c>
      <c r="E588" s="275">
        <f t="shared" si="25"/>
        <v>5897.8307856251095</v>
      </c>
      <c r="G588" s="275"/>
    </row>
    <row r="589" spans="1:7" x14ac:dyDescent="0.3">
      <c r="A589" s="347" t="s">
        <v>392</v>
      </c>
      <c r="B589" s="348" t="s">
        <v>149</v>
      </c>
      <c r="C589" s="326">
        <v>4657.1254978195175</v>
      </c>
      <c r="D589" s="274" t="str">
        <f t="shared" si="27"/>
        <v>Uprawy nasienne i rozsadniki warzyw i kwiatówC</v>
      </c>
      <c r="E589" s="275">
        <f t="shared" si="25"/>
        <v>5122.83804760147</v>
      </c>
      <c r="G589" s="275"/>
    </row>
    <row r="590" spans="1:7" x14ac:dyDescent="0.3">
      <c r="A590" s="347" t="s">
        <v>392</v>
      </c>
      <c r="B590" s="348" t="s">
        <v>128</v>
      </c>
      <c r="C590" s="326">
        <v>19173.32036013457</v>
      </c>
      <c r="D590" s="274" t="str">
        <f t="shared" si="27"/>
        <v>Uprawy nasienne i rozsadniki warzyw i kwiatówD</v>
      </c>
      <c r="E590" s="275">
        <f t="shared" si="25"/>
        <v>21090.652396148031</v>
      </c>
      <c r="G590" s="275"/>
    </row>
    <row r="591" spans="1:7" x14ac:dyDescent="0.3">
      <c r="A591" s="347" t="s">
        <v>394</v>
      </c>
      <c r="B591" s="348" t="s">
        <v>126</v>
      </c>
      <c r="C591" s="326">
        <v>3665.2664537135743</v>
      </c>
      <c r="D591" s="274" t="str">
        <f t="shared" si="27"/>
        <v>Uprawy nasienne i rozsadniki warzyw i kwiatów w uprawie polowejA</v>
      </c>
      <c r="E591" s="275">
        <f t="shared" si="25"/>
        <v>4031.7930990849322</v>
      </c>
      <c r="G591" s="275"/>
    </row>
    <row r="592" spans="1:7" x14ac:dyDescent="0.3">
      <c r="A592" s="347" t="s">
        <v>394</v>
      </c>
      <c r="B592" s="348" t="s">
        <v>127</v>
      </c>
      <c r="C592" s="326">
        <v>3665.2664537135743</v>
      </c>
      <c r="D592" s="274" t="str">
        <f t="shared" si="27"/>
        <v>Uprawy nasienne i rozsadniki warzyw i kwiatów w uprawie polowejB</v>
      </c>
      <c r="E592" s="275">
        <f t="shared" si="25"/>
        <v>4031.7930990849322</v>
      </c>
      <c r="G592" s="275"/>
    </row>
    <row r="593" spans="1:7" x14ac:dyDescent="0.3">
      <c r="A593" s="347" t="s">
        <v>394</v>
      </c>
      <c r="B593" s="348" t="s">
        <v>149</v>
      </c>
      <c r="C593" s="326">
        <v>4215.498758774178</v>
      </c>
      <c r="D593" s="274" t="str">
        <f t="shared" si="27"/>
        <v>Uprawy nasienne i rozsadniki warzyw i kwiatów w uprawie polowejC</v>
      </c>
      <c r="E593" s="275">
        <f t="shared" si="25"/>
        <v>4637.0486346515963</v>
      </c>
      <c r="G593" s="275"/>
    </row>
    <row r="594" spans="1:7" x14ac:dyDescent="0.3">
      <c r="A594" s="347" t="s">
        <v>394</v>
      </c>
      <c r="B594" s="348" t="s">
        <v>128</v>
      </c>
      <c r="C594" s="326">
        <v>3665.2664537135743</v>
      </c>
      <c r="D594" s="274" t="str">
        <f t="shared" si="27"/>
        <v>Uprawy nasienne i rozsadniki warzyw i kwiatów w uprawie polowejD</v>
      </c>
      <c r="E594" s="275">
        <f t="shared" si="25"/>
        <v>4031.7930990849322</v>
      </c>
      <c r="G594" s="275"/>
    </row>
    <row r="595" spans="1:7" x14ac:dyDescent="0.3">
      <c r="A595" s="347" t="s">
        <v>396</v>
      </c>
      <c r="B595" s="348" t="s">
        <v>126</v>
      </c>
      <c r="C595" s="326">
        <v>4064.6043326186432</v>
      </c>
      <c r="D595" s="274" t="str">
        <f t="shared" si="27"/>
        <v>Uprawy nasienne i rozsadniki warzyw w uprawie polowejA</v>
      </c>
      <c r="E595" s="275">
        <f t="shared" si="25"/>
        <v>4471.0647658805083</v>
      </c>
    </row>
    <row r="596" spans="1:7" x14ac:dyDescent="0.3">
      <c r="A596" s="347" t="s">
        <v>396</v>
      </c>
      <c r="B596" s="348" t="s">
        <v>127</v>
      </c>
      <c r="C596" s="326">
        <v>4064.6043326186432</v>
      </c>
      <c r="D596" s="274" t="str">
        <f t="shared" si="27"/>
        <v>Uprawy nasienne i rozsadniki warzyw w uprawie polowejB</v>
      </c>
      <c r="E596" s="275">
        <f t="shared" si="25"/>
        <v>4471.0647658805083</v>
      </c>
    </row>
    <row r="597" spans="1:7" x14ac:dyDescent="0.3">
      <c r="A597" s="347" t="s">
        <v>396</v>
      </c>
      <c r="B597" s="348" t="s">
        <v>149</v>
      </c>
      <c r="C597" s="326">
        <v>3969.443168299475</v>
      </c>
      <c r="D597" s="274" t="str">
        <f t="shared" si="27"/>
        <v>Uprawy nasienne i rozsadniki warzyw w uprawie polowejC</v>
      </c>
      <c r="E597" s="275">
        <f t="shared" si="25"/>
        <v>4366.3874851294231</v>
      </c>
    </row>
    <row r="598" spans="1:7" x14ac:dyDescent="0.3">
      <c r="A598" s="347" t="s">
        <v>396</v>
      </c>
      <c r="B598" s="348" t="s">
        <v>128</v>
      </c>
      <c r="C598" s="326">
        <v>4064.6043326186432</v>
      </c>
      <c r="D598" s="274" t="str">
        <f t="shared" si="27"/>
        <v>Uprawy nasienne i rozsadniki warzyw w uprawie polowejD</v>
      </c>
      <c r="E598" s="275">
        <f t="shared" si="25"/>
        <v>4471.0647658805083</v>
      </c>
    </row>
    <row r="599" spans="1:7" x14ac:dyDescent="0.3">
      <c r="A599" s="347" t="s">
        <v>398</v>
      </c>
      <c r="B599" s="348" t="s">
        <v>126</v>
      </c>
      <c r="C599" s="326">
        <v>146664.30950265954</v>
      </c>
      <c r="D599" s="274" t="str">
        <f t="shared" si="27"/>
        <v>Uprawy nasienne i rozsadniki warzyw i kwiatów pod osłonami wysokimiA</v>
      </c>
      <c r="E599" s="275">
        <f t="shared" si="25"/>
        <v>161330.7404529255</v>
      </c>
    </row>
    <row r="600" spans="1:7" x14ac:dyDescent="0.3">
      <c r="A600" s="347" t="s">
        <v>398</v>
      </c>
      <c r="B600" s="348" t="s">
        <v>127</v>
      </c>
      <c r="C600" s="326">
        <v>146664.30950265954</v>
      </c>
      <c r="D600" s="274" t="str">
        <f t="shared" si="27"/>
        <v>Uprawy nasienne i rozsadniki warzyw i kwiatów pod osłonami wysokimiB</v>
      </c>
      <c r="E600" s="275">
        <f t="shared" si="25"/>
        <v>161330.7404529255</v>
      </c>
    </row>
    <row r="601" spans="1:7" x14ac:dyDescent="0.3">
      <c r="A601" s="347" t="s">
        <v>398</v>
      </c>
      <c r="B601" s="348" t="s">
        <v>149</v>
      </c>
      <c r="C601" s="326">
        <v>146664.30950265954</v>
      </c>
      <c r="D601" s="274" t="str">
        <f t="shared" si="27"/>
        <v>Uprawy nasienne i rozsadniki warzyw i kwiatów pod osłonami wysokimiC</v>
      </c>
      <c r="E601" s="275">
        <f t="shared" si="25"/>
        <v>161330.7404529255</v>
      </c>
    </row>
    <row r="602" spans="1:7" x14ac:dyDescent="0.3">
      <c r="A602" s="347" t="s">
        <v>398</v>
      </c>
      <c r="B602" s="348" t="s">
        <v>128</v>
      </c>
      <c r="C602" s="326">
        <v>184699.35963621209</v>
      </c>
      <c r="D602" s="274" t="str">
        <f t="shared" si="27"/>
        <v>Uprawy nasienne i rozsadniki warzyw i kwiatów pod osłonami wysokimiD</v>
      </c>
      <c r="E602" s="275">
        <f t="shared" si="25"/>
        <v>203169.29559983331</v>
      </c>
    </row>
    <row r="603" spans="1:7" x14ac:dyDescent="0.3">
      <c r="A603" s="347" t="s">
        <v>400</v>
      </c>
      <c r="B603" s="348" t="s">
        <v>126</v>
      </c>
      <c r="C603" s="326">
        <v>146211.49337744614</v>
      </c>
      <c r="D603" s="274" t="str">
        <f t="shared" si="27"/>
        <v>Nasienniki i rozsadniki warzyw w uprawie pod osłonami wysokimiA</v>
      </c>
      <c r="E603" s="275">
        <f t="shared" si="25"/>
        <v>160832.64271519077</v>
      </c>
    </row>
    <row r="604" spans="1:7" x14ac:dyDescent="0.3">
      <c r="A604" s="347" t="s">
        <v>400</v>
      </c>
      <c r="B604" s="348" t="s">
        <v>127</v>
      </c>
      <c r="C604" s="326">
        <v>146211.49337744614</v>
      </c>
      <c r="D604" s="274" t="str">
        <f t="shared" si="27"/>
        <v>Nasienniki i rozsadniki warzyw w uprawie pod osłonami wysokimiB</v>
      </c>
      <c r="E604" s="275">
        <f t="shared" si="25"/>
        <v>160832.64271519077</v>
      </c>
    </row>
    <row r="605" spans="1:7" x14ac:dyDescent="0.3">
      <c r="A605" s="347" t="s">
        <v>400</v>
      </c>
      <c r="B605" s="348" t="s">
        <v>149</v>
      </c>
      <c r="C605" s="326">
        <v>146211.49337744614</v>
      </c>
      <c r="D605" s="274" t="str">
        <f t="shared" si="27"/>
        <v>Nasienniki i rozsadniki warzyw w uprawie pod osłonami wysokimiC</v>
      </c>
      <c r="E605" s="275">
        <f t="shared" si="25"/>
        <v>160832.64271519077</v>
      </c>
    </row>
    <row r="606" spans="1:7" x14ac:dyDescent="0.3">
      <c r="A606" s="347" t="s">
        <v>400</v>
      </c>
      <c r="B606" s="348" t="s">
        <v>128</v>
      </c>
      <c r="C606" s="326">
        <v>162503.23372091891</v>
      </c>
      <c r="D606" s="274" t="str">
        <f t="shared" si="27"/>
        <v>Nasienniki i rozsadniki warzyw w uprawie pod osłonami wysokimiD</v>
      </c>
      <c r="E606" s="275">
        <f t="shared" si="25"/>
        <v>178753.55709301081</v>
      </c>
    </row>
    <row r="607" spans="1:7" x14ac:dyDescent="0.3">
      <c r="A607" s="347" t="s">
        <v>456</v>
      </c>
      <c r="B607" s="348" t="s">
        <v>126</v>
      </c>
      <c r="C607" s="326">
        <v>120798.47572791215</v>
      </c>
      <c r="D607" s="274" t="str">
        <f t="shared" si="27"/>
        <v>Nasienniki i rozsadniki kwiatów w uprawie pod osłonami wysokimiA</v>
      </c>
      <c r="E607" s="275">
        <f t="shared" si="25"/>
        <v>132878.32330070337</v>
      </c>
    </row>
    <row r="608" spans="1:7" x14ac:dyDescent="0.3">
      <c r="A608" s="347" t="s">
        <v>456</v>
      </c>
      <c r="B608" s="348" t="s">
        <v>127</v>
      </c>
      <c r="C608" s="326">
        <v>120798.47572791215</v>
      </c>
      <c r="D608" s="274" t="str">
        <f t="shared" si="27"/>
        <v>Nasienniki i rozsadniki kwiatów w uprawie pod osłonami wysokimiB</v>
      </c>
      <c r="E608" s="275">
        <f t="shared" si="25"/>
        <v>132878.32330070337</v>
      </c>
    </row>
    <row r="609" spans="1:5" x14ac:dyDescent="0.3">
      <c r="A609" s="347" t="s">
        <v>456</v>
      </c>
      <c r="B609" s="348" t="s">
        <v>149</v>
      </c>
      <c r="C609" s="326">
        <v>120798.47572791215</v>
      </c>
      <c r="D609" s="274" t="str">
        <f t="shared" si="27"/>
        <v>Nasienniki i rozsadniki kwiatów w uprawie pod osłonami wysokimiC</v>
      </c>
      <c r="E609" s="275">
        <f t="shared" si="25"/>
        <v>132878.32330070337</v>
      </c>
    </row>
    <row r="610" spans="1:5" x14ac:dyDescent="0.3">
      <c r="A610" s="347" t="s">
        <v>456</v>
      </c>
      <c r="B610" s="348" t="s">
        <v>128</v>
      </c>
      <c r="C610" s="326">
        <v>224293.86239356876</v>
      </c>
      <c r="D610" s="274" t="str">
        <f t="shared" si="27"/>
        <v>Nasienniki i rozsadniki kwiatów w uprawie pod osłonami wysokimiD</v>
      </c>
      <c r="E610" s="275">
        <f t="shared" si="25"/>
        <v>246723.24863292565</v>
      </c>
    </row>
    <row r="611" spans="1:5" x14ac:dyDescent="0.3">
      <c r="A611" s="347" t="s">
        <v>403</v>
      </c>
      <c r="B611" s="348" t="s">
        <v>126</v>
      </c>
      <c r="C611" s="326">
        <v>1913.33463914905</v>
      </c>
      <c r="D611" s="274" t="str">
        <f t="shared" si="27"/>
        <v>Inne uprawy nasienneA</v>
      </c>
      <c r="E611" s="275">
        <f t="shared" si="25"/>
        <v>2104.6681030639552</v>
      </c>
    </row>
    <row r="612" spans="1:5" x14ac:dyDescent="0.3">
      <c r="A612" s="347" t="s">
        <v>403</v>
      </c>
      <c r="B612" s="348" t="s">
        <v>127</v>
      </c>
      <c r="C612" s="326">
        <v>1917.6053674102973</v>
      </c>
      <c r="D612" s="274" t="str">
        <f t="shared" si="27"/>
        <v>Inne uprawy nasienneB</v>
      </c>
      <c r="E612" s="275">
        <f t="shared" si="25"/>
        <v>2109.365904151327</v>
      </c>
    </row>
    <row r="613" spans="1:5" x14ac:dyDescent="0.3">
      <c r="A613" s="347" t="s">
        <v>403</v>
      </c>
      <c r="B613" s="348" t="s">
        <v>149</v>
      </c>
      <c r="C613" s="326">
        <v>1913.33463914905</v>
      </c>
      <c r="D613" s="274" t="str">
        <f t="shared" si="27"/>
        <v>Inne uprawy nasienneC</v>
      </c>
      <c r="E613" s="275">
        <f t="shared" si="25"/>
        <v>2104.6681030639552</v>
      </c>
    </row>
    <row r="614" spans="1:5" x14ac:dyDescent="0.3">
      <c r="A614" s="347" t="s">
        <v>403</v>
      </c>
      <c r="B614" s="348" t="s">
        <v>128</v>
      </c>
      <c r="C614" s="326">
        <v>1913.33463914905</v>
      </c>
      <c r="D614" s="274" t="str">
        <f t="shared" si="27"/>
        <v>Inne uprawy nasienneD</v>
      </c>
      <c r="E614" s="275">
        <f t="shared" si="25"/>
        <v>2104.6681030639552</v>
      </c>
    </row>
    <row r="615" spans="1:5" x14ac:dyDescent="0.3">
      <c r="A615" s="347" t="s">
        <v>405</v>
      </c>
      <c r="B615" s="348" t="s">
        <v>126</v>
      </c>
      <c r="C615" s="326">
        <v>1422.0340914843628</v>
      </c>
      <c r="D615" s="274" t="str">
        <f t="shared" si="27"/>
        <v>Inne uprawy nasienne i rozsadniki w uprawie polowejA</v>
      </c>
      <c r="E615" s="275">
        <f t="shared" si="25"/>
        <v>1564.2375006327991</v>
      </c>
    </row>
    <row r="616" spans="1:5" x14ac:dyDescent="0.3">
      <c r="A616" s="347" t="s">
        <v>405</v>
      </c>
      <c r="B616" s="348" t="s">
        <v>127</v>
      </c>
      <c r="C616" s="326">
        <v>1917.6053674102973</v>
      </c>
      <c r="D616" s="274" t="str">
        <f t="shared" si="27"/>
        <v>Inne uprawy nasienne i rozsadniki w uprawie polowejB</v>
      </c>
      <c r="E616" s="275">
        <f t="shared" si="25"/>
        <v>2109.365904151327</v>
      </c>
    </row>
    <row r="617" spans="1:5" x14ac:dyDescent="0.3">
      <c r="A617" s="347" t="s">
        <v>405</v>
      </c>
      <c r="B617" s="348" t="s">
        <v>149</v>
      </c>
      <c r="C617" s="326">
        <v>1422.0340914843628</v>
      </c>
      <c r="D617" s="274" t="str">
        <f t="shared" si="27"/>
        <v>Inne uprawy nasienne i rozsadniki w uprawie polowejC</v>
      </c>
      <c r="E617" s="275">
        <f t="shared" si="25"/>
        <v>1564.2375006327991</v>
      </c>
    </row>
    <row r="618" spans="1:5" x14ac:dyDescent="0.3">
      <c r="A618" s="347" t="s">
        <v>405</v>
      </c>
      <c r="B618" s="348" t="s">
        <v>128</v>
      </c>
      <c r="C618" s="326">
        <v>1422.0340914843628</v>
      </c>
      <c r="D618" s="274" t="str">
        <f t="shared" si="27"/>
        <v>Inne uprawy nasienne i rozsadniki w uprawie polowejD</v>
      </c>
      <c r="E618" s="275">
        <f t="shared" si="25"/>
        <v>1564.2375006327991</v>
      </c>
    </row>
    <row r="619" spans="1:5" x14ac:dyDescent="0.3">
      <c r="A619" s="347" t="s">
        <v>407</v>
      </c>
      <c r="B619" s="348" t="s">
        <v>126</v>
      </c>
      <c r="C619" s="347">
        <v>418.65595780797099</v>
      </c>
      <c r="D619" s="274" t="str">
        <f t="shared" ref="D619:D626" si="28">A619&amp;B619</f>
        <v>Pozostałe plantacje nasienneA</v>
      </c>
      <c r="E619" s="275">
        <f t="shared" si="25"/>
        <v>460.52155358876814</v>
      </c>
    </row>
    <row r="620" spans="1:5" x14ac:dyDescent="0.3">
      <c r="A620" s="347" t="s">
        <v>407</v>
      </c>
      <c r="B620" s="348" t="s">
        <v>127</v>
      </c>
      <c r="C620" s="347">
        <v>915.20587044709953</v>
      </c>
      <c r="D620" s="274" t="str">
        <f t="shared" si="28"/>
        <v>Pozostałe plantacje nasienneB</v>
      </c>
      <c r="E620" s="275">
        <f t="shared" si="25"/>
        <v>1006.7264574918096</v>
      </c>
    </row>
    <row r="621" spans="1:5" x14ac:dyDescent="0.3">
      <c r="A621" s="347" t="s">
        <v>407</v>
      </c>
      <c r="B621" s="348" t="s">
        <v>149</v>
      </c>
      <c r="C621" s="347">
        <v>577.61280369839119</v>
      </c>
      <c r="D621" s="274" t="str">
        <f t="shared" si="28"/>
        <v>Pozostałe plantacje nasienneC</v>
      </c>
      <c r="E621" s="275">
        <f t="shared" si="25"/>
        <v>635.37408406823033</v>
      </c>
    </row>
    <row r="622" spans="1:5" x14ac:dyDescent="0.3">
      <c r="A622" s="347" t="s">
        <v>407</v>
      </c>
      <c r="B622" s="348" t="s">
        <v>128</v>
      </c>
      <c r="C622" s="347">
        <v>794.7961539762772</v>
      </c>
      <c r="D622" s="274" t="str">
        <f t="shared" si="28"/>
        <v>Pozostałe plantacje nasienneD</v>
      </c>
      <c r="E622" s="275">
        <f t="shared" si="25"/>
        <v>874.27576937390495</v>
      </c>
    </row>
    <row r="623" spans="1:5" x14ac:dyDescent="0.3">
      <c r="A623" s="347" t="s">
        <v>691</v>
      </c>
      <c r="B623" s="348" t="s">
        <v>126</v>
      </c>
      <c r="C623" s="347"/>
      <c r="D623" s="274" t="str">
        <f t="shared" si="28"/>
        <v>Szkółki drzew i krzewów owocowychA</v>
      </c>
      <c r="E623" s="275"/>
    </row>
    <row r="624" spans="1:5" x14ac:dyDescent="0.3">
      <c r="A624" s="347" t="s">
        <v>691</v>
      </c>
      <c r="B624" s="348" t="s">
        <v>127</v>
      </c>
      <c r="C624" s="347"/>
      <c r="D624" s="274" t="str">
        <f t="shared" si="28"/>
        <v>Szkółki drzew i krzewów owocowychB</v>
      </c>
      <c r="E624" s="275"/>
    </row>
    <row r="625" spans="1:5" x14ac:dyDescent="0.3">
      <c r="A625" s="347" t="s">
        <v>691</v>
      </c>
      <c r="B625" s="348" t="s">
        <v>149</v>
      </c>
      <c r="C625" s="347"/>
      <c r="D625" s="274" t="str">
        <f t="shared" si="28"/>
        <v>Szkółki drzew i krzewów owocowychC</v>
      </c>
      <c r="E625" s="275"/>
    </row>
    <row r="626" spans="1:5" x14ac:dyDescent="0.3">
      <c r="A626" s="347" t="s">
        <v>691</v>
      </c>
      <c r="B626" s="348" t="s">
        <v>128</v>
      </c>
      <c r="C626" s="347"/>
      <c r="D626" s="274" t="str">
        <f t="shared" si="28"/>
        <v>Szkółki drzew i krzewów owocowychD</v>
      </c>
      <c r="E626" s="275"/>
    </row>
    <row r="627" spans="1:5" x14ac:dyDescent="0.3">
      <c r="A627" s="347"/>
      <c r="B627" s="348"/>
      <c r="C627" s="347"/>
      <c r="D627" s="274"/>
      <c r="E627" s="275"/>
    </row>
    <row r="628" spans="1:5" x14ac:dyDescent="0.3">
      <c r="A628" s="347"/>
      <c r="B628" s="348"/>
      <c r="C628" s="347"/>
      <c r="D628" s="274"/>
      <c r="E628" s="275"/>
    </row>
    <row r="629" spans="1:5" x14ac:dyDescent="0.3">
      <c r="A629" s="347"/>
      <c r="B629" s="348"/>
      <c r="C629" s="347"/>
      <c r="D629" s="274"/>
      <c r="E629" s="275"/>
    </row>
    <row r="630" spans="1:5" x14ac:dyDescent="0.3">
      <c r="A630" s="347"/>
      <c r="B630" s="348"/>
      <c r="C630" s="347"/>
      <c r="D630" s="274"/>
      <c r="E630" s="275"/>
    </row>
  </sheetData>
  <pageMargins left="0.7" right="0.7" top="0.75" bottom="0.75" header="0.3" footer="0.3"/>
  <pageSetup paperSize="8" scale="5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workbookViewId="0"/>
  </sheetViews>
  <sheetFormatPr defaultRowHeight="15" x14ac:dyDescent="0.25"/>
  <cols>
    <col min="1" max="1" width="6.5703125" style="52" customWidth="1"/>
    <col min="2" max="2" width="11.140625" bestFit="1" customWidth="1"/>
  </cols>
  <sheetData>
    <row r="1" spans="1:6" s="225" customFormat="1" ht="23.25" customHeight="1" x14ac:dyDescent="0.25">
      <c r="B1" s="225" t="s">
        <v>596</v>
      </c>
      <c r="F1" s="225" t="s">
        <v>597</v>
      </c>
    </row>
    <row r="2" spans="1:6" s="225" customFormat="1" ht="6.6" customHeight="1" x14ac:dyDescent="0.25">
      <c r="B2"/>
    </row>
    <row r="3" spans="1:6" x14ac:dyDescent="0.25">
      <c r="A3" s="52">
        <v>1</v>
      </c>
      <c r="B3" t="s">
        <v>584</v>
      </c>
      <c r="F3">
        <v>1</v>
      </c>
    </row>
    <row r="4" spans="1:6" x14ac:dyDescent="0.25">
      <c r="A4" s="52">
        <v>2</v>
      </c>
      <c r="B4" t="s">
        <v>585</v>
      </c>
      <c r="F4">
        <v>2</v>
      </c>
    </row>
    <row r="5" spans="1:6" x14ac:dyDescent="0.25">
      <c r="A5" s="52">
        <v>3</v>
      </c>
      <c r="B5" t="s">
        <v>586</v>
      </c>
      <c r="F5">
        <v>3</v>
      </c>
    </row>
    <row r="6" spans="1:6" x14ac:dyDescent="0.25">
      <c r="A6" s="52">
        <v>4</v>
      </c>
      <c r="B6" t="s">
        <v>587</v>
      </c>
      <c r="F6">
        <v>4</v>
      </c>
    </row>
    <row r="7" spans="1:6" x14ac:dyDescent="0.25">
      <c r="A7" s="52">
        <v>5</v>
      </c>
      <c r="B7" t="s">
        <v>588</v>
      </c>
      <c r="F7">
        <v>5</v>
      </c>
    </row>
    <row r="8" spans="1:6" x14ac:dyDescent="0.25">
      <c r="A8" s="52">
        <v>6</v>
      </c>
      <c r="B8" t="s">
        <v>589</v>
      </c>
      <c r="F8">
        <v>6</v>
      </c>
    </row>
    <row r="9" spans="1:6" x14ac:dyDescent="0.25">
      <c r="A9" s="52">
        <v>7</v>
      </c>
      <c r="B9" t="s">
        <v>590</v>
      </c>
      <c r="F9">
        <v>7</v>
      </c>
    </row>
    <row r="10" spans="1:6" x14ac:dyDescent="0.25">
      <c r="A10" s="52">
        <v>8</v>
      </c>
      <c r="B10" t="s">
        <v>591</v>
      </c>
      <c r="F10">
        <v>8</v>
      </c>
    </row>
    <row r="11" spans="1:6" x14ac:dyDescent="0.25">
      <c r="A11" s="52">
        <v>9</v>
      </c>
      <c r="B11" t="s">
        <v>592</v>
      </c>
      <c r="F11">
        <v>9</v>
      </c>
    </row>
    <row r="12" spans="1:6" x14ac:dyDescent="0.25">
      <c r="A12" s="52">
        <v>10</v>
      </c>
      <c r="B12" t="s">
        <v>593</v>
      </c>
      <c r="F12">
        <v>10</v>
      </c>
    </row>
    <row r="13" spans="1:6" x14ac:dyDescent="0.25">
      <c r="A13" s="52">
        <v>11</v>
      </c>
      <c r="B13" t="s">
        <v>594</v>
      </c>
      <c r="F13">
        <v>11</v>
      </c>
    </row>
    <row r="14" spans="1:6" x14ac:dyDescent="0.25">
      <c r="A14" s="52">
        <v>12</v>
      </c>
      <c r="B14" t="s">
        <v>595</v>
      </c>
      <c r="F14">
        <v>12</v>
      </c>
    </row>
    <row r="15" spans="1:6" x14ac:dyDescent="0.25">
      <c r="F15">
        <v>13</v>
      </c>
    </row>
    <row r="16" spans="1:6" x14ac:dyDescent="0.25">
      <c r="F16">
        <v>14</v>
      </c>
    </row>
    <row r="17" spans="6:6" x14ac:dyDescent="0.25">
      <c r="F17">
        <v>15</v>
      </c>
    </row>
    <row r="18" spans="6:6" x14ac:dyDescent="0.25">
      <c r="F18">
        <v>16</v>
      </c>
    </row>
    <row r="19" spans="6:6" x14ac:dyDescent="0.25">
      <c r="F19">
        <v>17</v>
      </c>
    </row>
    <row r="20" spans="6:6" x14ac:dyDescent="0.25">
      <c r="F20">
        <v>18</v>
      </c>
    </row>
    <row r="21" spans="6:6" x14ac:dyDescent="0.25">
      <c r="F21">
        <v>19</v>
      </c>
    </row>
    <row r="22" spans="6:6" x14ac:dyDescent="0.25">
      <c r="F22">
        <v>20</v>
      </c>
    </row>
    <row r="23" spans="6:6" x14ac:dyDescent="0.25">
      <c r="F23">
        <v>21</v>
      </c>
    </row>
    <row r="24" spans="6:6" x14ac:dyDescent="0.25">
      <c r="F24">
        <v>22</v>
      </c>
    </row>
    <row r="25" spans="6:6" x14ac:dyDescent="0.25">
      <c r="F25">
        <v>23</v>
      </c>
    </row>
    <row r="26" spans="6:6" x14ac:dyDescent="0.25">
      <c r="F26">
        <v>24</v>
      </c>
    </row>
    <row r="27" spans="6:6" x14ac:dyDescent="0.25">
      <c r="F27">
        <v>25</v>
      </c>
    </row>
    <row r="28" spans="6:6" x14ac:dyDescent="0.25">
      <c r="F28">
        <v>26</v>
      </c>
    </row>
    <row r="29" spans="6:6" x14ac:dyDescent="0.25">
      <c r="F29">
        <v>27</v>
      </c>
    </row>
    <row r="30" spans="6:6" x14ac:dyDescent="0.25">
      <c r="F30">
        <v>28</v>
      </c>
    </row>
    <row r="31" spans="6:6" x14ac:dyDescent="0.25">
      <c r="F31">
        <v>29</v>
      </c>
    </row>
    <row r="32" spans="6:6" x14ac:dyDescent="0.25">
      <c r="F32">
        <v>30</v>
      </c>
    </row>
    <row r="33" spans="6:6" x14ac:dyDescent="0.25">
      <c r="F33">
        <v>31</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2"/>
  <sheetViews>
    <sheetView showRuler="0" view="pageLayout" topLeftCell="B1" zoomScale="70" zoomScaleNormal="80" zoomScaleSheetLayoutView="80" zoomScalePageLayoutView="70" workbookViewId="0">
      <selection activeCell="B1" sqref="B1:H1"/>
    </sheetView>
  </sheetViews>
  <sheetFormatPr defaultColWidth="9.140625" defaultRowHeight="12" x14ac:dyDescent="0.2"/>
  <cols>
    <col min="1" max="1" width="11.42578125" style="12" hidden="1" customWidth="1"/>
    <col min="2" max="2" width="4" style="12" customWidth="1"/>
    <col min="3" max="3" width="74" style="12" customWidth="1"/>
    <col min="4" max="4" width="16.5703125" style="12" customWidth="1"/>
    <col min="5" max="5" width="20" style="12" customWidth="1"/>
    <col min="6" max="6" width="20.5703125" style="12" customWidth="1"/>
    <col min="7" max="7" width="19.5703125" style="12" customWidth="1"/>
    <col min="8" max="8" width="20.28515625" style="12" customWidth="1"/>
    <col min="9" max="9" width="16.5703125" style="12" customWidth="1"/>
    <col min="10" max="10" width="29.42578125" style="12" hidden="1" customWidth="1"/>
    <col min="11" max="11" width="18.85546875" style="12" customWidth="1"/>
    <col min="12" max="12" width="20.42578125" style="12" customWidth="1"/>
    <col min="13" max="13" width="18.7109375" style="12" customWidth="1"/>
    <col min="14" max="14" width="16.28515625" style="12" customWidth="1"/>
    <col min="15" max="15" width="8.5703125" style="12" hidden="1" customWidth="1"/>
    <col min="16" max="16" width="9.28515625" style="12" hidden="1" customWidth="1"/>
    <col min="17" max="17" width="11" style="12" hidden="1" customWidth="1"/>
    <col min="18" max="18" width="17.5703125" style="12" customWidth="1"/>
    <col min="19" max="19" width="16.28515625" style="12" customWidth="1"/>
    <col min="20" max="20" width="9.140625" style="12" customWidth="1"/>
    <col min="21" max="16384" width="9.140625" style="12"/>
  </cols>
  <sheetData>
    <row r="1" spans="1:19" ht="15" customHeight="1" x14ac:dyDescent="0.2">
      <c r="B1" s="472" t="s">
        <v>50</v>
      </c>
      <c r="C1" s="472"/>
      <c r="D1" s="472"/>
      <c r="E1" s="472"/>
      <c r="F1" s="472"/>
      <c r="G1" s="472"/>
      <c r="H1" s="472"/>
      <c r="I1" s="18"/>
      <c r="J1" s="18"/>
      <c r="K1" s="5"/>
      <c r="L1" s="5"/>
      <c r="M1" s="411" t="s">
        <v>51</v>
      </c>
      <c r="N1" s="411"/>
      <c r="O1" s="205"/>
      <c r="P1" s="205"/>
      <c r="Q1" s="205"/>
      <c r="R1" s="100" t="str">
        <f>Protokół!V1</f>
        <v>A</v>
      </c>
    </row>
    <row r="2" spans="1:19" ht="12" customHeight="1" x14ac:dyDescent="0.2">
      <c r="B2" s="475" t="s">
        <v>49</v>
      </c>
      <c r="C2" s="475"/>
      <c r="D2" s="475" t="s">
        <v>49</v>
      </c>
      <c r="E2" s="475"/>
      <c r="F2" s="476" t="str">
        <f>Protokół!G8</f>
        <v>………………………………………
………………………...……………</v>
      </c>
      <c r="G2" s="476"/>
      <c r="H2" s="476"/>
      <c r="I2" s="476"/>
      <c r="J2" s="206"/>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703</v>
      </c>
      <c r="D4" s="105" t="s">
        <v>476</v>
      </c>
      <c r="E4" s="105" t="s">
        <v>478</v>
      </c>
      <c r="F4" s="105" t="s">
        <v>479</v>
      </c>
      <c r="G4" s="105" t="s">
        <v>480</v>
      </c>
      <c r="H4" s="105" t="s">
        <v>481</v>
      </c>
      <c r="I4" s="105" t="s">
        <v>72</v>
      </c>
      <c r="J4" s="105"/>
      <c r="K4" s="105" t="s">
        <v>553</v>
      </c>
      <c r="L4" s="105" t="s">
        <v>503</v>
      </c>
      <c r="M4" s="105" t="s">
        <v>477</v>
      </c>
      <c r="N4" s="105" t="s">
        <v>39</v>
      </c>
      <c r="O4" s="322"/>
      <c r="P4" s="322" t="s">
        <v>642</v>
      </c>
      <c r="Q4" s="322" t="s">
        <v>644</v>
      </c>
      <c r="R4" s="58" t="s">
        <v>40</v>
      </c>
      <c r="S4" s="181" t="s">
        <v>550</v>
      </c>
    </row>
    <row r="5" spans="1:19"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2"/>
    </row>
    <row r="6" spans="1:19" x14ac:dyDescent="0.2">
      <c r="B6" s="119"/>
      <c r="C6" s="120" t="s">
        <v>141</v>
      </c>
      <c r="D6" s="121"/>
      <c r="E6" s="122"/>
      <c r="F6" s="122"/>
      <c r="G6" s="122"/>
      <c r="H6" s="123"/>
      <c r="I6" s="122"/>
      <c r="J6" s="124"/>
      <c r="K6" s="124"/>
      <c r="L6" s="117"/>
      <c r="M6" s="117"/>
      <c r="N6" s="122"/>
      <c r="O6" s="123"/>
      <c r="P6" s="123"/>
      <c r="Q6" s="123"/>
      <c r="R6" s="125"/>
      <c r="S6" s="183"/>
    </row>
    <row r="7" spans="1:19" x14ac:dyDescent="0.2">
      <c r="B7" s="126">
        <v>1</v>
      </c>
      <c r="C7" s="127">
        <v>2</v>
      </c>
      <c r="D7" s="128">
        <v>3</v>
      </c>
      <c r="E7" s="127">
        <v>4</v>
      </c>
      <c r="F7" s="127">
        <v>5</v>
      </c>
      <c r="G7" s="127" t="s">
        <v>31</v>
      </c>
      <c r="H7" s="95" t="s">
        <v>32</v>
      </c>
      <c r="I7" s="127">
        <v>8</v>
      </c>
      <c r="J7" s="219"/>
      <c r="K7" s="129" t="s">
        <v>482</v>
      </c>
      <c r="L7" s="106" t="s">
        <v>502</v>
      </c>
      <c r="M7" s="106" t="s">
        <v>483</v>
      </c>
      <c r="N7" s="127">
        <v>12</v>
      </c>
      <c r="O7" s="95"/>
      <c r="P7" s="95"/>
      <c r="Q7" s="95"/>
      <c r="R7" s="97">
        <v>13</v>
      </c>
      <c r="S7" s="184">
        <v>14</v>
      </c>
    </row>
    <row r="8" spans="1:19" s="36" customFormat="1" ht="14.25" x14ac:dyDescent="0.2">
      <c r="A8" s="36" t="str">
        <f t="shared" ref="A8:A46" si="0">C8&amp;region</f>
        <v>A</v>
      </c>
      <c r="B8" s="279">
        <v>1</v>
      </c>
      <c r="C8" s="280"/>
      <c r="D8" s="281"/>
      <c r="E8" s="282">
        <f>IFERROR(VLOOKUP(region&amp;'Prod. roślinna'!$C8,Dane_srednie_baza,6,0),0)</f>
        <v>0</v>
      </c>
      <c r="F8" s="282">
        <f>IFERROR(VLOOKUP(region&amp;'Prod. roślinna'!C8,Dane_srednie_baza,7,0),0)</f>
        <v>0</v>
      </c>
      <c r="G8" s="283">
        <f>E8*F8</f>
        <v>0</v>
      </c>
      <c r="H8" s="283">
        <f>D8*G8</f>
        <v>0</v>
      </c>
      <c r="I8" s="284"/>
      <c r="J8" s="285" t="e">
        <f>AND(VLOOKUP(C8,rosliny_baza,2,0),('Prod. zwierzęca towar.'!$B$6&gt;0))</f>
        <v>#N/A</v>
      </c>
      <c r="K8" s="286"/>
      <c r="L8" s="287">
        <f t="shared" ref="L8:L46" si="1">H8*(100%-I8)</f>
        <v>0</v>
      </c>
      <c r="M8" s="287">
        <f t="shared" ref="M8:M46" si="2">H8-L8</f>
        <v>0</v>
      </c>
      <c r="N8" s="287">
        <f>I8*O8</f>
        <v>0</v>
      </c>
      <c r="O8" s="287">
        <f t="shared" ref="O8:O46" si="3">IF(I8&gt;=70%,VLOOKUP(A8,Koszty_nieponiesione_baza,2,0)*D8,0)</f>
        <v>0</v>
      </c>
      <c r="P8" s="287">
        <f>IF(I8&gt;=70%,D8,0)</f>
        <v>0</v>
      </c>
      <c r="Q8" s="287">
        <f>IF(OR(C8='Koszty nieponiesione'!$A$283,C8='Koszty nieponiesione'!$A$291,C8='Koszty nieponiesione'!$A$295,C8='Koszty nieponiesione'!$A$303,C8='Koszty nieponiesione'!$A$307,C8='Koszty nieponiesione'!$A$311,C8='Koszty nieponiesione'!$A$315,C8='Koszty nieponiesione'!$A$319), 'Prod. roślinna'!D8,0)</f>
        <v>0</v>
      </c>
      <c r="R8" s="288"/>
      <c r="S8" s="289">
        <f t="shared" ref="S8:S46" si="4">IF(I8&gt;0,D8,0)</f>
        <v>0</v>
      </c>
    </row>
    <row r="9" spans="1:19" s="36" customFormat="1" ht="14.25" x14ac:dyDescent="0.2">
      <c r="A9" s="36" t="str">
        <f t="shared" si="0"/>
        <v>A</v>
      </c>
      <c r="B9" s="279">
        <v>2</v>
      </c>
      <c r="C9" s="280"/>
      <c r="D9" s="281"/>
      <c r="E9" s="282">
        <f>IFERROR(VLOOKUP(region&amp;'Prod. roślinna'!$C9,Dane_srednie_baza,6,0),0)</f>
        <v>0</v>
      </c>
      <c r="F9" s="282">
        <f>IFERROR(VLOOKUP(region&amp;'Prod. roślinna'!C9,Dane_srednie_baza,7,0),0)</f>
        <v>0</v>
      </c>
      <c r="G9" s="283">
        <f t="shared" ref="G9:G39" si="5">E9*F9</f>
        <v>0</v>
      </c>
      <c r="H9" s="283">
        <f t="shared" ref="H9:H46" si="6">D9*G9</f>
        <v>0</v>
      </c>
      <c r="I9" s="284"/>
      <c r="J9" s="285" t="e">
        <f>AND(VLOOKUP(C9,rosliny_baza,2,0),('Prod. zwierzęca towar.'!$B$6&gt;0))</f>
        <v>#N/A</v>
      </c>
      <c r="K9" s="286"/>
      <c r="L9" s="287">
        <f t="shared" si="1"/>
        <v>0</v>
      </c>
      <c r="M9" s="287">
        <f t="shared" si="2"/>
        <v>0</v>
      </c>
      <c r="N9" s="287">
        <f t="shared" ref="N9:N46" si="7">I9*O9</f>
        <v>0</v>
      </c>
      <c r="O9" s="287">
        <f t="shared" si="3"/>
        <v>0</v>
      </c>
      <c r="P9" s="287">
        <f t="shared" ref="P9:P46" si="8">IF(I9&gt;=70%,D9,0)</f>
        <v>0</v>
      </c>
      <c r="Q9" s="287">
        <f>IF(OR(C9='Koszty nieponiesione'!$A$283,C9='Koszty nieponiesione'!$A$291,C9='Koszty nieponiesione'!$A$295,C9='Koszty nieponiesione'!$A$303,C9='Koszty nieponiesione'!$A$307,C9='Koszty nieponiesione'!$A$311,C9='Koszty nieponiesione'!$A$315,C9='Koszty nieponiesione'!$A$319), 'Prod. roślinna'!D9,0)</f>
        <v>0</v>
      </c>
      <c r="R9" s="288"/>
      <c r="S9" s="290">
        <f t="shared" si="4"/>
        <v>0</v>
      </c>
    </row>
    <row r="10" spans="1:19" s="36" customFormat="1" ht="14.25" x14ac:dyDescent="0.2">
      <c r="A10" s="36" t="str">
        <f t="shared" si="0"/>
        <v>A</v>
      </c>
      <c r="B10" s="279">
        <v>3</v>
      </c>
      <c r="C10" s="280"/>
      <c r="D10" s="281"/>
      <c r="E10" s="282">
        <f>IFERROR(VLOOKUP(region&amp;'Prod. roślinna'!$C10,Dane_srednie_baza,6,0),0)</f>
        <v>0</v>
      </c>
      <c r="F10" s="282">
        <f>IFERROR(VLOOKUP(region&amp;'Prod. roślinna'!C10,Dane_srednie_baza,7,0),0)</f>
        <v>0</v>
      </c>
      <c r="G10" s="283">
        <f t="shared" si="5"/>
        <v>0</v>
      </c>
      <c r="H10" s="283">
        <f t="shared" si="6"/>
        <v>0</v>
      </c>
      <c r="I10" s="284"/>
      <c r="J10" s="285" t="e">
        <f>AND(VLOOKUP(C10,rosliny_baza,2,0),('Prod. zwierzęca towar.'!$B$6&gt;0))</f>
        <v>#N/A</v>
      </c>
      <c r="K10" s="286"/>
      <c r="L10" s="287">
        <f t="shared" si="1"/>
        <v>0</v>
      </c>
      <c r="M10" s="287">
        <f t="shared" si="2"/>
        <v>0</v>
      </c>
      <c r="N10" s="287">
        <f>I10*O10</f>
        <v>0</v>
      </c>
      <c r="O10" s="287">
        <f t="shared" si="3"/>
        <v>0</v>
      </c>
      <c r="P10" s="287">
        <f t="shared" si="8"/>
        <v>0</v>
      </c>
      <c r="Q10" s="287">
        <f>IF(OR(C10='Koszty nieponiesione'!$A$283,C10='Koszty nieponiesione'!$A$291,C10='Koszty nieponiesione'!$A$295,C10='Koszty nieponiesione'!$A$303,C10='Koszty nieponiesione'!$A$307,C10='Koszty nieponiesione'!$A$311,C10='Koszty nieponiesione'!$A$315,C10='Koszty nieponiesione'!$A$319), 'Prod. roślinna'!D10,0)</f>
        <v>0</v>
      </c>
      <c r="R10" s="288"/>
      <c r="S10" s="290">
        <f t="shared" si="4"/>
        <v>0</v>
      </c>
    </row>
    <row r="11" spans="1:19" s="36" customFormat="1" ht="14.25" x14ac:dyDescent="0.2">
      <c r="A11" s="36" t="str">
        <f t="shared" si="0"/>
        <v>A</v>
      </c>
      <c r="B11" s="279">
        <v>4</v>
      </c>
      <c r="C11" s="280"/>
      <c r="D11" s="281"/>
      <c r="E11" s="282">
        <f>IFERROR(VLOOKUP(region&amp;'Prod. roślinna'!$C11,Dane_srednie_baza,6,0),0)</f>
        <v>0</v>
      </c>
      <c r="F11" s="282">
        <f>IFERROR(VLOOKUP(region&amp;'Prod. roślinna'!C11,Dane_srednie_baza,7,0),0)</f>
        <v>0</v>
      </c>
      <c r="G11" s="283">
        <f t="shared" si="5"/>
        <v>0</v>
      </c>
      <c r="H11" s="283">
        <f t="shared" si="6"/>
        <v>0</v>
      </c>
      <c r="I11" s="284"/>
      <c r="J11" s="285" t="e">
        <f>AND(VLOOKUP(C11,rosliny_baza,2,0),('Prod. zwierzęca towar.'!$B$6&gt;0))</f>
        <v>#N/A</v>
      </c>
      <c r="K11" s="286"/>
      <c r="L11" s="287">
        <f t="shared" si="1"/>
        <v>0</v>
      </c>
      <c r="M11" s="287">
        <f t="shared" si="2"/>
        <v>0</v>
      </c>
      <c r="N11" s="287">
        <f>I11*O11</f>
        <v>0</v>
      </c>
      <c r="O11" s="287">
        <f t="shared" si="3"/>
        <v>0</v>
      </c>
      <c r="P11" s="287">
        <f t="shared" si="8"/>
        <v>0</v>
      </c>
      <c r="Q11" s="287">
        <f>IF(OR(C11='Koszty nieponiesione'!$A$283,C11='Koszty nieponiesione'!$A$291,C11='Koszty nieponiesione'!$A$295,C11='Koszty nieponiesione'!$A$303,C11='Koszty nieponiesione'!$A$307,C11='Koszty nieponiesione'!$A$311,C11='Koszty nieponiesione'!$A$315,C11='Koszty nieponiesione'!$A$319), 'Prod. roślinna'!D11,0)</f>
        <v>0</v>
      </c>
      <c r="R11" s="288"/>
      <c r="S11" s="290">
        <f t="shared" si="4"/>
        <v>0</v>
      </c>
    </row>
    <row r="12" spans="1:19" s="36" customFormat="1" ht="14.25" x14ac:dyDescent="0.2">
      <c r="A12" s="36" t="str">
        <f t="shared" si="0"/>
        <v>A</v>
      </c>
      <c r="B12" s="279">
        <v>5</v>
      </c>
      <c r="C12" s="280"/>
      <c r="D12" s="281"/>
      <c r="E12" s="282">
        <f>IFERROR(VLOOKUP(region&amp;'Prod. roślinna'!$C12,Dane_srednie_baza,6,0),0)</f>
        <v>0</v>
      </c>
      <c r="F12" s="282">
        <f>IFERROR(VLOOKUP(region&amp;'Prod. roślinna'!C12,Dane_srednie_baza,7,0),0)</f>
        <v>0</v>
      </c>
      <c r="G12" s="283">
        <f t="shared" si="5"/>
        <v>0</v>
      </c>
      <c r="H12" s="283">
        <f t="shared" si="6"/>
        <v>0</v>
      </c>
      <c r="I12" s="284"/>
      <c r="J12" s="285" t="e">
        <f>AND(VLOOKUP(C12,rosliny_baza,2,0),('Prod. zwierzęca towar.'!$B$6&gt;0))</f>
        <v>#N/A</v>
      </c>
      <c r="K12" s="286"/>
      <c r="L12" s="287">
        <f t="shared" si="1"/>
        <v>0</v>
      </c>
      <c r="M12" s="287">
        <f t="shared" si="2"/>
        <v>0</v>
      </c>
      <c r="N12" s="287">
        <f t="shared" si="7"/>
        <v>0</v>
      </c>
      <c r="O12" s="287">
        <f t="shared" si="3"/>
        <v>0</v>
      </c>
      <c r="P12" s="287">
        <f t="shared" si="8"/>
        <v>0</v>
      </c>
      <c r="Q12" s="287">
        <f>IF(OR(C12='Koszty nieponiesione'!$A$283,C12='Koszty nieponiesione'!$A$291,C12='Koszty nieponiesione'!$A$295,C12='Koszty nieponiesione'!$A$303,C12='Koszty nieponiesione'!$A$307,C12='Koszty nieponiesione'!$A$311,C12='Koszty nieponiesione'!$A$315,C12='Koszty nieponiesione'!$A$319), 'Prod. roślinna'!D12,0)</f>
        <v>0</v>
      </c>
      <c r="R12" s="288"/>
      <c r="S12" s="290">
        <f t="shared" si="4"/>
        <v>0</v>
      </c>
    </row>
    <row r="13" spans="1:19" s="36" customFormat="1" ht="14.25" x14ac:dyDescent="0.2">
      <c r="A13" s="36" t="str">
        <f t="shared" si="0"/>
        <v>A</v>
      </c>
      <c r="B13" s="279">
        <v>6</v>
      </c>
      <c r="C13" s="280"/>
      <c r="D13" s="281"/>
      <c r="E13" s="282">
        <f>IFERROR(VLOOKUP(region&amp;'Prod. roślinna'!$C13,Dane_srednie_baza,6,0),0)</f>
        <v>0</v>
      </c>
      <c r="F13" s="282">
        <f>IFERROR(VLOOKUP(region&amp;'Prod. roślinna'!C13,Dane_srednie_baza,7,0),0)</f>
        <v>0</v>
      </c>
      <c r="G13" s="283">
        <f t="shared" si="5"/>
        <v>0</v>
      </c>
      <c r="H13" s="283">
        <f t="shared" si="6"/>
        <v>0</v>
      </c>
      <c r="I13" s="284"/>
      <c r="J13" s="285" t="e">
        <f>AND(VLOOKUP(C13,rosliny_baza,2,0),('Prod. zwierzęca towar.'!$B$6&gt;0))</f>
        <v>#N/A</v>
      </c>
      <c r="K13" s="286"/>
      <c r="L13" s="287">
        <f t="shared" si="1"/>
        <v>0</v>
      </c>
      <c r="M13" s="287">
        <f t="shared" si="2"/>
        <v>0</v>
      </c>
      <c r="N13" s="287">
        <f t="shared" si="7"/>
        <v>0</v>
      </c>
      <c r="O13" s="287">
        <f t="shared" si="3"/>
        <v>0</v>
      </c>
      <c r="P13" s="287">
        <f t="shared" si="8"/>
        <v>0</v>
      </c>
      <c r="Q13" s="287">
        <f>IF(OR(C13='Koszty nieponiesione'!$A$283,C13='Koszty nieponiesione'!$A$291,C13='Koszty nieponiesione'!$A$295,C13='Koszty nieponiesione'!$A$303,C13='Koszty nieponiesione'!$A$307,C13='Koszty nieponiesione'!$A$311,C13='Koszty nieponiesione'!$A$315,C13='Koszty nieponiesione'!$A$319), 'Prod. roślinna'!D13,0)</f>
        <v>0</v>
      </c>
      <c r="R13" s="288"/>
      <c r="S13" s="290">
        <f t="shared" si="4"/>
        <v>0</v>
      </c>
    </row>
    <row r="14" spans="1:19" s="36" customFormat="1" ht="14.25" x14ac:dyDescent="0.2">
      <c r="A14" s="36" t="str">
        <f t="shared" si="0"/>
        <v>A</v>
      </c>
      <c r="B14" s="291">
        <v>7</v>
      </c>
      <c r="C14" s="280"/>
      <c r="D14" s="281"/>
      <c r="E14" s="282">
        <f>IFERROR(VLOOKUP(region&amp;'Prod. roślinna'!$C14,Dane_srednie_baza,6,0),0)</f>
        <v>0</v>
      </c>
      <c r="F14" s="282">
        <f>IFERROR(VLOOKUP(region&amp;'Prod. roślinna'!C14,Dane_srednie_baza,7,0),0)</f>
        <v>0</v>
      </c>
      <c r="G14" s="283">
        <f t="shared" si="5"/>
        <v>0</v>
      </c>
      <c r="H14" s="283">
        <f t="shared" si="6"/>
        <v>0</v>
      </c>
      <c r="I14" s="284"/>
      <c r="J14" s="285" t="e">
        <f>AND(VLOOKUP(C14,rosliny_baza,2,0),('Prod. zwierzęca towar.'!$B$6&gt;0))</f>
        <v>#N/A</v>
      </c>
      <c r="K14" s="286"/>
      <c r="L14" s="287">
        <f t="shared" si="1"/>
        <v>0</v>
      </c>
      <c r="M14" s="287">
        <f t="shared" si="2"/>
        <v>0</v>
      </c>
      <c r="N14" s="287">
        <f t="shared" si="7"/>
        <v>0</v>
      </c>
      <c r="O14" s="287">
        <f t="shared" si="3"/>
        <v>0</v>
      </c>
      <c r="P14" s="287">
        <f t="shared" si="8"/>
        <v>0</v>
      </c>
      <c r="Q14" s="287">
        <f>IF(OR(C14='Koszty nieponiesione'!$A$283,C14='Koszty nieponiesione'!$A$291,C14='Koszty nieponiesione'!$A$295,C14='Koszty nieponiesione'!$A$303,C14='Koszty nieponiesione'!$A$307,C14='Koszty nieponiesione'!$A$311,C14='Koszty nieponiesione'!$A$315,C14='Koszty nieponiesione'!$A$319), 'Prod. roślinna'!D14,0)</f>
        <v>0</v>
      </c>
      <c r="R14" s="288"/>
      <c r="S14" s="290">
        <f t="shared" si="4"/>
        <v>0</v>
      </c>
    </row>
    <row r="15" spans="1:19" s="36" customFormat="1" ht="14.25" x14ac:dyDescent="0.2">
      <c r="A15" s="36" t="str">
        <f t="shared" si="0"/>
        <v>A</v>
      </c>
      <c r="B15" s="292">
        <v>8</v>
      </c>
      <c r="C15" s="280"/>
      <c r="D15" s="281"/>
      <c r="E15" s="282">
        <f>IFERROR(VLOOKUP(region&amp;'Prod. roślinna'!$C15,Dane_srednie_baza,6,0),0)</f>
        <v>0</v>
      </c>
      <c r="F15" s="282">
        <f>IFERROR(VLOOKUP(region&amp;'Prod. roślinna'!C15,Dane_srednie_baza,7,0),0)</f>
        <v>0</v>
      </c>
      <c r="G15" s="283">
        <f t="shared" si="5"/>
        <v>0</v>
      </c>
      <c r="H15" s="283">
        <f t="shared" si="6"/>
        <v>0</v>
      </c>
      <c r="I15" s="284"/>
      <c r="J15" s="285" t="e">
        <f>AND(VLOOKUP(C15,rosliny_baza,2,0),('Prod. zwierzęca towar.'!$B$6&gt;0))</f>
        <v>#N/A</v>
      </c>
      <c r="K15" s="286"/>
      <c r="L15" s="287">
        <f t="shared" si="1"/>
        <v>0</v>
      </c>
      <c r="M15" s="287">
        <f t="shared" si="2"/>
        <v>0</v>
      </c>
      <c r="N15" s="287">
        <f t="shared" si="7"/>
        <v>0</v>
      </c>
      <c r="O15" s="287">
        <f t="shared" si="3"/>
        <v>0</v>
      </c>
      <c r="P15" s="287">
        <f t="shared" si="8"/>
        <v>0</v>
      </c>
      <c r="Q15" s="287">
        <f>IF(OR(C15='Koszty nieponiesione'!$A$283,C15='Koszty nieponiesione'!$A$291,C15='Koszty nieponiesione'!$A$295,C15='Koszty nieponiesione'!$A$303,C15='Koszty nieponiesione'!$A$307,C15='Koszty nieponiesione'!$A$311,C15='Koszty nieponiesione'!$A$315,C15='Koszty nieponiesione'!$A$319), 'Prod. roślinna'!D15,0)</f>
        <v>0</v>
      </c>
      <c r="R15" s="288"/>
      <c r="S15" s="290">
        <f t="shared" si="4"/>
        <v>0</v>
      </c>
    </row>
    <row r="16" spans="1:19" s="36" customFormat="1" ht="14.25" x14ac:dyDescent="0.2">
      <c r="A16" s="36" t="str">
        <f t="shared" si="0"/>
        <v>A</v>
      </c>
      <c r="B16" s="292">
        <v>9</v>
      </c>
      <c r="C16" s="280"/>
      <c r="D16" s="281"/>
      <c r="E16" s="282">
        <f>IFERROR(VLOOKUP(region&amp;'Prod. roślinna'!$C16,Dane_srednie_baza,6,0),0)</f>
        <v>0</v>
      </c>
      <c r="F16" s="282">
        <f>IFERROR(VLOOKUP(region&amp;'Prod. roślinna'!C16,Dane_srednie_baza,7,0),0)</f>
        <v>0</v>
      </c>
      <c r="G16" s="283">
        <f t="shared" si="5"/>
        <v>0</v>
      </c>
      <c r="H16" s="283">
        <f t="shared" si="6"/>
        <v>0</v>
      </c>
      <c r="I16" s="284"/>
      <c r="J16" s="285" t="e">
        <f>AND(VLOOKUP(C16,rosliny_baza,2,0),('Prod. zwierzęca towar.'!$B$6&gt;0))</f>
        <v>#N/A</v>
      </c>
      <c r="K16" s="286"/>
      <c r="L16" s="287">
        <f t="shared" si="1"/>
        <v>0</v>
      </c>
      <c r="M16" s="287">
        <f t="shared" si="2"/>
        <v>0</v>
      </c>
      <c r="N16" s="287">
        <f t="shared" si="7"/>
        <v>0</v>
      </c>
      <c r="O16" s="287">
        <f t="shared" si="3"/>
        <v>0</v>
      </c>
      <c r="P16" s="287">
        <f t="shared" si="8"/>
        <v>0</v>
      </c>
      <c r="Q16" s="287">
        <f>IF(OR(C16='Koszty nieponiesione'!$A$283,C16='Koszty nieponiesione'!$A$291,C16='Koszty nieponiesione'!$A$295,C16='Koszty nieponiesione'!$A$303,C16='Koszty nieponiesione'!$A$307,C16='Koszty nieponiesione'!$A$311,C16='Koszty nieponiesione'!$A$315,C16='Koszty nieponiesione'!$A$319), 'Prod. roślinna'!D16,0)</f>
        <v>0</v>
      </c>
      <c r="R16" s="288"/>
      <c r="S16" s="290">
        <f t="shared" si="4"/>
        <v>0</v>
      </c>
    </row>
    <row r="17" spans="1:19" s="36" customFormat="1" ht="14.25" x14ac:dyDescent="0.2">
      <c r="A17" s="36" t="str">
        <f t="shared" si="0"/>
        <v>A</v>
      </c>
      <c r="B17" s="293">
        <v>10</v>
      </c>
      <c r="C17" s="280"/>
      <c r="D17" s="281"/>
      <c r="E17" s="282">
        <f>IFERROR(VLOOKUP(region&amp;'Prod. roślinna'!$C17,Dane_srednie_baza,6,0),0)</f>
        <v>0</v>
      </c>
      <c r="F17" s="282">
        <f>IFERROR(VLOOKUP(region&amp;'Prod. roślinna'!C17,Dane_srednie_baza,7,0),0)</f>
        <v>0</v>
      </c>
      <c r="G17" s="283">
        <f t="shared" si="5"/>
        <v>0</v>
      </c>
      <c r="H17" s="283">
        <f t="shared" si="6"/>
        <v>0</v>
      </c>
      <c r="I17" s="284"/>
      <c r="J17" s="285" t="e">
        <f>AND(VLOOKUP(C17,rosliny_baza,2,0),('Prod. zwierzęca towar.'!$B$6&gt;0))</f>
        <v>#N/A</v>
      </c>
      <c r="K17" s="286"/>
      <c r="L17" s="287">
        <f t="shared" si="1"/>
        <v>0</v>
      </c>
      <c r="M17" s="287">
        <f t="shared" si="2"/>
        <v>0</v>
      </c>
      <c r="N17" s="287">
        <f t="shared" si="7"/>
        <v>0</v>
      </c>
      <c r="O17" s="287">
        <f t="shared" si="3"/>
        <v>0</v>
      </c>
      <c r="P17" s="287">
        <f t="shared" si="8"/>
        <v>0</v>
      </c>
      <c r="Q17" s="287">
        <f>IF(OR(C17='Koszty nieponiesione'!$A$283,C17='Koszty nieponiesione'!$A$291,C17='Koszty nieponiesione'!$A$295,C17='Koszty nieponiesione'!$A$303,C17='Koszty nieponiesione'!$A$307,C17='Koszty nieponiesione'!$A$311,C17='Koszty nieponiesione'!$A$315,C17='Koszty nieponiesione'!$A$319), 'Prod. roślinna'!D17,0)</f>
        <v>0</v>
      </c>
      <c r="R17" s="288"/>
      <c r="S17" s="290">
        <f t="shared" si="4"/>
        <v>0</v>
      </c>
    </row>
    <row r="18" spans="1:19" s="36" customFormat="1" ht="14.25" x14ac:dyDescent="0.2">
      <c r="A18" s="36" t="str">
        <f t="shared" si="0"/>
        <v>A</v>
      </c>
      <c r="B18" s="293">
        <v>11</v>
      </c>
      <c r="C18" s="280"/>
      <c r="D18" s="281"/>
      <c r="E18" s="282">
        <f>IFERROR(VLOOKUP(region&amp;'Prod. roślinna'!$C18,Dane_srednie_baza,6,0),0)</f>
        <v>0</v>
      </c>
      <c r="F18" s="282">
        <f>IFERROR(VLOOKUP(region&amp;'Prod. roślinna'!C18,Dane_srednie_baza,7,0),0)</f>
        <v>0</v>
      </c>
      <c r="G18" s="283">
        <f t="shared" si="5"/>
        <v>0</v>
      </c>
      <c r="H18" s="283">
        <f t="shared" si="6"/>
        <v>0</v>
      </c>
      <c r="I18" s="284"/>
      <c r="J18" s="285" t="e">
        <f>AND(VLOOKUP(C18,rosliny_baza,2,0),('Prod. zwierzęca towar.'!$B$6&gt;0))</f>
        <v>#N/A</v>
      </c>
      <c r="K18" s="286"/>
      <c r="L18" s="287">
        <f t="shared" si="1"/>
        <v>0</v>
      </c>
      <c r="M18" s="287">
        <f t="shared" si="2"/>
        <v>0</v>
      </c>
      <c r="N18" s="287">
        <f t="shared" si="7"/>
        <v>0</v>
      </c>
      <c r="O18" s="287">
        <f t="shared" si="3"/>
        <v>0</v>
      </c>
      <c r="P18" s="287">
        <f t="shared" si="8"/>
        <v>0</v>
      </c>
      <c r="Q18" s="287">
        <f>IF(OR(C18='Koszty nieponiesione'!$A$283,C18='Koszty nieponiesione'!$A$291,C18='Koszty nieponiesione'!$A$295,C18='Koszty nieponiesione'!$A$303,C18='Koszty nieponiesione'!$A$307,C18='Koszty nieponiesione'!$A$311,C18='Koszty nieponiesione'!$A$315,C18='Koszty nieponiesione'!$A$319), 'Prod. roślinna'!D18,0)</f>
        <v>0</v>
      </c>
      <c r="R18" s="288"/>
      <c r="S18" s="290">
        <f t="shared" si="4"/>
        <v>0</v>
      </c>
    </row>
    <row r="19" spans="1:19" s="36" customFormat="1" ht="14.25" x14ac:dyDescent="0.2">
      <c r="A19" s="36" t="str">
        <f t="shared" si="0"/>
        <v>A</v>
      </c>
      <c r="B19" s="293">
        <v>12</v>
      </c>
      <c r="C19" s="280"/>
      <c r="D19" s="281"/>
      <c r="E19" s="282">
        <f>IFERROR(VLOOKUP(region&amp;'Prod. roślinna'!$C19,Dane_srednie_baza,6,0),0)</f>
        <v>0</v>
      </c>
      <c r="F19" s="282">
        <f>IFERROR(VLOOKUP(region&amp;'Prod. roślinna'!C19,Dane_srednie_baza,7,0),0)</f>
        <v>0</v>
      </c>
      <c r="G19" s="283">
        <f t="shared" si="5"/>
        <v>0</v>
      </c>
      <c r="H19" s="283">
        <f t="shared" si="6"/>
        <v>0</v>
      </c>
      <c r="I19" s="284"/>
      <c r="J19" s="285" t="e">
        <f>AND(VLOOKUP(C19,rosliny_baza,2,0),('Prod. zwierzęca towar.'!$B$6&gt;0))</f>
        <v>#N/A</v>
      </c>
      <c r="K19" s="286"/>
      <c r="L19" s="287">
        <f t="shared" si="1"/>
        <v>0</v>
      </c>
      <c r="M19" s="287">
        <f t="shared" si="2"/>
        <v>0</v>
      </c>
      <c r="N19" s="287">
        <f t="shared" si="7"/>
        <v>0</v>
      </c>
      <c r="O19" s="287">
        <f t="shared" si="3"/>
        <v>0</v>
      </c>
      <c r="P19" s="287">
        <f t="shared" si="8"/>
        <v>0</v>
      </c>
      <c r="Q19" s="287">
        <f>IF(OR(C19='Koszty nieponiesione'!$A$283,C19='Koszty nieponiesione'!$A$291,C19='Koszty nieponiesione'!$A$295,C19='Koszty nieponiesione'!$A$303,C19='Koszty nieponiesione'!$A$307,C19='Koszty nieponiesione'!$A$311,C19='Koszty nieponiesione'!$A$315,C19='Koszty nieponiesione'!$A$319), 'Prod. roślinna'!D19,0)</f>
        <v>0</v>
      </c>
      <c r="R19" s="288"/>
      <c r="S19" s="290">
        <f t="shared" si="4"/>
        <v>0</v>
      </c>
    </row>
    <row r="20" spans="1:19" s="36" customFormat="1" ht="14.25" x14ac:dyDescent="0.2">
      <c r="A20" s="36" t="str">
        <f t="shared" si="0"/>
        <v>A</v>
      </c>
      <c r="B20" s="293">
        <v>13</v>
      </c>
      <c r="C20" s="280"/>
      <c r="D20" s="281"/>
      <c r="E20" s="282">
        <f>IFERROR(VLOOKUP(region&amp;'Prod. roślinna'!$C20,Dane_srednie_baza,6,0),0)</f>
        <v>0</v>
      </c>
      <c r="F20" s="282">
        <f>IFERROR(VLOOKUP(region&amp;'Prod. roślinna'!C20,Dane_srednie_baza,7,0),0)</f>
        <v>0</v>
      </c>
      <c r="G20" s="283">
        <f t="shared" si="5"/>
        <v>0</v>
      </c>
      <c r="H20" s="283">
        <f t="shared" si="6"/>
        <v>0</v>
      </c>
      <c r="I20" s="284"/>
      <c r="J20" s="285" t="e">
        <f>AND(VLOOKUP(C20,rosliny_baza,2,0),('Prod. zwierzęca towar.'!$B$6&gt;0))</f>
        <v>#N/A</v>
      </c>
      <c r="K20" s="286"/>
      <c r="L20" s="287">
        <f t="shared" si="1"/>
        <v>0</v>
      </c>
      <c r="M20" s="287">
        <f t="shared" si="2"/>
        <v>0</v>
      </c>
      <c r="N20" s="287">
        <f t="shared" si="7"/>
        <v>0</v>
      </c>
      <c r="O20" s="287">
        <f t="shared" si="3"/>
        <v>0</v>
      </c>
      <c r="P20" s="287">
        <f t="shared" si="8"/>
        <v>0</v>
      </c>
      <c r="Q20" s="287">
        <f>IF(OR(C20='Koszty nieponiesione'!$A$283,C20='Koszty nieponiesione'!$A$291,C20='Koszty nieponiesione'!$A$295,C20='Koszty nieponiesione'!$A$303,C20='Koszty nieponiesione'!$A$307,C20='Koszty nieponiesione'!$A$311,C20='Koszty nieponiesione'!$A$315,C20='Koszty nieponiesione'!$A$319), 'Prod. roślinna'!D20,0)</f>
        <v>0</v>
      </c>
      <c r="R20" s="288"/>
      <c r="S20" s="290">
        <f t="shared" si="4"/>
        <v>0</v>
      </c>
    </row>
    <row r="21" spans="1:19" s="36" customFormat="1" ht="14.25" x14ac:dyDescent="0.2">
      <c r="A21" s="36" t="str">
        <f t="shared" si="0"/>
        <v>A</v>
      </c>
      <c r="B21" s="293">
        <v>14</v>
      </c>
      <c r="C21" s="280"/>
      <c r="D21" s="281"/>
      <c r="E21" s="282">
        <f>IFERROR(VLOOKUP(region&amp;'Prod. roślinna'!$C21,Dane_srednie_baza,6,0),0)</f>
        <v>0</v>
      </c>
      <c r="F21" s="282">
        <f>IFERROR(VLOOKUP(region&amp;'Prod. roślinna'!C21,Dane_srednie_baza,7,0),0)</f>
        <v>0</v>
      </c>
      <c r="G21" s="283">
        <f t="shared" si="5"/>
        <v>0</v>
      </c>
      <c r="H21" s="283">
        <f t="shared" si="6"/>
        <v>0</v>
      </c>
      <c r="I21" s="284"/>
      <c r="J21" s="285" t="e">
        <f>AND(VLOOKUP(C21,rosliny_baza,2,0),('Prod. zwierzęca towar.'!$B$6&gt;0))</f>
        <v>#N/A</v>
      </c>
      <c r="K21" s="286"/>
      <c r="L21" s="287">
        <f t="shared" si="1"/>
        <v>0</v>
      </c>
      <c r="M21" s="287">
        <f t="shared" si="2"/>
        <v>0</v>
      </c>
      <c r="N21" s="287">
        <f t="shared" si="7"/>
        <v>0</v>
      </c>
      <c r="O21" s="287">
        <f t="shared" si="3"/>
        <v>0</v>
      </c>
      <c r="P21" s="287">
        <f t="shared" si="8"/>
        <v>0</v>
      </c>
      <c r="Q21" s="287">
        <f>IF(OR(C21='Koszty nieponiesione'!$A$283,C21='Koszty nieponiesione'!$A$291,C21='Koszty nieponiesione'!$A$295,C21='Koszty nieponiesione'!$A$303,C21='Koszty nieponiesione'!$A$307,C21='Koszty nieponiesione'!$A$311,C21='Koszty nieponiesione'!$A$315,C21='Koszty nieponiesione'!$A$319), 'Prod. roślinna'!D21,0)</f>
        <v>0</v>
      </c>
      <c r="R21" s="288"/>
      <c r="S21" s="290">
        <f t="shared" si="4"/>
        <v>0</v>
      </c>
    </row>
    <row r="22" spans="1:19" s="36" customFormat="1" ht="14.25" x14ac:dyDescent="0.2">
      <c r="A22" s="36" t="str">
        <f t="shared" si="0"/>
        <v>A</v>
      </c>
      <c r="B22" s="293">
        <v>15</v>
      </c>
      <c r="C22" s="280"/>
      <c r="D22" s="281"/>
      <c r="E22" s="282">
        <f>IFERROR(VLOOKUP(region&amp;'Prod. roślinna'!$C22,Dane_srednie_baza,6,0),0)</f>
        <v>0</v>
      </c>
      <c r="F22" s="282">
        <f>IFERROR(VLOOKUP(region&amp;'Prod. roślinna'!C22,Dane_srednie_baza,7,0),0)</f>
        <v>0</v>
      </c>
      <c r="G22" s="283">
        <f t="shared" si="5"/>
        <v>0</v>
      </c>
      <c r="H22" s="283">
        <f t="shared" si="6"/>
        <v>0</v>
      </c>
      <c r="I22" s="284"/>
      <c r="J22" s="285" t="e">
        <f>AND(VLOOKUP(C22,rosliny_baza,2,0),('Prod. zwierzęca towar.'!$B$6&gt;0))</f>
        <v>#N/A</v>
      </c>
      <c r="K22" s="286"/>
      <c r="L22" s="287">
        <f t="shared" si="1"/>
        <v>0</v>
      </c>
      <c r="M22" s="287">
        <f t="shared" si="2"/>
        <v>0</v>
      </c>
      <c r="N22" s="287">
        <f t="shared" si="7"/>
        <v>0</v>
      </c>
      <c r="O22" s="287">
        <f t="shared" si="3"/>
        <v>0</v>
      </c>
      <c r="P22" s="287">
        <f t="shared" si="8"/>
        <v>0</v>
      </c>
      <c r="Q22" s="287">
        <f>IF(OR(C22='Koszty nieponiesione'!$A$283,C22='Koszty nieponiesione'!$A$291,C22='Koszty nieponiesione'!$A$295,C22='Koszty nieponiesione'!$A$303,C22='Koszty nieponiesione'!$A$307,C22='Koszty nieponiesione'!$A$311,C22='Koszty nieponiesione'!$A$315,C22='Koszty nieponiesione'!$A$319), 'Prod. roślinna'!D22,0)</f>
        <v>0</v>
      </c>
      <c r="R22" s="288"/>
      <c r="S22" s="290">
        <f t="shared" si="4"/>
        <v>0</v>
      </c>
    </row>
    <row r="23" spans="1:19" s="36" customFormat="1" ht="14.25" x14ac:dyDescent="0.2">
      <c r="A23" s="36" t="str">
        <f t="shared" si="0"/>
        <v>A</v>
      </c>
      <c r="B23" s="293">
        <v>16</v>
      </c>
      <c r="C23" s="280"/>
      <c r="D23" s="281"/>
      <c r="E23" s="282">
        <f>IFERROR(VLOOKUP(region&amp;'Prod. roślinna'!$C23,Dane_srednie_baza,6,0),0)</f>
        <v>0</v>
      </c>
      <c r="F23" s="282">
        <f>IFERROR(VLOOKUP(region&amp;'Prod. roślinna'!C23,Dane_srednie_baza,7,0),0)</f>
        <v>0</v>
      </c>
      <c r="G23" s="283">
        <f t="shared" si="5"/>
        <v>0</v>
      </c>
      <c r="H23" s="283">
        <f t="shared" si="6"/>
        <v>0</v>
      </c>
      <c r="I23" s="284"/>
      <c r="J23" s="285" t="e">
        <f>AND(VLOOKUP(C23,rosliny_baza,2,0),('Prod. zwierzęca towar.'!$B$6&gt;0))</f>
        <v>#N/A</v>
      </c>
      <c r="K23" s="286"/>
      <c r="L23" s="287">
        <f t="shared" si="1"/>
        <v>0</v>
      </c>
      <c r="M23" s="287">
        <f t="shared" si="2"/>
        <v>0</v>
      </c>
      <c r="N23" s="287">
        <f t="shared" si="7"/>
        <v>0</v>
      </c>
      <c r="O23" s="287">
        <f t="shared" si="3"/>
        <v>0</v>
      </c>
      <c r="P23" s="287">
        <f t="shared" si="8"/>
        <v>0</v>
      </c>
      <c r="Q23" s="287">
        <f>IF(OR(C23='Koszty nieponiesione'!$A$283,C23='Koszty nieponiesione'!$A$291,C23='Koszty nieponiesione'!$A$295,C23='Koszty nieponiesione'!$A$303,C23='Koszty nieponiesione'!$A$307,C23='Koszty nieponiesione'!$A$311,C23='Koszty nieponiesione'!$A$315,C23='Koszty nieponiesione'!$A$319), 'Prod. roślinna'!D23,0)</f>
        <v>0</v>
      </c>
      <c r="R23" s="288"/>
      <c r="S23" s="290">
        <f t="shared" si="4"/>
        <v>0</v>
      </c>
    </row>
    <row r="24" spans="1:19" s="36" customFormat="1" ht="14.25" x14ac:dyDescent="0.2">
      <c r="A24" s="36" t="str">
        <f t="shared" si="0"/>
        <v>A</v>
      </c>
      <c r="B24" s="293">
        <v>17</v>
      </c>
      <c r="C24" s="280"/>
      <c r="D24" s="281"/>
      <c r="E24" s="282">
        <f>IFERROR(VLOOKUP(region&amp;'Prod. roślinna'!$C24,Dane_srednie_baza,6,0),0)</f>
        <v>0</v>
      </c>
      <c r="F24" s="282">
        <f>IFERROR(VLOOKUP(region&amp;'Prod. roślinna'!C24,Dane_srednie_baza,7,0),0)</f>
        <v>0</v>
      </c>
      <c r="G24" s="283">
        <f t="shared" si="5"/>
        <v>0</v>
      </c>
      <c r="H24" s="283">
        <f t="shared" si="6"/>
        <v>0</v>
      </c>
      <c r="I24" s="284"/>
      <c r="J24" s="285" t="e">
        <f>AND(VLOOKUP(C24,rosliny_baza,2,0),('Prod. zwierzęca towar.'!$B$6&gt;0))</f>
        <v>#N/A</v>
      </c>
      <c r="K24" s="286"/>
      <c r="L24" s="287">
        <f t="shared" si="1"/>
        <v>0</v>
      </c>
      <c r="M24" s="287">
        <f t="shared" si="2"/>
        <v>0</v>
      </c>
      <c r="N24" s="287">
        <f t="shared" si="7"/>
        <v>0</v>
      </c>
      <c r="O24" s="287">
        <f t="shared" si="3"/>
        <v>0</v>
      </c>
      <c r="P24" s="287">
        <f t="shared" si="8"/>
        <v>0</v>
      </c>
      <c r="Q24" s="287">
        <f>IF(OR(C24='Koszty nieponiesione'!$A$283,C24='Koszty nieponiesione'!$A$291,C24='Koszty nieponiesione'!$A$295,C24='Koszty nieponiesione'!$A$303,C24='Koszty nieponiesione'!$A$307,C24='Koszty nieponiesione'!$A$311,C24='Koszty nieponiesione'!$A$315,C24='Koszty nieponiesione'!$A$319), 'Prod. roślinna'!D24,0)</f>
        <v>0</v>
      </c>
      <c r="R24" s="288"/>
      <c r="S24" s="290">
        <f t="shared" si="4"/>
        <v>0</v>
      </c>
    </row>
    <row r="25" spans="1:19" s="36" customFormat="1" ht="14.25" x14ac:dyDescent="0.2">
      <c r="A25" s="36" t="str">
        <f t="shared" si="0"/>
        <v>A</v>
      </c>
      <c r="B25" s="293">
        <v>18</v>
      </c>
      <c r="C25" s="280"/>
      <c r="D25" s="281"/>
      <c r="E25" s="282">
        <f>IFERROR(VLOOKUP(region&amp;'Prod. roślinna'!$C25,Dane_srednie_baza,6,0),0)</f>
        <v>0</v>
      </c>
      <c r="F25" s="282">
        <f>IFERROR(VLOOKUP(region&amp;'Prod. roślinna'!C25,Dane_srednie_baza,7,0),0)</f>
        <v>0</v>
      </c>
      <c r="G25" s="283">
        <f t="shared" si="5"/>
        <v>0</v>
      </c>
      <c r="H25" s="283">
        <f t="shared" si="6"/>
        <v>0</v>
      </c>
      <c r="I25" s="284"/>
      <c r="J25" s="285" t="e">
        <f>AND(VLOOKUP(C25,rosliny_baza,2,0),('Prod. zwierzęca towar.'!$B$6&gt;0))</f>
        <v>#N/A</v>
      </c>
      <c r="K25" s="286"/>
      <c r="L25" s="287">
        <f t="shared" si="1"/>
        <v>0</v>
      </c>
      <c r="M25" s="287">
        <f t="shared" si="2"/>
        <v>0</v>
      </c>
      <c r="N25" s="287">
        <f t="shared" si="7"/>
        <v>0</v>
      </c>
      <c r="O25" s="287">
        <f t="shared" si="3"/>
        <v>0</v>
      </c>
      <c r="P25" s="287">
        <f t="shared" si="8"/>
        <v>0</v>
      </c>
      <c r="Q25" s="287">
        <f>IF(OR(C25='Koszty nieponiesione'!$A$283,C25='Koszty nieponiesione'!$A$291,C25='Koszty nieponiesione'!$A$295,C25='Koszty nieponiesione'!$A$303,C25='Koszty nieponiesione'!$A$307,C25='Koszty nieponiesione'!$A$311,C25='Koszty nieponiesione'!$A$315,C25='Koszty nieponiesione'!$A$319), 'Prod. roślinna'!D25,0)</f>
        <v>0</v>
      </c>
      <c r="R25" s="288"/>
      <c r="S25" s="290">
        <f t="shared" si="4"/>
        <v>0</v>
      </c>
    </row>
    <row r="26" spans="1:19" s="36" customFormat="1" ht="14.25" x14ac:dyDescent="0.2">
      <c r="A26" s="36" t="str">
        <f t="shared" si="0"/>
        <v>A</v>
      </c>
      <c r="B26" s="293">
        <v>19</v>
      </c>
      <c r="C26" s="280"/>
      <c r="D26" s="281"/>
      <c r="E26" s="282">
        <f>IFERROR(VLOOKUP(region&amp;'Prod. roślinna'!$C26,Dane_srednie_baza,6,0),0)</f>
        <v>0</v>
      </c>
      <c r="F26" s="282">
        <f>IFERROR(VLOOKUP(region&amp;'Prod. roślinna'!C26,Dane_srednie_baza,7,0),0)</f>
        <v>0</v>
      </c>
      <c r="G26" s="283">
        <f t="shared" si="5"/>
        <v>0</v>
      </c>
      <c r="H26" s="283">
        <f t="shared" si="6"/>
        <v>0</v>
      </c>
      <c r="I26" s="284"/>
      <c r="J26" s="285" t="e">
        <f>AND(VLOOKUP(C26,rosliny_baza,2,0),('Prod. zwierzęca towar.'!$B$6&gt;0))</f>
        <v>#N/A</v>
      </c>
      <c r="K26" s="286"/>
      <c r="L26" s="287">
        <f t="shared" si="1"/>
        <v>0</v>
      </c>
      <c r="M26" s="287">
        <f t="shared" si="2"/>
        <v>0</v>
      </c>
      <c r="N26" s="287">
        <f t="shared" si="7"/>
        <v>0</v>
      </c>
      <c r="O26" s="287">
        <f t="shared" si="3"/>
        <v>0</v>
      </c>
      <c r="P26" s="287">
        <f t="shared" si="8"/>
        <v>0</v>
      </c>
      <c r="Q26" s="287">
        <f>IF(OR(C26='Koszty nieponiesione'!$A$283,C26='Koszty nieponiesione'!$A$291,C26='Koszty nieponiesione'!$A$295,C26='Koszty nieponiesione'!$A$303,C26='Koszty nieponiesione'!$A$307,C26='Koszty nieponiesione'!$A$311,C26='Koszty nieponiesione'!$A$315,C26='Koszty nieponiesione'!$A$319), 'Prod. roślinna'!D26,0)</f>
        <v>0</v>
      </c>
      <c r="R26" s="288"/>
      <c r="S26" s="290">
        <f t="shared" si="4"/>
        <v>0</v>
      </c>
    </row>
    <row r="27" spans="1:19" s="36" customFormat="1" ht="14.25" x14ac:dyDescent="0.2">
      <c r="A27" s="36" t="str">
        <f t="shared" si="0"/>
        <v>A</v>
      </c>
      <c r="B27" s="293">
        <v>20</v>
      </c>
      <c r="C27" s="280"/>
      <c r="D27" s="281"/>
      <c r="E27" s="282">
        <f>IFERROR(VLOOKUP(region&amp;'Prod. roślinna'!$C27,Dane_srednie_baza,6,0),0)</f>
        <v>0</v>
      </c>
      <c r="F27" s="282">
        <f>IFERROR(VLOOKUP(region&amp;'Prod. roślinna'!C27,Dane_srednie_baza,7,0),0)</f>
        <v>0</v>
      </c>
      <c r="G27" s="283">
        <f t="shared" si="5"/>
        <v>0</v>
      </c>
      <c r="H27" s="283">
        <f t="shared" si="6"/>
        <v>0</v>
      </c>
      <c r="I27" s="284"/>
      <c r="J27" s="285" t="e">
        <f>AND(VLOOKUP(C27,rosliny_baza,2,0),('Prod. zwierzęca towar.'!$B$6&gt;0))</f>
        <v>#N/A</v>
      </c>
      <c r="K27" s="286"/>
      <c r="L27" s="287">
        <f t="shared" si="1"/>
        <v>0</v>
      </c>
      <c r="M27" s="287">
        <f t="shared" si="2"/>
        <v>0</v>
      </c>
      <c r="N27" s="287">
        <f t="shared" si="7"/>
        <v>0</v>
      </c>
      <c r="O27" s="287">
        <f t="shared" si="3"/>
        <v>0</v>
      </c>
      <c r="P27" s="287">
        <f t="shared" si="8"/>
        <v>0</v>
      </c>
      <c r="Q27" s="287">
        <f>IF(OR(C27='Koszty nieponiesione'!$A$283,C27='Koszty nieponiesione'!$A$291,C27='Koszty nieponiesione'!$A$295,C27='Koszty nieponiesione'!$A$303,C27='Koszty nieponiesione'!$A$307,C27='Koszty nieponiesione'!$A$311,C27='Koszty nieponiesione'!$A$315,C27='Koszty nieponiesione'!$A$319), 'Prod. roślinna'!D27,0)</f>
        <v>0</v>
      </c>
      <c r="R27" s="288"/>
      <c r="S27" s="290">
        <f t="shared" si="4"/>
        <v>0</v>
      </c>
    </row>
    <row r="28" spans="1:19" s="36" customFormat="1" ht="14.25" x14ac:dyDescent="0.2">
      <c r="A28" s="36" t="str">
        <f t="shared" si="0"/>
        <v>A</v>
      </c>
      <c r="B28" s="293">
        <v>21</v>
      </c>
      <c r="C28" s="280"/>
      <c r="D28" s="281"/>
      <c r="E28" s="282">
        <f>IFERROR(VLOOKUP(region&amp;'Prod. roślinna'!$C28,Dane_srednie_baza,6,0),0)</f>
        <v>0</v>
      </c>
      <c r="F28" s="282">
        <f>IFERROR(VLOOKUP(region&amp;'Prod. roślinna'!C28,Dane_srednie_baza,7,0),0)</f>
        <v>0</v>
      </c>
      <c r="G28" s="283">
        <f t="shared" si="5"/>
        <v>0</v>
      </c>
      <c r="H28" s="283">
        <f t="shared" si="6"/>
        <v>0</v>
      </c>
      <c r="I28" s="284"/>
      <c r="J28" s="285" t="e">
        <f>AND(VLOOKUP(C28,rosliny_baza,2,0),('Prod. zwierzęca towar.'!$B$6&gt;0))</f>
        <v>#N/A</v>
      </c>
      <c r="K28" s="286"/>
      <c r="L28" s="287">
        <f t="shared" si="1"/>
        <v>0</v>
      </c>
      <c r="M28" s="287">
        <f t="shared" si="2"/>
        <v>0</v>
      </c>
      <c r="N28" s="287">
        <f t="shared" si="7"/>
        <v>0</v>
      </c>
      <c r="O28" s="287">
        <f t="shared" si="3"/>
        <v>0</v>
      </c>
      <c r="P28" s="287">
        <f t="shared" si="8"/>
        <v>0</v>
      </c>
      <c r="Q28" s="287">
        <f>IF(OR(C28='Koszty nieponiesione'!$A$283,C28='Koszty nieponiesione'!$A$291,C28='Koszty nieponiesione'!$A$295,C28='Koszty nieponiesione'!$A$303,C28='Koszty nieponiesione'!$A$307,C28='Koszty nieponiesione'!$A$311,C28='Koszty nieponiesione'!$A$315,C28='Koszty nieponiesione'!$A$319), 'Prod. roślinna'!D28,0)</f>
        <v>0</v>
      </c>
      <c r="R28" s="288"/>
      <c r="S28" s="290">
        <f t="shared" si="4"/>
        <v>0</v>
      </c>
    </row>
    <row r="29" spans="1:19" s="36" customFormat="1" ht="14.25" x14ac:dyDescent="0.2">
      <c r="A29" s="36" t="str">
        <f t="shared" si="0"/>
        <v>A</v>
      </c>
      <c r="B29" s="293">
        <v>22</v>
      </c>
      <c r="C29" s="280"/>
      <c r="D29" s="281"/>
      <c r="E29" s="282">
        <f>IFERROR(VLOOKUP(region&amp;'Prod. roślinna'!$C29,Dane_srednie_baza,6,0),0)</f>
        <v>0</v>
      </c>
      <c r="F29" s="282">
        <f>IFERROR(VLOOKUP(region&amp;'Prod. roślinna'!C29,Dane_srednie_baza,7,0),0)</f>
        <v>0</v>
      </c>
      <c r="G29" s="283">
        <f t="shared" si="5"/>
        <v>0</v>
      </c>
      <c r="H29" s="283">
        <f t="shared" si="6"/>
        <v>0</v>
      </c>
      <c r="I29" s="284"/>
      <c r="J29" s="285" t="e">
        <f>AND(VLOOKUP(C29,rosliny_baza,2,0),('Prod. zwierzęca towar.'!$B$6&gt;0))</f>
        <v>#N/A</v>
      </c>
      <c r="K29" s="286"/>
      <c r="L29" s="287">
        <f t="shared" si="1"/>
        <v>0</v>
      </c>
      <c r="M29" s="287">
        <f t="shared" si="2"/>
        <v>0</v>
      </c>
      <c r="N29" s="287">
        <f t="shared" si="7"/>
        <v>0</v>
      </c>
      <c r="O29" s="287">
        <f t="shared" si="3"/>
        <v>0</v>
      </c>
      <c r="P29" s="287">
        <f t="shared" si="8"/>
        <v>0</v>
      </c>
      <c r="Q29" s="287">
        <f>IF(OR(C29='Koszty nieponiesione'!$A$283,C29='Koszty nieponiesione'!$A$291,C29='Koszty nieponiesione'!$A$295,C29='Koszty nieponiesione'!$A$303,C29='Koszty nieponiesione'!$A$307,C29='Koszty nieponiesione'!$A$311,C29='Koszty nieponiesione'!$A$315,C29='Koszty nieponiesione'!$A$319), 'Prod. roślinna'!D29,0)</f>
        <v>0</v>
      </c>
      <c r="R29" s="288"/>
      <c r="S29" s="290">
        <f t="shared" si="4"/>
        <v>0</v>
      </c>
    </row>
    <row r="30" spans="1:19" s="36" customFormat="1" ht="14.25" x14ac:dyDescent="0.2">
      <c r="A30" s="36" t="str">
        <f t="shared" si="0"/>
        <v>A</v>
      </c>
      <c r="B30" s="293">
        <v>23</v>
      </c>
      <c r="C30" s="280"/>
      <c r="D30" s="281"/>
      <c r="E30" s="282">
        <f>IFERROR(VLOOKUP(region&amp;'Prod. roślinna'!$C30,Dane_srednie_baza,6,0),0)</f>
        <v>0</v>
      </c>
      <c r="F30" s="282">
        <f>IFERROR(VLOOKUP(region&amp;'Prod. roślinna'!C30,Dane_srednie_baza,7,0),0)</f>
        <v>0</v>
      </c>
      <c r="G30" s="283">
        <f t="shared" si="5"/>
        <v>0</v>
      </c>
      <c r="H30" s="283">
        <f t="shared" si="6"/>
        <v>0</v>
      </c>
      <c r="I30" s="284"/>
      <c r="J30" s="285" t="e">
        <f>AND(VLOOKUP(C30,rosliny_baza,2,0),('Prod. zwierzęca towar.'!$B$6&gt;0))</f>
        <v>#N/A</v>
      </c>
      <c r="K30" s="286"/>
      <c r="L30" s="287">
        <f t="shared" si="1"/>
        <v>0</v>
      </c>
      <c r="M30" s="287">
        <f t="shared" si="2"/>
        <v>0</v>
      </c>
      <c r="N30" s="287">
        <f t="shared" si="7"/>
        <v>0</v>
      </c>
      <c r="O30" s="287">
        <f t="shared" si="3"/>
        <v>0</v>
      </c>
      <c r="P30" s="287">
        <f t="shared" si="8"/>
        <v>0</v>
      </c>
      <c r="Q30" s="287">
        <f>IF(OR(C30='Koszty nieponiesione'!$A$283,C30='Koszty nieponiesione'!$A$291,C30='Koszty nieponiesione'!$A$295,C30='Koszty nieponiesione'!$A$303,C30='Koszty nieponiesione'!$A$307,C30='Koszty nieponiesione'!$A$311,C30='Koszty nieponiesione'!$A$315,C30='Koszty nieponiesione'!$A$319), 'Prod. roślinna'!D30,0)</f>
        <v>0</v>
      </c>
      <c r="R30" s="288"/>
      <c r="S30" s="290">
        <f t="shared" si="4"/>
        <v>0</v>
      </c>
    </row>
    <row r="31" spans="1:19" s="36" customFormat="1" ht="14.25" x14ac:dyDescent="0.2">
      <c r="A31" s="36" t="str">
        <f t="shared" si="0"/>
        <v>A</v>
      </c>
      <c r="B31" s="293">
        <v>24</v>
      </c>
      <c r="C31" s="280"/>
      <c r="D31" s="281"/>
      <c r="E31" s="282">
        <f>IFERROR(VLOOKUP(region&amp;'Prod. roślinna'!$C31,Dane_srednie_baza,6,0),0)</f>
        <v>0</v>
      </c>
      <c r="F31" s="282">
        <f>IFERROR(VLOOKUP(region&amp;'Prod. roślinna'!C31,Dane_srednie_baza,7,0),0)</f>
        <v>0</v>
      </c>
      <c r="G31" s="283">
        <f t="shared" si="5"/>
        <v>0</v>
      </c>
      <c r="H31" s="283">
        <f t="shared" si="6"/>
        <v>0</v>
      </c>
      <c r="I31" s="284"/>
      <c r="J31" s="285" t="e">
        <f>AND(VLOOKUP(C31,rosliny_baza,2,0),('Prod. zwierzęca towar.'!$B$6&gt;0))</f>
        <v>#N/A</v>
      </c>
      <c r="K31" s="286"/>
      <c r="L31" s="287">
        <f t="shared" si="1"/>
        <v>0</v>
      </c>
      <c r="M31" s="287">
        <f t="shared" si="2"/>
        <v>0</v>
      </c>
      <c r="N31" s="287">
        <f t="shared" si="7"/>
        <v>0</v>
      </c>
      <c r="O31" s="287">
        <f t="shared" si="3"/>
        <v>0</v>
      </c>
      <c r="P31" s="287">
        <f t="shared" si="8"/>
        <v>0</v>
      </c>
      <c r="Q31" s="287">
        <f>IF(OR(C31='Koszty nieponiesione'!$A$283,C31='Koszty nieponiesione'!$A$291,C31='Koszty nieponiesione'!$A$295,C31='Koszty nieponiesione'!$A$303,C31='Koszty nieponiesione'!$A$307,C31='Koszty nieponiesione'!$A$311,C31='Koszty nieponiesione'!$A$315,C31='Koszty nieponiesione'!$A$319), 'Prod. roślinna'!D31,0)</f>
        <v>0</v>
      </c>
      <c r="R31" s="288"/>
      <c r="S31" s="290">
        <f t="shared" si="4"/>
        <v>0</v>
      </c>
    </row>
    <row r="32" spans="1:19" s="36" customFormat="1" ht="14.25" x14ac:dyDescent="0.2">
      <c r="A32" s="36" t="str">
        <f t="shared" si="0"/>
        <v>A</v>
      </c>
      <c r="B32" s="293">
        <v>25</v>
      </c>
      <c r="C32" s="280"/>
      <c r="D32" s="281"/>
      <c r="E32" s="282">
        <f>IFERROR(VLOOKUP(region&amp;'Prod. roślinna'!$C32,Dane_srednie_baza,6,0),0)</f>
        <v>0</v>
      </c>
      <c r="F32" s="282">
        <f>IFERROR(VLOOKUP(region&amp;'Prod. roślinna'!C32,Dane_srednie_baza,7,0),0)</f>
        <v>0</v>
      </c>
      <c r="G32" s="283">
        <f t="shared" si="5"/>
        <v>0</v>
      </c>
      <c r="H32" s="283">
        <f t="shared" si="6"/>
        <v>0</v>
      </c>
      <c r="I32" s="284"/>
      <c r="J32" s="285" t="e">
        <f>AND(VLOOKUP(C32,rosliny_baza,2,0),('Prod. zwierzęca towar.'!$B$6&gt;0))</f>
        <v>#N/A</v>
      </c>
      <c r="K32" s="286"/>
      <c r="L32" s="287">
        <f t="shared" si="1"/>
        <v>0</v>
      </c>
      <c r="M32" s="287">
        <f t="shared" si="2"/>
        <v>0</v>
      </c>
      <c r="N32" s="287">
        <f t="shared" si="7"/>
        <v>0</v>
      </c>
      <c r="O32" s="287">
        <f t="shared" si="3"/>
        <v>0</v>
      </c>
      <c r="P32" s="287">
        <f t="shared" si="8"/>
        <v>0</v>
      </c>
      <c r="Q32" s="287">
        <f>IF(OR(C32='Koszty nieponiesione'!$A$283,C32='Koszty nieponiesione'!$A$291,C32='Koszty nieponiesione'!$A$295,C32='Koszty nieponiesione'!$A$303,C32='Koszty nieponiesione'!$A$307,C32='Koszty nieponiesione'!$A$311,C32='Koszty nieponiesione'!$A$315,C32='Koszty nieponiesione'!$A$319), 'Prod. roślinna'!D32,0)</f>
        <v>0</v>
      </c>
      <c r="R32" s="288"/>
      <c r="S32" s="290">
        <f t="shared" si="4"/>
        <v>0</v>
      </c>
    </row>
    <row r="33" spans="1:24" s="36" customFormat="1" ht="14.25" x14ac:dyDescent="0.2">
      <c r="A33" s="36" t="str">
        <f t="shared" si="0"/>
        <v>A</v>
      </c>
      <c r="B33" s="293">
        <v>26</v>
      </c>
      <c r="C33" s="280"/>
      <c r="D33" s="281"/>
      <c r="E33" s="282">
        <f>IFERROR(VLOOKUP(region&amp;'Prod. roślinna'!$C33,Dane_srednie_baza,6,0),0)</f>
        <v>0</v>
      </c>
      <c r="F33" s="282">
        <f>IFERROR(VLOOKUP(region&amp;'Prod. roślinna'!C33,Dane_srednie_baza,7,0),0)</f>
        <v>0</v>
      </c>
      <c r="G33" s="283">
        <f t="shared" si="5"/>
        <v>0</v>
      </c>
      <c r="H33" s="283">
        <f t="shared" si="6"/>
        <v>0</v>
      </c>
      <c r="I33" s="284"/>
      <c r="J33" s="285" t="e">
        <f>AND(VLOOKUP(C33,rosliny_baza,2,0),('Prod. zwierzęca towar.'!$B$6&gt;0))</f>
        <v>#N/A</v>
      </c>
      <c r="K33" s="286"/>
      <c r="L33" s="287">
        <f t="shared" si="1"/>
        <v>0</v>
      </c>
      <c r="M33" s="287">
        <f t="shared" si="2"/>
        <v>0</v>
      </c>
      <c r="N33" s="287">
        <f t="shared" si="7"/>
        <v>0</v>
      </c>
      <c r="O33" s="287">
        <f t="shared" si="3"/>
        <v>0</v>
      </c>
      <c r="P33" s="287">
        <f t="shared" si="8"/>
        <v>0</v>
      </c>
      <c r="Q33" s="287">
        <f>IF(OR(C33='Koszty nieponiesione'!$A$283,C33='Koszty nieponiesione'!$A$291,C33='Koszty nieponiesione'!$A$295,C33='Koszty nieponiesione'!$A$303,C33='Koszty nieponiesione'!$A$307,C33='Koszty nieponiesione'!$A$311,C33='Koszty nieponiesione'!$A$315,C33='Koszty nieponiesione'!$A$319), 'Prod. roślinna'!D33,0)</f>
        <v>0</v>
      </c>
      <c r="R33" s="288"/>
      <c r="S33" s="290">
        <f t="shared" si="4"/>
        <v>0</v>
      </c>
    </row>
    <row r="34" spans="1:24" s="36" customFormat="1" ht="14.25" x14ac:dyDescent="0.2">
      <c r="A34" s="36" t="str">
        <f t="shared" si="0"/>
        <v>A</v>
      </c>
      <c r="B34" s="293">
        <v>27</v>
      </c>
      <c r="C34" s="280"/>
      <c r="D34" s="281"/>
      <c r="E34" s="282">
        <f>IFERROR(VLOOKUP(region&amp;'Prod. roślinna'!$C34,Dane_srednie_baza,6,0),0)</f>
        <v>0</v>
      </c>
      <c r="F34" s="282">
        <f>IFERROR(VLOOKUP(region&amp;'Prod. roślinna'!C34,Dane_srednie_baza,7,0),0)</f>
        <v>0</v>
      </c>
      <c r="G34" s="283">
        <f t="shared" si="5"/>
        <v>0</v>
      </c>
      <c r="H34" s="283">
        <f t="shared" si="6"/>
        <v>0</v>
      </c>
      <c r="I34" s="284"/>
      <c r="J34" s="285" t="e">
        <f>AND(VLOOKUP(C34,rosliny_baza,2,0),('Prod. zwierzęca towar.'!$B$6&gt;0))</f>
        <v>#N/A</v>
      </c>
      <c r="K34" s="286"/>
      <c r="L34" s="287">
        <f t="shared" si="1"/>
        <v>0</v>
      </c>
      <c r="M34" s="287">
        <f t="shared" si="2"/>
        <v>0</v>
      </c>
      <c r="N34" s="287">
        <f t="shared" si="7"/>
        <v>0</v>
      </c>
      <c r="O34" s="287">
        <f t="shared" si="3"/>
        <v>0</v>
      </c>
      <c r="P34" s="287">
        <f t="shared" si="8"/>
        <v>0</v>
      </c>
      <c r="Q34" s="287">
        <f>IF(OR(C34='Koszty nieponiesione'!$A$283,C34='Koszty nieponiesione'!$A$291,C34='Koszty nieponiesione'!$A$295,C34='Koszty nieponiesione'!$A$303,C34='Koszty nieponiesione'!$A$307,C34='Koszty nieponiesione'!$A$311,C34='Koszty nieponiesione'!$A$315,C34='Koszty nieponiesione'!$A$319), 'Prod. roślinna'!D34,0)</f>
        <v>0</v>
      </c>
      <c r="R34" s="288"/>
      <c r="S34" s="290">
        <f t="shared" si="4"/>
        <v>0</v>
      </c>
    </row>
    <row r="35" spans="1:24" s="36" customFormat="1" ht="14.25" x14ac:dyDescent="0.2">
      <c r="A35" s="36" t="str">
        <f t="shared" si="0"/>
        <v>A</v>
      </c>
      <c r="B35" s="293">
        <v>28</v>
      </c>
      <c r="C35" s="280"/>
      <c r="D35" s="281"/>
      <c r="E35" s="282">
        <f>IFERROR(VLOOKUP(region&amp;'Prod. roślinna'!$C35,Dane_srednie_baza,6,0),0)</f>
        <v>0</v>
      </c>
      <c r="F35" s="282">
        <f>IFERROR(VLOOKUP(region&amp;'Prod. roślinna'!C35,Dane_srednie_baza,7,0),0)</f>
        <v>0</v>
      </c>
      <c r="G35" s="283">
        <f t="shared" si="5"/>
        <v>0</v>
      </c>
      <c r="H35" s="283">
        <f t="shared" si="6"/>
        <v>0</v>
      </c>
      <c r="I35" s="284"/>
      <c r="J35" s="285" t="e">
        <f>AND(VLOOKUP(C35,rosliny_baza,2,0),('Prod. zwierzęca towar.'!$B$6&gt;0))</f>
        <v>#N/A</v>
      </c>
      <c r="K35" s="286"/>
      <c r="L35" s="287">
        <f t="shared" si="1"/>
        <v>0</v>
      </c>
      <c r="M35" s="287">
        <f t="shared" si="2"/>
        <v>0</v>
      </c>
      <c r="N35" s="287">
        <f t="shared" si="7"/>
        <v>0</v>
      </c>
      <c r="O35" s="287">
        <f t="shared" si="3"/>
        <v>0</v>
      </c>
      <c r="P35" s="287">
        <f t="shared" si="8"/>
        <v>0</v>
      </c>
      <c r="Q35" s="287">
        <f>IF(OR(C35='Koszty nieponiesione'!$A$283,C35='Koszty nieponiesione'!$A$291,C35='Koszty nieponiesione'!$A$295,C35='Koszty nieponiesione'!$A$303,C35='Koszty nieponiesione'!$A$307,C35='Koszty nieponiesione'!$A$311,C35='Koszty nieponiesione'!$A$315,C35='Koszty nieponiesione'!$A$319), 'Prod. roślinna'!D35,0)</f>
        <v>0</v>
      </c>
      <c r="R35" s="288"/>
      <c r="S35" s="290">
        <f t="shared" si="4"/>
        <v>0</v>
      </c>
    </row>
    <row r="36" spans="1:24" s="36" customFormat="1" ht="14.25" x14ac:dyDescent="0.2">
      <c r="A36" s="36" t="str">
        <f t="shared" si="0"/>
        <v>A</v>
      </c>
      <c r="B36" s="293">
        <v>29</v>
      </c>
      <c r="C36" s="280"/>
      <c r="D36" s="281"/>
      <c r="E36" s="282">
        <f>IFERROR(VLOOKUP(region&amp;'Prod. roślinna'!$C36,Dane_srednie_baza,6,0),0)</f>
        <v>0</v>
      </c>
      <c r="F36" s="282">
        <f>IFERROR(VLOOKUP(region&amp;'Prod. roślinna'!C36,Dane_srednie_baza,7,0),0)</f>
        <v>0</v>
      </c>
      <c r="G36" s="283">
        <f t="shared" si="5"/>
        <v>0</v>
      </c>
      <c r="H36" s="283">
        <f t="shared" si="6"/>
        <v>0</v>
      </c>
      <c r="I36" s="284"/>
      <c r="J36" s="285" t="e">
        <f>AND(VLOOKUP(C36,rosliny_baza,2,0),('Prod. zwierzęca towar.'!$B$6&gt;0))</f>
        <v>#N/A</v>
      </c>
      <c r="K36" s="286"/>
      <c r="L36" s="287">
        <f t="shared" si="1"/>
        <v>0</v>
      </c>
      <c r="M36" s="287">
        <f t="shared" si="2"/>
        <v>0</v>
      </c>
      <c r="N36" s="287">
        <f t="shared" si="7"/>
        <v>0</v>
      </c>
      <c r="O36" s="287">
        <f t="shared" si="3"/>
        <v>0</v>
      </c>
      <c r="P36" s="287">
        <f t="shared" si="8"/>
        <v>0</v>
      </c>
      <c r="Q36" s="287">
        <f>IF(OR(C36='Koszty nieponiesione'!$A$283,C36='Koszty nieponiesione'!$A$291,C36='Koszty nieponiesione'!$A$295,C36='Koszty nieponiesione'!$A$303,C36='Koszty nieponiesione'!$A$307,C36='Koszty nieponiesione'!$A$311,C36='Koszty nieponiesione'!$A$315,C36='Koszty nieponiesione'!$A$319), 'Prod. roślinna'!D36,0)</f>
        <v>0</v>
      </c>
      <c r="R36" s="288"/>
      <c r="S36" s="290">
        <f t="shared" si="4"/>
        <v>0</v>
      </c>
    </row>
    <row r="37" spans="1:24" s="36" customFormat="1" ht="14.25" x14ac:dyDescent="0.2">
      <c r="A37" s="36" t="str">
        <f t="shared" si="0"/>
        <v>A</v>
      </c>
      <c r="B37" s="293">
        <v>30</v>
      </c>
      <c r="C37" s="280"/>
      <c r="D37" s="281"/>
      <c r="E37" s="282">
        <f>IFERROR(VLOOKUP(region&amp;'Prod. roślinna'!$C37,Dane_srednie_baza,6,0),0)</f>
        <v>0</v>
      </c>
      <c r="F37" s="282">
        <f>IFERROR(VLOOKUP(region&amp;'Prod. roślinna'!C37,Dane_srednie_baza,7,0),0)</f>
        <v>0</v>
      </c>
      <c r="G37" s="283">
        <f t="shared" si="5"/>
        <v>0</v>
      </c>
      <c r="H37" s="283">
        <f t="shared" si="6"/>
        <v>0</v>
      </c>
      <c r="I37" s="284"/>
      <c r="J37" s="285" t="e">
        <f>AND(VLOOKUP(C37,rosliny_baza,2,0),('Prod. zwierzęca towar.'!$B$6&gt;0))</f>
        <v>#N/A</v>
      </c>
      <c r="K37" s="286"/>
      <c r="L37" s="287">
        <f t="shared" si="1"/>
        <v>0</v>
      </c>
      <c r="M37" s="287">
        <f t="shared" si="2"/>
        <v>0</v>
      </c>
      <c r="N37" s="287">
        <f t="shared" si="7"/>
        <v>0</v>
      </c>
      <c r="O37" s="287">
        <f t="shared" si="3"/>
        <v>0</v>
      </c>
      <c r="P37" s="287">
        <f t="shared" si="8"/>
        <v>0</v>
      </c>
      <c r="Q37" s="287">
        <f>IF(OR(C37='Koszty nieponiesione'!$A$283,C37='Koszty nieponiesione'!$A$291,C37='Koszty nieponiesione'!$A$295,C37='Koszty nieponiesione'!$A$303,C37='Koszty nieponiesione'!$A$307,C37='Koszty nieponiesione'!$A$311,C37='Koszty nieponiesione'!$A$315,C37='Koszty nieponiesione'!$A$319), 'Prod. roślinna'!D37,0)</f>
        <v>0</v>
      </c>
      <c r="R37" s="288"/>
      <c r="S37" s="290">
        <f t="shared" si="4"/>
        <v>0</v>
      </c>
    </row>
    <row r="38" spans="1:24" s="36" customFormat="1" ht="14.25" x14ac:dyDescent="0.2">
      <c r="A38" s="36" t="str">
        <f t="shared" si="0"/>
        <v>A</v>
      </c>
      <c r="B38" s="293">
        <v>31</v>
      </c>
      <c r="C38" s="280"/>
      <c r="D38" s="281"/>
      <c r="E38" s="282">
        <f>IFERROR(VLOOKUP(region&amp;'Prod. roślinna'!$C38,Dane_srednie_baza,6,0),0)</f>
        <v>0</v>
      </c>
      <c r="F38" s="282">
        <f>IFERROR(VLOOKUP(region&amp;'Prod. roślinna'!C38,Dane_srednie_baza,7,0),0)</f>
        <v>0</v>
      </c>
      <c r="G38" s="283">
        <f t="shared" si="5"/>
        <v>0</v>
      </c>
      <c r="H38" s="283">
        <f t="shared" si="6"/>
        <v>0</v>
      </c>
      <c r="I38" s="284"/>
      <c r="J38" s="285" t="e">
        <f>AND(VLOOKUP(C38,rosliny_baza,2,0),('Prod. zwierzęca towar.'!$B$6&gt;0))</f>
        <v>#N/A</v>
      </c>
      <c r="K38" s="286"/>
      <c r="L38" s="287">
        <f t="shared" si="1"/>
        <v>0</v>
      </c>
      <c r="M38" s="287">
        <f t="shared" si="2"/>
        <v>0</v>
      </c>
      <c r="N38" s="287">
        <f t="shared" si="7"/>
        <v>0</v>
      </c>
      <c r="O38" s="287">
        <f t="shared" si="3"/>
        <v>0</v>
      </c>
      <c r="P38" s="287">
        <f t="shared" si="8"/>
        <v>0</v>
      </c>
      <c r="Q38" s="287">
        <f>IF(OR(C38='Koszty nieponiesione'!$A$283,C38='Koszty nieponiesione'!$A$291,C38='Koszty nieponiesione'!$A$295,C38='Koszty nieponiesione'!$A$303,C38='Koszty nieponiesione'!$A$307,C38='Koszty nieponiesione'!$A$311,C38='Koszty nieponiesione'!$A$315,C38='Koszty nieponiesione'!$A$319), 'Prod. roślinna'!D38,0)</f>
        <v>0</v>
      </c>
      <c r="R38" s="288"/>
      <c r="S38" s="290">
        <f t="shared" si="4"/>
        <v>0</v>
      </c>
    </row>
    <row r="39" spans="1:24" s="36" customFormat="1" ht="14.25" x14ac:dyDescent="0.2">
      <c r="A39" s="36" t="str">
        <f t="shared" si="0"/>
        <v>A</v>
      </c>
      <c r="B39" s="293">
        <v>32</v>
      </c>
      <c r="C39" s="280"/>
      <c r="D39" s="281"/>
      <c r="E39" s="282">
        <f>IFERROR(VLOOKUP(region&amp;'Prod. roślinna'!$C39,Dane_srednie_baza,6,0),0)</f>
        <v>0</v>
      </c>
      <c r="F39" s="282">
        <f>IFERROR(VLOOKUP(region&amp;'Prod. roślinna'!C39,Dane_srednie_baza,7,0),0)</f>
        <v>0</v>
      </c>
      <c r="G39" s="283">
        <f t="shared" si="5"/>
        <v>0</v>
      </c>
      <c r="H39" s="283">
        <f t="shared" si="6"/>
        <v>0</v>
      </c>
      <c r="I39" s="284"/>
      <c r="J39" s="285" t="e">
        <f>AND(VLOOKUP(C39,rosliny_baza,2,0),('Prod. zwierzęca towar.'!$B$6&gt;0))</f>
        <v>#N/A</v>
      </c>
      <c r="K39" s="286"/>
      <c r="L39" s="287">
        <f t="shared" si="1"/>
        <v>0</v>
      </c>
      <c r="M39" s="287">
        <f t="shared" si="2"/>
        <v>0</v>
      </c>
      <c r="N39" s="287">
        <f t="shared" si="7"/>
        <v>0</v>
      </c>
      <c r="O39" s="287">
        <f t="shared" si="3"/>
        <v>0</v>
      </c>
      <c r="P39" s="287">
        <f t="shared" si="8"/>
        <v>0</v>
      </c>
      <c r="Q39" s="287">
        <f>IF(OR(C39='Koszty nieponiesione'!$A$283,C39='Koszty nieponiesione'!$A$291,C39='Koszty nieponiesione'!$A$295,C39='Koszty nieponiesione'!$A$303,C39='Koszty nieponiesione'!$A$307,C39='Koszty nieponiesione'!$A$311,C39='Koszty nieponiesione'!$A$315,C39='Koszty nieponiesione'!$A$319), 'Prod. roślinna'!D39,0)</f>
        <v>0</v>
      </c>
      <c r="R39" s="288"/>
      <c r="S39" s="290">
        <f t="shared" si="4"/>
        <v>0</v>
      </c>
    </row>
    <row r="40" spans="1:24" s="36" customFormat="1" ht="14.25" x14ac:dyDescent="0.2">
      <c r="A40" s="36" t="str">
        <f t="shared" si="0"/>
        <v>A</v>
      </c>
      <c r="B40" s="279">
        <v>33</v>
      </c>
      <c r="C40" s="280"/>
      <c r="D40" s="281"/>
      <c r="E40" s="282">
        <f>IFERROR(VLOOKUP(region&amp;'Prod. roślinna'!$C40,Dane_srednie_baza,6,0),0)</f>
        <v>0</v>
      </c>
      <c r="F40" s="282">
        <f>IFERROR(VLOOKUP(region&amp;'Prod. roślinna'!C40,Dane_srednie_baza,7,0),0)</f>
        <v>0</v>
      </c>
      <c r="G40" s="283">
        <f t="shared" ref="G40:G45" si="9">E40*F40</f>
        <v>0</v>
      </c>
      <c r="H40" s="283">
        <f t="shared" si="6"/>
        <v>0</v>
      </c>
      <c r="I40" s="284"/>
      <c r="J40" s="285" t="e">
        <f>AND(VLOOKUP(C40,rosliny_baza,2,0),('Prod. zwierzęca towar.'!$B$6&gt;0))</f>
        <v>#N/A</v>
      </c>
      <c r="K40" s="286"/>
      <c r="L40" s="287">
        <f t="shared" si="1"/>
        <v>0</v>
      </c>
      <c r="M40" s="287">
        <f t="shared" si="2"/>
        <v>0</v>
      </c>
      <c r="N40" s="287">
        <f t="shared" si="7"/>
        <v>0</v>
      </c>
      <c r="O40" s="287">
        <f t="shared" si="3"/>
        <v>0</v>
      </c>
      <c r="P40" s="287">
        <f t="shared" si="8"/>
        <v>0</v>
      </c>
      <c r="Q40" s="287">
        <f>IF(OR(C40='Koszty nieponiesione'!$A$283,C40='Koszty nieponiesione'!$A$291,C40='Koszty nieponiesione'!$A$295,C40='Koszty nieponiesione'!$A$303,C40='Koszty nieponiesione'!$A$307,C40='Koszty nieponiesione'!$A$311,C40='Koszty nieponiesione'!$A$315,C40='Koszty nieponiesione'!$A$319), 'Prod. roślinna'!D40,0)</f>
        <v>0</v>
      </c>
      <c r="R40" s="288"/>
      <c r="S40" s="290">
        <f t="shared" si="4"/>
        <v>0</v>
      </c>
    </row>
    <row r="41" spans="1:24" s="36" customFormat="1" ht="14.25" x14ac:dyDescent="0.2">
      <c r="A41" s="36" t="str">
        <f t="shared" si="0"/>
        <v>A</v>
      </c>
      <c r="B41" s="279">
        <v>34</v>
      </c>
      <c r="C41" s="280"/>
      <c r="D41" s="281"/>
      <c r="E41" s="282">
        <f>IFERROR(VLOOKUP(region&amp;'Prod. roślinna'!$C41,Dane_srednie_baza,6,0),0)</f>
        <v>0</v>
      </c>
      <c r="F41" s="282">
        <f>IFERROR(VLOOKUP(region&amp;'Prod. roślinna'!C41,Dane_srednie_baza,7,0),0)</f>
        <v>0</v>
      </c>
      <c r="G41" s="283">
        <f t="shared" si="9"/>
        <v>0</v>
      </c>
      <c r="H41" s="283">
        <f t="shared" si="6"/>
        <v>0</v>
      </c>
      <c r="I41" s="284"/>
      <c r="J41" s="285" t="e">
        <f>AND(VLOOKUP(C41,rosliny_baza,2,0),('Prod. zwierzęca towar.'!$B$6&gt;0))</f>
        <v>#N/A</v>
      </c>
      <c r="K41" s="286"/>
      <c r="L41" s="287">
        <f t="shared" si="1"/>
        <v>0</v>
      </c>
      <c r="M41" s="287">
        <f t="shared" si="2"/>
        <v>0</v>
      </c>
      <c r="N41" s="287">
        <f t="shared" si="7"/>
        <v>0</v>
      </c>
      <c r="O41" s="287">
        <f t="shared" si="3"/>
        <v>0</v>
      </c>
      <c r="P41" s="287">
        <f t="shared" si="8"/>
        <v>0</v>
      </c>
      <c r="Q41" s="287">
        <f>IF(OR(C41='Koszty nieponiesione'!$A$283,C41='Koszty nieponiesione'!$A$291,C41='Koszty nieponiesione'!$A$295,C41='Koszty nieponiesione'!$A$303,C41='Koszty nieponiesione'!$A$307,C41='Koszty nieponiesione'!$A$311,C41='Koszty nieponiesione'!$A$315,C41='Koszty nieponiesione'!$A$319), 'Prod. roślinna'!D41,0)</f>
        <v>0</v>
      </c>
      <c r="R41" s="288"/>
      <c r="S41" s="290">
        <f t="shared" si="4"/>
        <v>0</v>
      </c>
    </row>
    <row r="42" spans="1:24" s="36" customFormat="1" ht="14.25" x14ac:dyDescent="0.2">
      <c r="A42" s="36" t="str">
        <f t="shared" si="0"/>
        <v>A</v>
      </c>
      <c r="B42" s="294">
        <v>35</v>
      </c>
      <c r="C42" s="280"/>
      <c r="D42" s="281"/>
      <c r="E42" s="282">
        <f>IFERROR(VLOOKUP(region&amp;'Prod. roślinna'!$C42,Dane_srednie_baza,6,0),0)</f>
        <v>0</v>
      </c>
      <c r="F42" s="282">
        <f>IFERROR(VLOOKUP(region&amp;'Prod. roślinna'!C42,Dane_srednie_baza,7,0),0)</f>
        <v>0</v>
      </c>
      <c r="G42" s="283">
        <f t="shared" si="9"/>
        <v>0</v>
      </c>
      <c r="H42" s="283">
        <f t="shared" si="6"/>
        <v>0</v>
      </c>
      <c r="I42" s="284"/>
      <c r="J42" s="285" t="e">
        <f>AND(VLOOKUP(C42,rosliny_baza,2,0),('Prod. zwierzęca towar.'!$B$6&gt;0))</f>
        <v>#N/A</v>
      </c>
      <c r="K42" s="286"/>
      <c r="L42" s="287">
        <f t="shared" si="1"/>
        <v>0</v>
      </c>
      <c r="M42" s="287">
        <f t="shared" si="2"/>
        <v>0</v>
      </c>
      <c r="N42" s="287">
        <f t="shared" si="7"/>
        <v>0</v>
      </c>
      <c r="O42" s="287">
        <f t="shared" si="3"/>
        <v>0</v>
      </c>
      <c r="P42" s="287">
        <f t="shared" si="8"/>
        <v>0</v>
      </c>
      <c r="Q42" s="287">
        <f>IF(OR(C42='Koszty nieponiesione'!$A$283,C42='Koszty nieponiesione'!$A$291,C42='Koszty nieponiesione'!$A$295,C42='Koszty nieponiesione'!$A$303,C42='Koszty nieponiesione'!$A$307,C42='Koszty nieponiesione'!$A$311,C42='Koszty nieponiesione'!$A$315,C42='Koszty nieponiesione'!$A$319), 'Prod. roślinna'!D42,0)</f>
        <v>0</v>
      </c>
      <c r="R42" s="288"/>
      <c r="S42" s="290">
        <f t="shared" si="4"/>
        <v>0</v>
      </c>
    </row>
    <row r="43" spans="1:24" s="36" customFormat="1" ht="14.25" x14ac:dyDescent="0.2">
      <c r="A43" s="36" t="str">
        <f t="shared" si="0"/>
        <v>A</v>
      </c>
      <c r="B43" s="292">
        <v>36</v>
      </c>
      <c r="C43" s="280"/>
      <c r="D43" s="281"/>
      <c r="E43" s="282">
        <f>IFERROR(VLOOKUP(region&amp;'Prod. roślinna'!$C43,Dane_srednie_baza,6,0),0)</f>
        <v>0</v>
      </c>
      <c r="F43" s="282">
        <f>IFERROR(VLOOKUP(region&amp;'Prod. roślinna'!C43,Dane_srednie_baza,7,0),0)</f>
        <v>0</v>
      </c>
      <c r="G43" s="283">
        <f t="shared" si="9"/>
        <v>0</v>
      </c>
      <c r="H43" s="283">
        <f t="shared" si="6"/>
        <v>0</v>
      </c>
      <c r="I43" s="284"/>
      <c r="J43" s="285" t="e">
        <f>AND(VLOOKUP(C43,rosliny_baza,2,0),('Prod. zwierzęca towar.'!$B$6&gt;0))</f>
        <v>#N/A</v>
      </c>
      <c r="K43" s="286"/>
      <c r="L43" s="287">
        <f t="shared" si="1"/>
        <v>0</v>
      </c>
      <c r="M43" s="287">
        <f t="shared" si="2"/>
        <v>0</v>
      </c>
      <c r="N43" s="287">
        <f t="shared" si="7"/>
        <v>0</v>
      </c>
      <c r="O43" s="287">
        <f t="shared" si="3"/>
        <v>0</v>
      </c>
      <c r="P43" s="287">
        <f t="shared" si="8"/>
        <v>0</v>
      </c>
      <c r="Q43" s="287">
        <f>IF(OR(C43='Koszty nieponiesione'!$A$283,C43='Koszty nieponiesione'!$A$291,C43='Koszty nieponiesione'!$A$295,C43='Koszty nieponiesione'!$A$303,C43='Koszty nieponiesione'!$A$307,C43='Koszty nieponiesione'!$A$311,C43='Koszty nieponiesione'!$A$315,C43='Koszty nieponiesione'!$A$319), 'Prod. roślinna'!D43,0)</f>
        <v>0</v>
      </c>
      <c r="R43" s="288"/>
      <c r="S43" s="290">
        <f t="shared" si="4"/>
        <v>0</v>
      </c>
    </row>
    <row r="44" spans="1:24" s="36" customFormat="1" ht="14.25" x14ac:dyDescent="0.2">
      <c r="A44" s="36" t="str">
        <f t="shared" si="0"/>
        <v>A</v>
      </c>
      <c r="B44" s="292">
        <v>37</v>
      </c>
      <c r="C44" s="280"/>
      <c r="D44" s="281"/>
      <c r="E44" s="282">
        <f>IFERROR(VLOOKUP(region&amp;'Prod. roślinna'!$C44,Dane_srednie_baza,6,0),0)</f>
        <v>0</v>
      </c>
      <c r="F44" s="282">
        <f>IFERROR(VLOOKUP(region&amp;'Prod. roślinna'!C44,Dane_srednie_baza,7,0),0)</f>
        <v>0</v>
      </c>
      <c r="G44" s="283">
        <f t="shared" si="9"/>
        <v>0</v>
      </c>
      <c r="H44" s="283">
        <f t="shared" si="6"/>
        <v>0</v>
      </c>
      <c r="I44" s="284"/>
      <c r="J44" s="285" t="e">
        <f>AND(VLOOKUP(C44,rosliny_baza,2,0),('Prod. zwierzęca towar.'!$B$6&gt;0))</f>
        <v>#N/A</v>
      </c>
      <c r="K44" s="286"/>
      <c r="L44" s="287">
        <f t="shared" si="1"/>
        <v>0</v>
      </c>
      <c r="M44" s="287">
        <f t="shared" si="2"/>
        <v>0</v>
      </c>
      <c r="N44" s="287">
        <f t="shared" si="7"/>
        <v>0</v>
      </c>
      <c r="O44" s="287">
        <f t="shared" si="3"/>
        <v>0</v>
      </c>
      <c r="P44" s="287">
        <f t="shared" si="8"/>
        <v>0</v>
      </c>
      <c r="Q44" s="287">
        <f>IF(OR(C44='Koszty nieponiesione'!$A$283,C44='Koszty nieponiesione'!$A$291,C44='Koszty nieponiesione'!$A$295,C44='Koszty nieponiesione'!$A$303,C44='Koszty nieponiesione'!$A$307,C44='Koszty nieponiesione'!$A$311,C44='Koszty nieponiesione'!$A$315,C44='Koszty nieponiesione'!$A$319), 'Prod. roślinna'!D44,0)</f>
        <v>0</v>
      </c>
      <c r="R44" s="288"/>
      <c r="S44" s="290">
        <f t="shared" si="4"/>
        <v>0</v>
      </c>
    </row>
    <row r="45" spans="1:24" s="36" customFormat="1" ht="14.25" x14ac:dyDescent="0.2">
      <c r="A45" s="36" t="str">
        <f t="shared" si="0"/>
        <v>A</v>
      </c>
      <c r="B45" s="293">
        <v>38</v>
      </c>
      <c r="C45" s="280"/>
      <c r="D45" s="281"/>
      <c r="E45" s="282">
        <f>IFERROR(VLOOKUP(region&amp;'Prod. roślinna'!$C45,Dane_srednie_baza,6,0),0)</f>
        <v>0</v>
      </c>
      <c r="F45" s="282">
        <f>IFERROR(VLOOKUP(region&amp;'Prod. roślinna'!C45,Dane_srednie_baza,7,0),0)</f>
        <v>0</v>
      </c>
      <c r="G45" s="283">
        <f t="shared" si="9"/>
        <v>0</v>
      </c>
      <c r="H45" s="283">
        <f t="shared" si="6"/>
        <v>0</v>
      </c>
      <c r="I45" s="284"/>
      <c r="J45" s="285" t="e">
        <f>AND(VLOOKUP(C45,rosliny_baza,2,0),('Prod. zwierzęca towar.'!$B$6&gt;0))</f>
        <v>#N/A</v>
      </c>
      <c r="K45" s="286"/>
      <c r="L45" s="287">
        <f t="shared" si="1"/>
        <v>0</v>
      </c>
      <c r="M45" s="287">
        <f t="shared" si="2"/>
        <v>0</v>
      </c>
      <c r="N45" s="287">
        <f t="shared" si="7"/>
        <v>0</v>
      </c>
      <c r="O45" s="287">
        <f t="shared" si="3"/>
        <v>0</v>
      </c>
      <c r="P45" s="287">
        <f t="shared" si="8"/>
        <v>0</v>
      </c>
      <c r="Q45" s="287">
        <f>IF(OR(C45='Koszty nieponiesione'!$A$283,C45='Koszty nieponiesione'!$A$291,C45='Koszty nieponiesione'!$A$295,C45='Koszty nieponiesione'!$A$303,C45='Koszty nieponiesione'!$A$307,C45='Koszty nieponiesione'!$A$311,C45='Koszty nieponiesione'!$A$315,C45='Koszty nieponiesione'!$A$319), 'Prod. roślinna'!D45,0)</f>
        <v>0</v>
      </c>
      <c r="R45" s="288"/>
      <c r="S45" s="290">
        <f t="shared" si="4"/>
        <v>0</v>
      </c>
    </row>
    <row r="46" spans="1:24" s="36" customFormat="1" ht="15" thickBot="1" x14ac:dyDescent="0.25">
      <c r="A46" s="36" t="str">
        <f t="shared" si="0"/>
        <v>A</v>
      </c>
      <c r="B46" s="293">
        <v>39</v>
      </c>
      <c r="C46" s="280"/>
      <c r="D46" s="281"/>
      <c r="E46" s="282">
        <f>IFERROR(VLOOKUP(region&amp;'Prod. roślinna'!$C46,Dane_srednie_baza,6,0),0)</f>
        <v>0</v>
      </c>
      <c r="F46" s="282">
        <f>IFERROR(VLOOKUP(region&amp;'Prod. roślinna'!C46,Dane_srednie_baza,7,0),0)</f>
        <v>0</v>
      </c>
      <c r="G46" s="295">
        <f>E46*F46</f>
        <v>0</v>
      </c>
      <c r="H46" s="295">
        <f t="shared" si="6"/>
        <v>0</v>
      </c>
      <c r="I46" s="284"/>
      <c r="J46" s="285" t="e">
        <f>AND(VLOOKUP(C46,rosliny_baza,2,0),('Prod. zwierzęca towar.'!$B$6&gt;0))</f>
        <v>#N/A</v>
      </c>
      <c r="K46" s="286"/>
      <c r="L46" s="287">
        <f t="shared" si="1"/>
        <v>0</v>
      </c>
      <c r="M46" s="287">
        <f t="shared" si="2"/>
        <v>0</v>
      </c>
      <c r="N46" s="287">
        <f t="shared" si="7"/>
        <v>0</v>
      </c>
      <c r="O46" s="287">
        <f t="shared" si="3"/>
        <v>0</v>
      </c>
      <c r="P46" s="287">
        <f t="shared" si="8"/>
        <v>0</v>
      </c>
      <c r="Q46" s="287">
        <f>IF(OR(C46='Koszty nieponiesione'!$A$283,C46='Koszty nieponiesione'!$A$291,C46='Koszty nieponiesione'!$A$295,C46='Koszty nieponiesione'!$A$303,C46='Koszty nieponiesione'!$A$307,C46='Koszty nieponiesione'!$A$311,C46='Koszty nieponiesione'!$A$315,C46='Koszty nieponiesione'!$A$319), 'Prod. roślinna'!D46,0)</f>
        <v>0</v>
      </c>
      <c r="R46" s="296"/>
      <c r="S46" s="297">
        <f t="shared" si="4"/>
        <v>0</v>
      </c>
    </row>
    <row r="47" spans="1:24" s="36" customFormat="1" ht="18" customHeight="1" thickBot="1" x14ac:dyDescent="0.25">
      <c r="B47" s="473" t="s">
        <v>632</v>
      </c>
      <c r="C47" s="474"/>
      <c r="D47" s="298">
        <f>SUM(D8:D46)+'Prod. roślinna str 2'!D57</f>
        <v>0</v>
      </c>
      <c r="E47" s="299" t="s">
        <v>22</v>
      </c>
      <c r="F47" s="299" t="s">
        <v>22</v>
      </c>
      <c r="G47" s="299" t="s">
        <v>22</v>
      </c>
      <c r="H47" s="298">
        <f>SUM(H8:H46)+'Prod. roślinna str 2'!H57</f>
        <v>0</v>
      </c>
      <c r="I47" s="299" t="s">
        <v>22</v>
      </c>
      <c r="J47" s="299"/>
      <c r="K47" s="298">
        <f>IF(SUM(K8:K46)&lt;'Prod. zwierzęca towar.'!H31,SUM(K8:K46)+'Prod. roślinna str 2'!K57,'Prod. zwierzęca towar.'!H31)</f>
        <v>0</v>
      </c>
      <c r="L47" s="298">
        <f>SUM(L8:L46)+'Prod. roślinna str 2'!L57</f>
        <v>0</v>
      </c>
      <c r="M47" s="298">
        <f>SUM(M8:M46)+'Prod. roślinna str 2'!M57</f>
        <v>0</v>
      </c>
      <c r="N47" s="298">
        <f>SUM(N8:N46)+'Prod. roślinna str 2'!N57</f>
        <v>0</v>
      </c>
      <c r="O47" s="323"/>
      <c r="P47" s="323">
        <f>SUM(P8:P46)+'Prod. roślinna str 2'!P57</f>
        <v>0</v>
      </c>
      <c r="Q47" s="323">
        <f>SUM(Q8:Q46)+'Prod. roślinna str 2'!Q57</f>
        <v>0</v>
      </c>
      <c r="R47" s="300">
        <f>SUM(R8:R46)+'Prod. roślinna str 2'!R57</f>
        <v>0</v>
      </c>
      <c r="S47" s="330">
        <f>SUM(S8:S46)+'Prod. roślinna str 2'!S57</f>
        <v>0</v>
      </c>
    </row>
    <row r="48" spans="1:24" ht="54" customHeight="1" x14ac:dyDescent="0.2">
      <c r="B48" s="477" t="s">
        <v>688</v>
      </c>
      <c r="C48" s="477"/>
      <c r="D48" s="477"/>
      <c r="E48" s="477"/>
      <c r="F48" s="477"/>
      <c r="G48" s="477"/>
      <c r="H48" s="477"/>
      <c r="I48" s="477"/>
      <c r="J48" s="477"/>
      <c r="K48" s="477"/>
      <c r="L48" s="477"/>
      <c r="M48" s="477"/>
      <c r="N48" s="477"/>
      <c r="O48" s="477"/>
      <c r="P48" s="477"/>
      <c r="Q48" s="477"/>
      <c r="R48" s="477"/>
      <c r="S48" s="477"/>
      <c r="T48" s="477"/>
      <c r="U48" s="477"/>
      <c r="V48" s="329"/>
      <c r="W48" s="329"/>
      <c r="X48" s="329"/>
    </row>
    <row r="49" spans="2:23" ht="24.75" customHeight="1" x14ac:dyDescent="0.2">
      <c r="B49" s="478" t="s">
        <v>561</v>
      </c>
      <c r="C49" s="478"/>
      <c r="D49" s="478"/>
      <c r="E49" s="478"/>
      <c r="F49" s="478"/>
      <c r="G49" s="478"/>
      <c r="H49" s="478"/>
      <c r="I49" s="478"/>
      <c r="J49" s="478"/>
      <c r="K49" s="478"/>
      <c r="L49" s="478"/>
      <c r="M49" s="478"/>
      <c r="N49" s="478"/>
      <c r="O49" s="478"/>
      <c r="P49" s="478"/>
      <c r="Q49" s="478"/>
      <c r="R49" s="478"/>
      <c r="S49" s="478"/>
      <c r="T49" s="101"/>
      <c r="U49" s="101"/>
    </row>
    <row r="50" spans="2:23" ht="6.75" customHeight="1" thickBot="1" x14ac:dyDescent="0.25">
      <c r="B50" s="102"/>
      <c r="C50" s="102"/>
      <c r="D50" s="102"/>
      <c r="E50" s="102"/>
      <c r="F50" s="102"/>
      <c r="G50" s="102"/>
      <c r="H50" s="102"/>
      <c r="I50" s="102"/>
      <c r="J50" s="102"/>
      <c r="K50" s="102"/>
      <c r="L50" s="102"/>
      <c r="M50" s="102"/>
      <c r="N50" s="102"/>
      <c r="O50" s="102"/>
      <c r="P50" s="102"/>
      <c r="Q50" s="102"/>
      <c r="R50" s="102"/>
      <c r="S50" s="93"/>
    </row>
    <row r="51" spans="2:23" ht="15" customHeight="1" x14ac:dyDescent="0.2">
      <c r="B51" s="479" t="s">
        <v>23</v>
      </c>
      <c r="C51" s="481" t="s">
        <v>484</v>
      </c>
      <c r="D51" s="466" t="s">
        <v>485</v>
      </c>
      <c r="E51" s="467"/>
      <c r="F51" s="464" t="s">
        <v>554</v>
      </c>
      <c r="G51" s="464" t="s">
        <v>505</v>
      </c>
      <c r="H51" s="464" t="s">
        <v>506</v>
      </c>
      <c r="I51" s="464" t="s">
        <v>507</v>
      </c>
      <c r="J51" s="304"/>
      <c r="K51" s="464" t="s">
        <v>508</v>
      </c>
      <c r="L51" s="464" t="s">
        <v>509</v>
      </c>
      <c r="M51" s="462" t="s">
        <v>555</v>
      </c>
      <c r="N51" s="483" t="s">
        <v>645</v>
      </c>
      <c r="O51" s="462" t="s">
        <v>555</v>
      </c>
      <c r="P51" s="462" t="s">
        <v>555</v>
      </c>
      <c r="Q51" s="462" t="s">
        <v>555</v>
      </c>
      <c r="R51" s="462" t="s">
        <v>646</v>
      </c>
      <c r="S51" s="107"/>
      <c r="T51" s="93"/>
    </row>
    <row r="52" spans="2:23" ht="69" customHeight="1" x14ac:dyDescent="0.2">
      <c r="B52" s="480"/>
      <c r="C52" s="482"/>
      <c r="D52" s="305" t="s">
        <v>486</v>
      </c>
      <c r="E52" s="305" t="s">
        <v>487</v>
      </c>
      <c r="F52" s="465"/>
      <c r="G52" s="465"/>
      <c r="H52" s="465"/>
      <c r="I52" s="465"/>
      <c r="J52" s="306"/>
      <c r="K52" s="465"/>
      <c r="L52" s="465"/>
      <c r="M52" s="463"/>
      <c r="N52" s="484"/>
      <c r="O52" s="463"/>
      <c r="P52" s="463"/>
      <c r="Q52" s="463"/>
      <c r="R52" s="463"/>
      <c r="S52" s="107"/>
      <c r="T52" s="107"/>
      <c r="U52" s="107"/>
      <c r="V52" s="107"/>
      <c r="W52" s="107"/>
    </row>
    <row r="53" spans="2:23" s="109" customFormat="1" ht="12" customHeight="1" x14ac:dyDescent="0.2">
      <c r="B53" s="126">
        <v>1</v>
      </c>
      <c r="C53" s="127">
        <v>2</v>
      </c>
      <c r="D53" s="128">
        <v>3</v>
      </c>
      <c r="E53" s="152">
        <v>4</v>
      </c>
      <c r="F53" s="152">
        <v>5</v>
      </c>
      <c r="G53" s="152">
        <v>6</v>
      </c>
      <c r="H53" s="152">
        <v>7</v>
      </c>
      <c r="I53" s="152">
        <v>8</v>
      </c>
      <c r="J53" s="152"/>
      <c r="K53" s="152">
        <v>9</v>
      </c>
      <c r="L53" s="152">
        <v>10</v>
      </c>
      <c r="M53" s="154">
        <v>11</v>
      </c>
      <c r="N53" s="154">
        <v>12</v>
      </c>
      <c r="O53" s="154">
        <v>11</v>
      </c>
      <c r="P53" s="154">
        <v>11</v>
      </c>
      <c r="Q53" s="154">
        <v>11</v>
      </c>
      <c r="R53" s="154">
        <v>13</v>
      </c>
      <c r="S53" s="110"/>
      <c r="T53" s="111"/>
    </row>
    <row r="54" spans="2:23" ht="15" customHeight="1" x14ac:dyDescent="0.2">
      <c r="B54" s="266">
        <v>1</v>
      </c>
      <c r="C54" s="307"/>
      <c r="D54" s="308"/>
      <c r="E54" s="309"/>
      <c r="F54" s="310"/>
      <c r="G54" s="310"/>
      <c r="H54" s="310"/>
      <c r="I54" s="310"/>
      <c r="J54" s="310"/>
      <c r="K54" s="310"/>
      <c r="L54" s="310"/>
      <c r="M54" s="311"/>
      <c r="N54" s="311"/>
      <c r="O54" s="311"/>
      <c r="P54" s="311"/>
      <c r="Q54" s="311"/>
      <c r="R54" s="311"/>
      <c r="S54" s="112"/>
      <c r="T54" s="93"/>
    </row>
    <row r="55" spans="2:23" ht="12.75" x14ac:dyDescent="0.2">
      <c r="B55" s="266">
        <v>2</v>
      </c>
      <c r="C55" s="307"/>
      <c r="D55" s="308"/>
      <c r="E55" s="309"/>
      <c r="F55" s="310"/>
      <c r="G55" s="310"/>
      <c r="H55" s="310"/>
      <c r="I55" s="310"/>
      <c r="J55" s="310"/>
      <c r="K55" s="310"/>
      <c r="L55" s="310"/>
      <c r="M55" s="311"/>
      <c r="N55" s="311"/>
      <c r="O55" s="311"/>
      <c r="P55" s="311"/>
      <c r="Q55" s="311"/>
      <c r="R55" s="311"/>
      <c r="S55" s="112"/>
      <c r="T55" s="93"/>
    </row>
    <row r="56" spans="2:23" ht="12.75" x14ac:dyDescent="0.2">
      <c r="B56" s="266">
        <v>3</v>
      </c>
      <c r="C56" s="307"/>
      <c r="D56" s="308"/>
      <c r="E56" s="309"/>
      <c r="F56" s="310"/>
      <c r="G56" s="310"/>
      <c r="H56" s="310"/>
      <c r="I56" s="310"/>
      <c r="J56" s="310"/>
      <c r="K56" s="310"/>
      <c r="L56" s="310"/>
      <c r="M56" s="311"/>
      <c r="N56" s="311"/>
      <c r="O56" s="311"/>
      <c r="P56" s="311"/>
      <c r="Q56" s="311"/>
      <c r="R56" s="311"/>
      <c r="S56" s="112"/>
      <c r="T56" s="93"/>
    </row>
    <row r="57" spans="2:23" ht="12.75" x14ac:dyDescent="0.2">
      <c r="B57" s="312">
        <v>4</v>
      </c>
      <c r="C57" s="313"/>
      <c r="D57" s="308"/>
      <c r="E57" s="314"/>
      <c r="F57" s="315"/>
      <c r="G57" s="315"/>
      <c r="H57" s="315"/>
      <c r="I57" s="315"/>
      <c r="J57" s="315"/>
      <c r="K57" s="315"/>
      <c r="L57" s="315"/>
      <c r="M57" s="316"/>
      <c r="N57" s="316"/>
      <c r="O57" s="316"/>
      <c r="P57" s="316"/>
      <c r="Q57" s="316"/>
      <c r="R57" s="316"/>
      <c r="S57" s="112"/>
      <c r="T57" s="93"/>
    </row>
    <row r="58" spans="2:23" ht="12.75" x14ac:dyDescent="0.2">
      <c r="B58" s="312">
        <v>5</v>
      </c>
      <c r="C58" s="313"/>
      <c r="D58" s="308"/>
      <c r="E58" s="314"/>
      <c r="F58" s="315"/>
      <c r="G58" s="315"/>
      <c r="H58" s="315"/>
      <c r="I58" s="315"/>
      <c r="J58" s="315"/>
      <c r="K58" s="315"/>
      <c r="L58" s="315"/>
      <c r="M58" s="316"/>
      <c r="N58" s="316"/>
      <c r="O58" s="316"/>
      <c r="P58" s="316"/>
      <c r="Q58" s="316"/>
      <c r="R58" s="316"/>
      <c r="S58" s="112"/>
      <c r="T58" s="93"/>
    </row>
    <row r="59" spans="2:23" ht="12.75" x14ac:dyDescent="0.2">
      <c r="B59" s="312">
        <v>6</v>
      </c>
      <c r="C59" s="313"/>
      <c r="D59" s="308"/>
      <c r="E59" s="314"/>
      <c r="F59" s="315"/>
      <c r="G59" s="315"/>
      <c r="H59" s="315"/>
      <c r="I59" s="315"/>
      <c r="J59" s="315"/>
      <c r="K59" s="315"/>
      <c r="L59" s="315"/>
      <c r="M59" s="316"/>
      <c r="N59" s="316"/>
      <c r="O59" s="316"/>
      <c r="P59" s="316"/>
      <c r="Q59" s="316"/>
      <c r="R59" s="316"/>
      <c r="S59" s="112"/>
      <c r="T59" s="93"/>
    </row>
    <row r="60" spans="2:23" ht="12.75" x14ac:dyDescent="0.2">
      <c r="B60" s="312">
        <v>7</v>
      </c>
      <c r="C60" s="313"/>
      <c r="D60" s="308"/>
      <c r="E60" s="314"/>
      <c r="F60" s="315"/>
      <c r="G60" s="315"/>
      <c r="H60" s="315"/>
      <c r="I60" s="315"/>
      <c r="J60" s="315"/>
      <c r="K60" s="315"/>
      <c r="L60" s="315"/>
      <c r="M60" s="316"/>
      <c r="N60" s="316"/>
      <c r="O60" s="316"/>
      <c r="P60" s="316"/>
      <c r="Q60" s="316"/>
      <c r="R60" s="316"/>
      <c r="S60" s="112"/>
      <c r="T60" s="93"/>
    </row>
    <row r="61" spans="2:23" ht="12.75" x14ac:dyDescent="0.2">
      <c r="B61" s="312">
        <v>8</v>
      </c>
      <c r="C61" s="313"/>
      <c r="D61" s="308"/>
      <c r="E61" s="314"/>
      <c r="F61" s="315"/>
      <c r="G61" s="315"/>
      <c r="H61" s="315"/>
      <c r="I61" s="315"/>
      <c r="J61" s="315"/>
      <c r="K61" s="315"/>
      <c r="L61" s="315"/>
      <c r="M61" s="316"/>
      <c r="N61" s="316"/>
      <c r="O61" s="316"/>
      <c r="P61" s="316"/>
      <c r="Q61" s="316"/>
      <c r="R61" s="316"/>
      <c r="S61" s="112"/>
      <c r="T61" s="93"/>
    </row>
    <row r="62" spans="2:23" ht="12.75" x14ac:dyDescent="0.2">
      <c r="B62" s="312">
        <v>9</v>
      </c>
      <c r="C62" s="313"/>
      <c r="D62" s="308"/>
      <c r="E62" s="314"/>
      <c r="F62" s="315"/>
      <c r="G62" s="315"/>
      <c r="H62" s="315"/>
      <c r="I62" s="315"/>
      <c r="J62" s="315"/>
      <c r="K62" s="315"/>
      <c r="L62" s="315"/>
      <c r="M62" s="316"/>
      <c r="N62" s="316"/>
      <c r="O62" s="316"/>
      <c r="P62" s="316"/>
      <c r="Q62" s="316"/>
      <c r="R62" s="316"/>
      <c r="S62" s="112"/>
      <c r="T62" s="93"/>
    </row>
    <row r="63" spans="2:23" ht="13.5" thickBot="1" x14ac:dyDescent="0.25">
      <c r="B63" s="317">
        <v>10</v>
      </c>
      <c r="C63" s="318"/>
      <c r="D63" s="308"/>
      <c r="E63" s="319"/>
      <c r="F63" s="320"/>
      <c r="G63" s="320"/>
      <c r="H63" s="320"/>
      <c r="I63" s="320"/>
      <c r="J63" s="320"/>
      <c r="K63" s="320"/>
      <c r="L63" s="320"/>
      <c r="M63" s="321"/>
      <c r="N63" s="321"/>
      <c r="O63" s="321"/>
      <c r="P63" s="321"/>
      <c r="Q63" s="321"/>
      <c r="R63" s="321"/>
      <c r="S63" s="112"/>
      <c r="T63" s="93"/>
    </row>
    <row r="64" spans="2:23" ht="12.75" thickBot="1" x14ac:dyDescent="0.25">
      <c r="B64" s="469" t="s">
        <v>16</v>
      </c>
      <c r="C64" s="470"/>
      <c r="D64" s="302" t="s">
        <v>22</v>
      </c>
      <c r="E64" s="302" t="s">
        <v>22</v>
      </c>
      <c r="F64" s="303">
        <f>SUM(F54:F63)</f>
        <v>0</v>
      </c>
      <c r="G64" s="303">
        <f>SUM(G54:G63)</f>
        <v>0</v>
      </c>
      <c r="H64" s="303">
        <f>SUM(H54:H63)</f>
        <v>0</v>
      </c>
      <c r="I64" s="303">
        <f>SUM(I54:I63)</f>
        <v>0</v>
      </c>
      <c r="J64" s="303"/>
      <c r="K64" s="303">
        <f>SUM(K54:K63)</f>
        <v>0</v>
      </c>
      <c r="L64" s="303">
        <f>SUM(L54:L63)</f>
        <v>0</v>
      </c>
      <c r="M64" s="303">
        <f>SUM(M54:M63)</f>
        <v>0</v>
      </c>
      <c r="N64" s="303">
        <f>SUM(N54:N63)</f>
        <v>0</v>
      </c>
      <c r="O64" s="303">
        <f t="shared" ref="O64:Q64" si="10">SUM(O54:O63)</f>
        <v>0</v>
      </c>
      <c r="P64" s="303">
        <f t="shared" si="10"/>
        <v>0</v>
      </c>
      <c r="Q64" s="303">
        <f t="shared" si="10"/>
        <v>0</v>
      </c>
      <c r="R64" s="303">
        <f>SUM(R54:R63)</f>
        <v>0</v>
      </c>
      <c r="S64" s="108"/>
      <c r="T64" s="93"/>
    </row>
    <row r="65" spans="2:19" ht="20.25" customHeight="1" x14ac:dyDescent="0.2">
      <c r="B65" s="93"/>
      <c r="C65" s="468" t="s">
        <v>139</v>
      </c>
      <c r="D65" s="468"/>
      <c r="E65" s="468"/>
      <c r="F65" s="468"/>
      <c r="G65" s="468"/>
      <c r="H65" s="93"/>
      <c r="I65" s="93"/>
      <c r="J65" s="93"/>
      <c r="K65" s="93"/>
      <c r="L65" s="93"/>
      <c r="M65" s="93"/>
      <c r="N65" s="93"/>
      <c r="O65" s="93"/>
      <c r="P65" s="93"/>
      <c r="Q65" s="93"/>
      <c r="R65" s="93"/>
      <c r="S65" s="93"/>
    </row>
    <row r="66" spans="2:19" ht="18.75" customHeight="1" x14ac:dyDescent="0.2">
      <c r="B66" s="99" t="s">
        <v>76</v>
      </c>
      <c r="C66" s="461" t="s">
        <v>488</v>
      </c>
      <c r="D66" s="461"/>
      <c r="E66" s="93"/>
      <c r="F66" s="74" t="s">
        <v>531</v>
      </c>
      <c r="G66" s="461" t="s">
        <v>488</v>
      </c>
      <c r="H66" s="461"/>
      <c r="I66" s="461"/>
      <c r="J66" s="461"/>
      <c r="K66" s="461"/>
      <c r="L66" s="93"/>
      <c r="M66" s="93"/>
      <c r="N66" s="93"/>
      <c r="O66" s="93"/>
      <c r="P66" s="93"/>
      <c r="Q66" s="93"/>
      <c r="R66" s="93"/>
      <c r="S66" s="93"/>
    </row>
    <row r="67" spans="2:19" ht="18.75" customHeight="1" x14ac:dyDescent="0.2">
      <c r="B67" s="99" t="s">
        <v>75</v>
      </c>
      <c r="C67" s="461" t="s">
        <v>488</v>
      </c>
      <c r="D67" s="461"/>
      <c r="E67" s="93"/>
      <c r="F67" s="74" t="s">
        <v>532</v>
      </c>
      <c r="G67" s="461" t="s">
        <v>488</v>
      </c>
      <c r="H67" s="461"/>
      <c r="I67" s="461"/>
      <c r="J67" s="461"/>
      <c r="K67" s="461"/>
      <c r="L67" s="93"/>
      <c r="M67" s="93"/>
      <c r="N67" s="93"/>
      <c r="O67" s="93"/>
      <c r="P67" s="93"/>
      <c r="Q67" s="93"/>
      <c r="R67" s="93"/>
      <c r="S67" s="93"/>
    </row>
    <row r="68" spans="2:19" ht="18.75" customHeight="1" x14ac:dyDescent="0.2">
      <c r="B68" s="99" t="s">
        <v>74</v>
      </c>
      <c r="C68" s="461" t="s">
        <v>488</v>
      </c>
      <c r="D68" s="461"/>
      <c r="E68" s="93"/>
      <c r="F68" s="74" t="s">
        <v>533</v>
      </c>
      <c r="G68" s="461" t="s">
        <v>488</v>
      </c>
      <c r="H68" s="461"/>
      <c r="I68" s="461"/>
      <c r="J68" s="461"/>
      <c r="K68" s="461"/>
      <c r="L68" s="93"/>
      <c r="M68" s="93"/>
      <c r="N68" s="93"/>
      <c r="O68" s="93"/>
      <c r="P68" s="93"/>
      <c r="Q68" s="93"/>
      <c r="R68" s="93"/>
      <c r="S68" s="93"/>
    </row>
    <row r="69" spans="2:19" ht="18.75" customHeight="1" x14ac:dyDescent="0.2">
      <c r="B69" s="99" t="s">
        <v>73</v>
      </c>
      <c r="C69" s="461" t="s">
        <v>488</v>
      </c>
      <c r="D69" s="461"/>
      <c r="E69" s="93"/>
      <c r="F69" s="74" t="s">
        <v>534</v>
      </c>
      <c r="G69" s="461" t="s">
        <v>488</v>
      </c>
      <c r="H69" s="461"/>
      <c r="I69" s="461"/>
      <c r="J69" s="461"/>
      <c r="K69" s="461"/>
      <c r="M69" s="93"/>
      <c r="N69" s="471" t="s">
        <v>458</v>
      </c>
      <c r="O69" s="471"/>
      <c r="P69" s="471"/>
      <c r="Q69" s="471"/>
      <c r="R69" s="471"/>
      <c r="S69" s="471"/>
    </row>
    <row r="70" spans="2:19" ht="18.75" customHeight="1" x14ac:dyDescent="0.2">
      <c r="B70" s="99" t="s">
        <v>69</v>
      </c>
      <c r="C70" s="461" t="s">
        <v>488</v>
      </c>
      <c r="D70" s="461"/>
      <c r="E70" s="93"/>
      <c r="F70" s="74" t="s">
        <v>535</v>
      </c>
      <c r="G70" s="461" t="s">
        <v>488</v>
      </c>
      <c r="H70" s="461"/>
      <c r="I70" s="461"/>
      <c r="J70" s="461"/>
      <c r="K70" s="461"/>
      <c r="M70" s="93"/>
      <c r="N70" s="461" t="s">
        <v>510</v>
      </c>
      <c r="O70" s="461"/>
      <c r="P70" s="461"/>
      <c r="Q70" s="461"/>
      <c r="R70" s="461"/>
      <c r="S70" s="461"/>
    </row>
    <row r="71" spans="2:19" x14ac:dyDescent="0.2">
      <c r="B71" s="93"/>
      <c r="C71" s="93"/>
      <c r="D71" s="93"/>
      <c r="E71" s="93"/>
      <c r="F71" s="93"/>
      <c r="G71" s="93"/>
      <c r="H71" s="93"/>
      <c r="I71" s="93"/>
      <c r="J71" s="93"/>
      <c r="K71" s="93"/>
      <c r="L71" s="93"/>
      <c r="M71" s="93"/>
      <c r="N71" s="93"/>
      <c r="O71" s="93"/>
      <c r="P71" s="93"/>
      <c r="Q71" s="93"/>
      <c r="R71" s="93"/>
      <c r="S71" s="93"/>
    </row>
    <row r="72" spans="2:19" x14ac:dyDescent="0.2">
      <c r="B72" s="93"/>
      <c r="C72" s="93"/>
      <c r="D72" s="93"/>
      <c r="E72" s="93"/>
      <c r="F72" s="93"/>
      <c r="G72" s="93"/>
      <c r="H72" s="93"/>
      <c r="I72" s="93"/>
      <c r="J72" s="93"/>
      <c r="K72" s="93"/>
      <c r="L72" s="93"/>
      <c r="M72" s="93"/>
      <c r="N72" s="93"/>
      <c r="O72" s="93"/>
      <c r="P72" s="93"/>
      <c r="Q72" s="93"/>
      <c r="R72" s="93"/>
      <c r="S72" s="93"/>
    </row>
  </sheetData>
  <sheetProtection algorithmName="SHA-512" hashValue="3wmyPAJMToYJZ8XSFUF3KLSZTSAvol5YoSoIoS81VADWaAyso6QvsmA1IgYtDevM21YbexVWjFdL0SrzTetO/A==" saltValue="CUIH78lhATuBKys8aTYsxA==" spinCount="100000" sheet="1" objects="1" scenarios="1"/>
  <mergeCells count="36">
    <mergeCell ref="G67:K67"/>
    <mergeCell ref="G51:G52"/>
    <mergeCell ref="I51:I52"/>
    <mergeCell ref="K51:K52"/>
    <mergeCell ref="B48:U48"/>
    <mergeCell ref="B49:S49"/>
    <mergeCell ref="L51:L52"/>
    <mergeCell ref="B51:B52"/>
    <mergeCell ref="C51:C52"/>
    <mergeCell ref="G66:K66"/>
    <mergeCell ref="N51:N52"/>
    <mergeCell ref="O51:O52"/>
    <mergeCell ref="P51:P52"/>
    <mergeCell ref="Q51:Q52"/>
    <mergeCell ref="R51:R52"/>
    <mergeCell ref="M1:N1"/>
    <mergeCell ref="B1:H1"/>
    <mergeCell ref="B47:C47"/>
    <mergeCell ref="B2:E2"/>
    <mergeCell ref="F2:I2"/>
    <mergeCell ref="C70:D70"/>
    <mergeCell ref="G70:K70"/>
    <mergeCell ref="N70:S70"/>
    <mergeCell ref="M51:M52"/>
    <mergeCell ref="F51:F52"/>
    <mergeCell ref="D51:E51"/>
    <mergeCell ref="H51:H52"/>
    <mergeCell ref="C65:G65"/>
    <mergeCell ref="C66:D66"/>
    <mergeCell ref="C67:D67"/>
    <mergeCell ref="C68:D68"/>
    <mergeCell ref="C69:D69"/>
    <mergeCell ref="B64:C64"/>
    <mergeCell ref="G68:K68"/>
    <mergeCell ref="G69:K69"/>
    <mergeCell ref="N69:S69"/>
  </mergeCells>
  <conditionalFormatting sqref="K8:K46">
    <cfRule type="expression" dxfId="1" priority="1">
      <formula>AND(NOT(J8),K8&gt;0)</formula>
    </cfRule>
  </conditionalFormatting>
  <dataValidations xWindow="1122" yWindow="539" count="4">
    <dataValidation type="list" allowBlank="1" showInputMessage="1" showErrorMessage="1" sqref="C8:C46" xr:uid="{00000000-0002-0000-0100-000000000000}">
      <formula1>rosliny_lista</formula1>
    </dataValidation>
    <dataValidation type="decimal" allowBlank="1" showInputMessage="1" showErrorMessage="1" errorTitle="Błąd" error="Kwota kosztów poniesionych z powodu niezbierania plonów wyższa niż wartość średniej rocznej produkcji." sqref="R8:R46" xr:uid="{00000000-0002-0000-0100-000001000000}">
      <formula1>0</formula1>
      <formula2>H8</formula2>
    </dataValidation>
    <dataValidation allowBlank="1" showInputMessage="1" showErrorMessage="1" errorTitle="Błąd" error="Wartość przewyższa wartość średniej rocznej produkcji zwierzęcej. " sqref="K47" xr:uid="{00000000-0002-0000-0100-000002000000}"/>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46" xr:uid="{00000000-0002-0000-0100-000003000000}">
      <formula1>J8</formula1>
    </dataValidation>
  </dataValidations>
  <pageMargins left="0.23622047244094491" right="0.23622047244094491" top="0.43307086614173229" bottom="0.55118110236220474" header="0.31496062992125984" footer="0.31496062992125984"/>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8"/>
  <sheetViews>
    <sheetView view="pageLayout" topLeftCell="B1" zoomScale="70" zoomScaleNormal="90" zoomScaleSheetLayoutView="70" zoomScalePageLayoutView="70" workbookViewId="0">
      <selection activeCell="B1" sqref="B1:H1"/>
    </sheetView>
  </sheetViews>
  <sheetFormatPr defaultColWidth="9.140625" defaultRowHeight="12" x14ac:dyDescent="0.2"/>
  <cols>
    <col min="1" max="1" width="7.7109375" style="12" hidden="1" customWidth="1"/>
    <col min="2" max="2" width="4" style="12" customWidth="1"/>
    <col min="3" max="3" width="55.85546875" style="12" customWidth="1"/>
    <col min="4" max="4" width="19.28515625" style="12" customWidth="1"/>
    <col min="5" max="5" width="16.28515625" style="12" customWidth="1"/>
    <col min="6" max="6" width="14.5703125" style="12" customWidth="1"/>
    <col min="7" max="7" width="17.42578125" style="12" customWidth="1"/>
    <col min="8" max="8" width="18.85546875" style="12" customWidth="1"/>
    <col min="9" max="9" width="13.140625" style="12" customWidth="1"/>
    <col min="10" max="10" width="9" style="12" hidden="1" customWidth="1"/>
    <col min="11" max="11" width="20.42578125" style="12" customWidth="1"/>
    <col min="12" max="12" width="19.42578125" style="12" customWidth="1"/>
    <col min="13" max="13" width="18.28515625" style="12" customWidth="1"/>
    <col min="14" max="14" width="16" style="12" customWidth="1"/>
    <col min="15" max="15" width="5.140625" style="12" hidden="1" customWidth="1"/>
    <col min="16" max="16" width="7.5703125" style="12" hidden="1" customWidth="1"/>
    <col min="17" max="17" width="6.7109375" style="12" hidden="1" customWidth="1"/>
    <col min="18" max="18" width="15.7109375" style="12" customWidth="1"/>
    <col min="19" max="19" width="16" style="12" customWidth="1"/>
    <col min="20" max="16384" width="9.140625" style="12"/>
  </cols>
  <sheetData>
    <row r="1" spans="1:19" ht="15" customHeight="1" x14ac:dyDescent="0.2">
      <c r="B1" s="472" t="s">
        <v>50</v>
      </c>
      <c r="C1" s="472"/>
      <c r="D1" s="472"/>
      <c r="E1" s="472"/>
      <c r="F1" s="472"/>
      <c r="G1" s="472"/>
      <c r="H1" s="472"/>
      <c r="I1" s="18"/>
      <c r="J1" s="18"/>
      <c r="K1" s="5"/>
      <c r="L1" s="5"/>
      <c r="M1" s="411" t="s">
        <v>51</v>
      </c>
      <c r="N1" s="411"/>
      <c r="O1" s="205"/>
      <c r="P1" s="205"/>
      <c r="Q1" s="205"/>
      <c r="R1" s="100" t="str">
        <f>Protokół!V1</f>
        <v>A</v>
      </c>
    </row>
    <row r="2" spans="1:19" ht="12" customHeight="1" x14ac:dyDescent="0.2">
      <c r="B2" s="475" t="s">
        <v>49</v>
      </c>
      <c r="C2" s="475"/>
      <c r="D2" s="475" t="s">
        <v>49</v>
      </c>
      <c r="E2" s="475"/>
      <c r="F2" s="476" t="str">
        <f>Protokół!G8</f>
        <v>………………………………………
………………………...……………</v>
      </c>
      <c r="G2" s="476"/>
      <c r="H2" s="476"/>
      <c r="I2" s="476"/>
      <c r="J2" s="206"/>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26</v>
      </c>
      <c r="D4" s="105" t="s">
        <v>476</v>
      </c>
      <c r="E4" s="105" t="s">
        <v>478</v>
      </c>
      <c r="F4" s="105" t="s">
        <v>479</v>
      </c>
      <c r="G4" s="105" t="s">
        <v>480</v>
      </c>
      <c r="H4" s="105" t="s">
        <v>481</v>
      </c>
      <c r="I4" s="105" t="s">
        <v>72</v>
      </c>
      <c r="J4" s="105"/>
      <c r="K4" s="105" t="s">
        <v>553</v>
      </c>
      <c r="L4" s="105" t="s">
        <v>503</v>
      </c>
      <c r="M4" s="105" t="s">
        <v>477</v>
      </c>
      <c r="N4" s="105" t="s">
        <v>39</v>
      </c>
      <c r="O4" s="322"/>
      <c r="P4" s="322" t="s">
        <v>643</v>
      </c>
      <c r="Q4" s="322" t="s">
        <v>644</v>
      </c>
      <c r="R4" s="58" t="s">
        <v>40</v>
      </c>
      <c r="S4" s="181" t="s">
        <v>550</v>
      </c>
    </row>
    <row r="5" spans="1:19"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2"/>
    </row>
    <row r="6" spans="1:19" x14ac:dyDescent="0.2">
      <c r="B6" s="119"/>
      <c r="C6" s="120" t="s">
        <v>141</v>
      </c>
      <c r="D6" s="121"/>
      <c r="E6" s="122"/>
      <c r="F6" s="122"/>
      <c r="G6" s="122"/>
      <c r="H6" s="123"/>
      <c r="I6" s="122"/>
      <c r="J6" s="124"/>
      <c r="K6" s="124"/>
      <c r="L6" s="117"/>
      <c r="M6" s="117"/>
      <c r="N6" s="122"/>
      <c r="O6" s="123"/>
      <c r="P6" s="123"/>
      <c r="Q6" s="123"/>
      <c r="R6" s="125"/>
      <c r="S6" s="183"/>
    </row>
    <row r="7" spans="1:19" x14ac:dyDescent="0.2">
      <c r="B7" s="126">
        <v>1</v>
      </c>
      <c r="C7" s="127">
        <v>2</v>
      </c>
      <c r="D7" s="128">
        <v>3</v>
      </c>
      <c r="E7" s="127">
        <v>4</v>
      </c>
      <c r="F7" s="127">
        <v>5</v>
      </c>
      <c r="G7" s="127" t="s">
        <v>31</v>
      </c>
      <c r="H7" s="95" t="s">
        <v>32</v>
      </c>
      <c r="I7" s="127">
        <v>8</v>
      </c>
      <c r="J7" s="219"/>
      <c r="K7" s="129" t="s">
        <v>482</v>
      </c>
      <c r="L7" s="106" t="s">
        <v>502</v>
      </c>
      <c r="M7" s="106" t="s">
        <v>483</v>
      </c>
      <c r="N7" s="127">
        <v>12</v>
      </c>
      <c r="O7" s="95"/>
      <c r="P7" s="95"/>
      <c r="Q7" s="95"/>
      <c r="R7" s="97">
        <v>13</v>
      </c>
      <c r="S7" s="184">
        <v>14</v>
      </c>
    </row>
    <row r="8" spans="1:19" ht="14.25" x14ac:dyDescent="0.2">
      <c r="A8" s="12" t="str">
        <f t="shared" ref="A8:A56" si="0">C8&amp;region</f>
        <v>A</v>
      </c>
      <c r="B8" s="279">
        <v>40</v>
      </c>
      <c r="C8" s="280"/>
      <c r="D8" s="281"/>
      <c r="E8" s="282">
        <f>IFERROR(VLOOKUP(region&amp;'Prod. roślinna str 2'!$C8,Dane_srednie_baza,6,0),0)</f>
        <v>0</v>
      </c>
      <c r="F8" s="282">
        <f>IFERROR(VLOOKUP(region&amp;'Prod. roślinna str 2'!C8,Dane_srednie_baza,7,0),0)</f>
        <v>0</v>
      </c>
      <c r="G8" s="283">
        <f>E8*F8</f>
        <v>0</v>
      </c>
      <c r="H8" s="283">
        <f>D8*G8</f>
        <v>0</v>
      </c>
      <c r="I8" s="284"/>
      <c r="J8" s="285" t="e">
        <f>AND(VLOOKUP(C8,rosliny_baza,2,0),('Prod. zwierzęca towar.'!$B$6&gt;0))</f>
        <v>#N/A</v>
      </c>
      <c r="K8" s="286"/>
      <c r="L8" s="287">
        <f>H8*(100%-I8)</f>
        <v>0</v>
      </c>
      <c r="M8" s="287">
        <f>H8-L8</f>
        <v>0</v>
      </c>
      <c r="N8" s="287">
        <f>I8*O8</f>
        <v>0</v>
      </c>
      <c r="O8" s="287">
        <f t="shared" ref="O8:O39" si="1">IF(I8&gt;=70%,VLOOKUP(A8,Koszty_nieponiesione_baza,2,0)*D8,0)</f>
        <v>0</v>
      </c>
      <c r="P8" s="287">
        <f t="shared" ref="P8:P56" si="2">IF(I8&gt;=70%,D8,0)</f>
        <v>0</v>
      </c>
      <c r="Q8" s="287">
        <f>IF(OR(C8='Koszty nieponiesione'!$A$283,C8='Koszty nieponiesione'!$A$291,C8='Koszty nieponiesione'!$A$295,C8='Koszty nieponiesione'!$A$303,C8='Koszty nieponiesione'!$A$307,C8='Koszty nieponiesione'!$A$311,C8='Koszty nieponiesione'!$A$315,C8='Koszty nieponiesione'!$A$319), 'Prod. roślinna'!D8,0)</f>
        <v>0</v>
      </c>
      <c r="R8" s="288"/>
      <c r="S8" s="289">
        <f t="shared" ref="S8:S56" si="3">IF(I8&gt;0,D8,0)</f>
        <v>0</v>
      </c>
    </row>
    <row r="9" spans="1:19" ht="14.25" x14ac:dyDescent="0.2">
      <c r="A9" s="12" t="str">
        <f t="shared" si="0"/>
        <v>A</v>
      </c>
      <c r="B9" s="279">
        <v>41</v>
      </c>
      <c r="C9" s="280"/>
      <c r="D9" s="281"/>
      <c r="E9" s="282">
        <f>IFERROR(VLOOKUP(region&amp;'Prod. roślinna str 2'!$C9,Dane_srednie_baza,6,0),0)</f>
        <v>0</v>
      </c>
      <c r="F9" s="282">
        <f>IFERROR(VLOOKUP(region&amp;'Prod. roślinna str 2'!C9,Dane_srednie_baza,7,0),0)</f>
        <v>0</v>
      </c>
      <c r="G9" s="283">
        <f t="shared" ref="G9:G55" si="4">E9*F9</f>
        <v>0</v>
      </c>
      <c r="H9" s="283">
        <f t="shared" ref="H9:H56" si="5">D9*G9</f>
        <v>0</v>
      </c>
      <c r="I9" s="284"/>
      <c r="J9" s="285" t="e">
        <f>AND(VLOOKUP(C9,rosliny_baza,2,0),('Prod. zwierzęca towar.'!$B$6&gt;0))</f>
        <v>#N/A</v>
      </c>
      <c r="K9" s="286"/>
      <c r="L9" s="287">
        <f t="shared" ref="L9:L56" si="6">H9*(100%-I9)</f>
        <v>0</v>
      </c>
      <c r="M9" s="287">
        <f t="shared" ref="M9:M56" si="7">H9-L9</f>
        <v>0</v>
      </c>
      <c r="N9" s="287">
        <f t="shared" ref="N9:N56" si="8">I9*O9</f>
        <v>0</v>
      </c>
      <c r="O9" s="287">
        <f t="shared" si="1"/>
        <v>0</v>
      </c>
      <c r="P9" s="287">
        <f t="shared" si="2"/>
        <v>0</v>
      </c>
      <c r="Q9" s="287">
        <f>IF(OR(C9='Koszty nieponiesione'!$A$283,C9='Koszty nieponiesione'!$A$291,C9='Koszty nieponiesione'!$A$295,C9='Koszty nieponiesione'!$A$303,C9='Koszty nieponiesione'!$A$307,C9='Koszty nieponiesione'!$A$311,C9='Koszty nieponiesione'!$A$315,C9='Koszty nieponiesione'!$A$319), 'Prod. roślinna'!D9,0)</f>
        <v>0</v>
      </c>
      <c r="R9" s="288"/>
      <c r="S9" s="290">
        <f t="shared" si="3"/>
        <v>0</v>
      </c>
    </row>
    <row r="10" spans="1:19" ht="14.25" x14ac:dyDescent="0.2">
      <c r="A10" s="12" t="str">
        <f t="shared" si="0"/>
        <v>A</v>
      </c>
      <c r="B10" s="279">
        <v>42</v>
      </c>
      <c r="C10" s="280"/>
      <c r="D10" s="281"/>
      <c r="E10" s="282">
        <f>IFERROR(VLOOKUP(region&amp;'Prod. roślinna str 2'!$C10,Dane_srednie_baza,6,0),0)</f>
        <v>0</v>
      </c>
      <c r="F10" s="282">
        <f>IFERROR(VLOOKUP(region&amp;'Prod. roślinna str 2'!C10,Dane_srednie_baza,7,0),0)</f>
        <v>0</v>
      </c>
      <c r="G10" s="283">
        <f t="shared" si="4"/>
        <v>0</v>
      </c>
      <c r="H10" s="283">
        <f t="shared" si="5"/>
        <v>0</v>
      </c>
      <c r="I10" s="284"/>
      <c r="J10" s="285" t="e">
        <f>AND(VLOOKUP(C10,rosliny_baza,2,0),('Prod. zwierzęca towar.'!$B$6&gt;0))</f>
        <v>#N/A</v>
      </c>
      <c r="K10" s="286"/>
      <c r="L10" s="287">
        <f t="shared" si="6"/>
        <v>0</v>
      </c>
      <c r="M10" s="287">
        <f t="shared" si="7"/>
        <v>0</v>
      </c>
      <c r="N10" s="287">
        <f t="shared" si="8"/>
        <v>0</v>
      </c>
      <c r="O10" s="287">
        <f t="shared" si="1"/>
        <v>0</v>
      </c>
      <c r="P10" s="287">
        <f t="shared" si="2"/>
        <v>0</v>
      </c>
      <c r="Q10" s="287">
        <f>IF(OR(C10='Koszty nieponiesione'!$A$283,C10='Koszty nieponiesione'!$A$291,C10='Koszty nieponiesione'!$A$295,C10='Koszty nieponiesione'!$A$303,C10='Koszty nieponiesione'!$A$307,C10='Koszty nieponiesione'!$A$311,C10='Koszty nieponiesione'!$A$315,C10='Koszty nieponiesione'!$A$319), 'Prod. roślinna'!D10,0)</f>
        <v>0</v>
      </c>
      <c r="R10" s="288"/>
      <c r="S10" s="290">
        <f t="shared" si="3"/>
        <v>0</v>
      </c>
    </row>
    <row r="11" spans="1:19" ht="14.25" x14ac:dyDescent="0.2">
      <c r="A11" s="12" t="str">
        <f t="shared" si="0"/>
        <v>A</v>
      </c>
      <c r="B11" s="279">
        <v>43</v>
      </c>
      <c r="C11" s="280"/>
      <c r="D11" s="281"/>
      <c r="E11" s="282">
        <f>IFERROR(VLOOKUP(region&amp;'Prod. roślinna str 2'!$C11,Dane_srednie_baza,6,0),0)</f>
        <v>0</v>
      </c>
      <c r="F11" s="282">
        <f>IFERROR(VLOOKUP(region&amp;'Prod. roślinna str 2'!C11,Dane_srednie_baza,7,0),0)</f>
        <v>0</v>
      </c>
      <c r="G11" s="283">
        <f t="shared" si="4"/>
        <v>0</v>
      </c>
      <c r="H11" s="283">
        <f t="shared" si="5"/>
        <v>0</v>
      </c>
      <c r="I11" s="284"/>
      <c r="J11" s="285" t="e">
        <f>AND(VLOOKUP(C11,rosliny_baza,2,0),('Prod. zwierzęca towar.'!$B$6&gt;0))</f>
        <v>#N/A</v>
      </c>
      <c r="K11" s="286"/>
      <c r="L11" s="287">
        <f t="shared" si="6"/>
        <v>0</v>
      </c>
      <c r="M11" s="287">
        <f t="shared" si="7"/>
        <v>0</v>
      </c>
      <c r="N11" s="287">
        <f t="shared" si="8"/>
        <v>0</v>
      </c>
      <c r="O11" s="287">
        <f t="shared" si="1"/>
        <v>0</v>
      </c>
      <c r="P11" s="287">
        <f t="shared" si="2"/>
        <v>0</v>
      </c>
      <c r="Q11" s="287">
        <f>IF(OR(C11='Koszty nieponiesione'!$A$283,C11='Koszty nieponiesione'!$A$291,C11='Koszty nieponiesione'!$A$295,C11='Koszty nieponiesione'!$A$303,C11='Koszty nieponiesione'!$A$307,C11='Koszty nieponiesione'!$A$311,C11='Koszty nieponiesione'!$A$315,C11='Koszty nieponiesione'!$A$319), 'Prod. roślinna'!D11,0)</f>
        <v>0</v>
      </c>
      <c r="R11" s="288"/>
      <c r="S11" s="290">
        <f t="shared" si="3"/>
        <v>0</v>
      </c>
    </row>
    <row r="12" spans="1:19" ht="14.25" x14ac:dyDescent="0.2">
      <c r="A12" s="12" t="str">
        <f t="shared" si="0"/>
        <v>A</v>
      </c>
      <c r="B12" s="279">
        <v>44</v>
      </c>
      <c r="C12" s="280"/>
      <c r="D12" s="281"/>
      <c r="E12" s="282">
        <f>IFERROR(VLOOKUP(region&amp;'Prod. roślinna str 2'!$C12,Dane_srednie_baza,6,0),0)</f>
        <v>0</v>
      </c>
      <c r="F12" s="282">
        <f>IFERROR(VLOOKUP(region&amp;'Prod. roślinna str 2'!C12,Dane_srednie_baza,7,0),0)</f>
        <v>0</v>
      </c>
      <c r="G12" s="283">
        <f t="shared" si="4"/>
        <v>0</v>
      </c>
      <c r="H12" s="283">
        <f t="shared" si="5"/>
        <v>0</v>
      </c>
      <c r="I12" s="284"/>
      <c r="J12" s="285" t="e">
        <f>AND(VLOOKUP(C12,rosliny_baza,2,0),('Prod. zwierzęca towar.'!$B$6&gt;0))</f>
        <v>#N/A</v>
      </c>
      <c r="K12" s="286"/>
      <c r="L12" s="287">
        <f t="shared" si="6"/>
        <v>0</v>
      </c>
      <c r="M12" s="287">
        <f t="shared" si="7"/>
        <v>0</v>
      </c>
      <c r="N12" s="287">
        <f t="shared" si="8"/>
        <v>0</v>
      </c>
      <c r="O12" s="287">
        <f t="shared" si="1"/>
        <v>0</v>
      </c>
      <c r="P12" s="287">
        <f t="shared" si="2"/>
        <v>0</v>
      </c>
      <c r="Q12" s="287">
        <f>IF(OR(C12='Koszty nieponiesione'!$A$283,C12='Koszty nieponiesione'!$A$291,C12='Koszty nieponiesione'!$A$295,C12='Koszty nieponiesione'!$A$303,C12='Koszty nieponiesione'!$A$307,C12='Koszty nieponiesione'!$A$311,C12='Koszty nieponiesione'!$A$315,C12='Koszty nieponiesione'!$A$319), 'Prod. roślinna'!D12,0)</f>
        <v>0</v>
      </c>
      <c r="R12" s="288"/>
      <c r="S12" s="290">
        <f t="shared" si="3"/>
        <v>0</v>
      </c>
    </row>
    <row r="13" spans="1:19" ht="14.25" x14ac:dyDescent="0.2">
      <c r="A13" s="12" t="str">
        <f t="shared" si="0"/>
        <v>A</v>
      </c>
      <c r="B13" s="279">
        <v>45</v>
      </c>
      <c r="C13" s="280"/>
      <c r="D13" s="281"/>
      <c r="E13" s="282">
        <f>IFERROR(VLOOKUP(region&amp;'Prod. roślinna str 2'!$C13,Dane_srednie_baza,6,0),0)</f>
        <v>0</v>
      </c>
      <c r="F13" s="282">
        <f>IFERROR(VLOOKUP(region&amp;'Prod. roślinna str 2'!C13,Dane_srednie_baza,7,0),0)</f>
        <v>0</v>
      </c>
      <c r="G13" s="283">
        <f t="shared" si="4"/>
        <v>0</v>
      </c>
      <c r="H13" s="283">
        <f t="shared" si="5"/>
        <v>0</v>
      </c>
      <c r="I13" s="284"/>
      <c r="J13" s="285" t="e">
        <f>AND(VLOOKUP(C13,rosliny_baza,2,0),('Prod. zwierzęca towar.'!$B$6&gt;0))</f>
        <v>#N/A</v>
      </c>
      <c r="K13" s="286"/>
      <c r="L13" s="287">
        <f t="shared" si="6"/>
        <v>0</v>
      </c>
      <c r="M13" s="287">
        <f t="shared" si="7"/>
        <v>0</v>
      </c>
      <c r="N13" s="287">
        <f t="shared" si="8"/>
        <v>0</v>
      </c>
      <c r="O13" s="287">
        <f t="shared" si="1"/>
        <v>0</v>
      </c>
      <c r="P13" s="287">
        <f t="shared" si="2"/>
        <v>0</v>
      </c>
      <c r="Q13" s="287">
        <f>IF(OR(C13='Koszty nieponiesione'!$A$283,C13='Koszty nieponiesione'!$A$291,C13='Koszty nieponiesione'!$A$295,C13='Koszty nieponiesione'!$A$303,C13='Koszty nieponiesione'!$A$307,C13='Koszty nieponiesione'!$A$311,C13='Koszty nieponiesione'!$A$315,C13='Koszty nieponiesione'!$A$319), 'Prod. roślinna'!D13,0)</f>
        <v>0</v>
      </c>
      <c r="R13" s="288"/>
      <c r="S13" s="290">
        <f t="shared" si="3"/>
        <v>0</v>
      </c>
    </row>
    <row r="14" spans="1:19" ht="14.25" x14ac:dyDescent="0.2">
      <c r="A14" s="12" t="str">
        <f t="shared" si="0"/>
        <v>A</v>
      </c>
      <c r="B14" s="279">
        <v>46</v>
      </c>
      <c r="C14" s="280"/>
      <c r="D14" s="281"/>
      <c r="E14" s="282">
        <f>IFERROR(VLOOKUP(region&amp;'Prod. roślinna str 2'!$C14,Dane_srednie_baza,6,0),0)</f>
        <v>0</v>
      </c>
      <c r="F14" s="282">
        <f>IFERROR(VLOOKUP(region&amp;'Prod. roślinna str 2'!C14,Dane_srednie_baza,7,0),0)</f>
        <v>0</v>
      </c>
      <c r="G14" s="283">
        <f t="shared" si="4"/>
        <v>0</v>
      </c>
      <c r="H14" s="283">
        <f t="shared" si="5"/>
        <v>0</v>
      </c>
      <c r="I14" s="284"/>
      <c r="J14" s="285" t="e">
        <f>AND(VLOOKUP(C14,rosliny_baza,2,0),('Prod. zwierzęca towar.'!$B$6&gt;0))</f>
        <v>#N/A</v>
      </c>
      <c r="K14" s="286"/>
      <c r="L14" s="287">
        <f t="shared" si="6"/>
        <v>0</v>
      </c>
      <c r="M14" s="287">
        <f t="shared" si="7"/>
        <v>0</v>
      </c>
      <c r="N14" s="287">
        <f t="shared" si="8"/>
        <v>0</v>
      </c>
      <c r="O14" s="287">
        <f t="shared" si="1"/>
        <v>0</v>
      </c>
      <c r="P14" s="287">
        <f t="shared" si="2"/>
        <v>0</v>
      </c>
      <c r="Q14" s="287">
        <f>IF(OR(C14='Koszty nieponiesione'!$A$283,C14='Koszty nieponiesione'!$A$291,C14='Koszty nieponiesione'!$A$295,C14='Koszty nieponiesione'!$A$303,C14='Koszty nieponiesione'!$A$307,C14='Koszty nieponiesione'!$A$311,C14='Koszty nieponiesione'!$A$315,C14='Koszty nieponiesione'!$A$319), 'Prod. roślinna'!D14,0)</f>
        <v>0</v>
      </c>
      <c r="R14" s="288"/>
      <c r="S14" s="290">
        <f t="shared" si="3"/>
        <v>0</v>
      </c>
    </row>
    <row r="15" spans="1:19" ht="14.25" x14ac:dyDescent="0.2">
      <c r="A15" s="12" t="str">
        <f t="shared" si="0"/>
        <v>A</v>
      </c>
      <c r="B15" s="279">
        <v>47</v>
      </c>
      <c r="C15" s="280"/>
      <c r="D15" s="281"/>
      <c r="E15" s="282">
        <f>IFERROR(VLOOKUP(region&amp;'Prod. roślinna str 2'!$C15,Dane_srednie_baza,6,0),0)</f>
        <v>0</v>
      </c>
      <c r="F15" s="282">
        <f>IFERROR(VLOOKUP(region&amp;'Prod. roślinna str 2'!C15,Dane_srednie_baza,7,0),0)</f>
        <v>0</v>
      </c>
      <c r="G15" s="283">
        <f t="shared" si="4"/>
        <v>0</v>
      </c>
      <c r="H15" s="283">
        <f t="shared" si="5"/>
        <v>0</v>
      </c>
      <c r="I15" s="284"/>
      <c r="J15" s="285" t="e">
        <f>AND(VLOOKUP(C15,rosliny_baza,2,0),('Prod. zwierzęca towar.'!$B$6&gt;0))</f>
        <v>#N/A</v>
      </c>
      <c r="K15" s="286"/>
      <c r="L15" s="287">
        <f t="shared" si="6"/>
        <v>0</v>
      </c>
      <c r="M15" s="287">
        <f t="shared" si="7"/>
        <v>0</v>
      </c>
      <c r="N15" s="287">
        <f t="shared" si="8"/>
        <v>0</v>
      </c>
      <c r="O15" s="287">
        <f t="shared" si="1"/>
        <v>0</v>
      </c>
      <c r="P15" s="287">
        <f t="shared" si="2"/>
        <v>0</v>
      </c>
      <c r="Q15" s="287">
        <f>IF(OR(C15='Koszty nieponiesione'!$A$283,C15='Koszty nieponiesione'!$A$291,C15='Koszty nieponiesione'!$A$295,C15='Koszty nieponiesione'!$A$303,C15='Koszty nieponiesione'!$A$307,C15='Koszty nieponiesione'!$A$311,C15='Koszty nieponiesione'!$A$315,C15='Koszty nieponiesione'!$A$319), 'Prod. roślinna'!D15,0)</f>
        <v>0</v>
      </c>
      <c r="R15" s="288"/>
      <c r="S15" s="290">
        <f t="shared" si="3"/>
        <v>0</v>
      </c>
    </row>
    <row r="16" spans="1:19" ht="14.25" x14ac:dyDescent="0.2">
      <c r="A16" s="12" t="str">
        <f t="shared" si="0"/>
        <v>A</v>
      </c>
      <c r="B16" s="279">
        <v>48</v>
      </c>
      <c r="C16" s="280"/>
      <c r="D16" s="281"/>
      <c r="E16" s="282">
        <f>IFERROR(VLOOKUP(region&amp;'Prod. roślinna str 2'!$C16,Dane_srednie_baza,6,0),0)</f>
        <v>0</v>
      </c>
      <c r="F16" s="282">
        <f>IFERROR(VLOOKUP(region&amp;'Prod. roślinna str 2'!C16,Dane_srednie_baza,7,0),0)</f>
        <v>0</v>
      </c>
      <c r="G16" s="283">
        <f t="shared" si="4"/>
        <v>0</v>
      </c>
      <c r="H16" s="283">
        <f t="shared" si="5"/>
        <v>0</v>
      </c>
      <c r="I16" s="284"/>
      <c r="J16" s="285" t="e">
        <f>AND(VLOOKUP(C16,rosliny_baza,2,0),('Prod. zwierzęca towar.'!$B$6&gt;0))</f>
        <v>#N/A</v>
      </c>
      <c r="K16" s="286"/>
      <c r="L16" s="287">
        <f t="shared" si="6"/>
        <v>0</v>
      </c>
      <c r="M16" s="287">
        <f t="shared" si="7"/>
        <v>0</v>
      </c>
      <c r="N16" s="287">
        <f t="shared" si="8"/>
        <v>0</v>
      </c>
      <c r="O16" s="287">
        <f t="shared" si="1"/>
        <v>0</v>
      </c>
      <c r="P16" s="287">
        <f t="shared" si="2"/>
        <v>0</v>
      </c>
      <c r="Q16" s="287">
        <f>IF(OR(C16='Koszty nieponiesione'!$A$283,C16='Koszty nieponiesione'!$A$291,C16='Koszty nieponiesione'!$A$295,C16='Koszty nieponiesione'!$A$303,C16='Koszty nieponiesione'!$A$307,C16='Koszty nieponiesione'!$A$311,C16='Koszty nieponiesione'!$A$315,C16='Koszty nieponiesione'!$A$319), 'Prod. roślinna'!D16,0)</f>
        <v>0</v>
      </c>
      <c r="R16" s="288"/>
      <c r="S16" s="290">
        <f t="shared" si="3"/>
        <v>0</v>
      </c>
    </row>
    <row r="17" spans="1:19" ht="14.25" x14ac:dyDescent="0.2">
      <c r="A17" s="12" t="str">
        <f t="shared" si="0"/>
        <v>A</v>
      </c>
      <c r="B17" s="279">
        <v>49</v>
      </c>
      <c r="C17" s="280"/>
      <c r="D17" s="281"/>
      <c r="E17" s="282">
        <f>IFERROR(VLOOKUP(region&amp;'Prod. roślinna str 2'!$C17,Dane_srednie_baza,6,0),0)</f>
        <v>0</v>
      </c>
      <c r="F17" s="282">
        <f>IFERROR(VLOOKUP(region&amp;'Prod. roślinna str 2'!C17,Dane_srednie_baza,7,0),0)</f>
        <v>0</v>
      </c>
      <c r="G17" s="283">
        <f t="shared" si="4"/>
        <v>0</v>
      </c>
      <c r="H17" s="283">
        <f t="shared" si="5"/>
        <v>0</v>
      </c>
      <c r="I17" s="284"/>
      <c r="J17" s="285" t="e">
        <f>AND(VLOOKUP(C17,rosliny_baza,2,0),('Prod. zwierzęca towar.'!$B$6&gt;0))</f>
        <v>#N/A</v>
      </c>
      <c r="K17" s="286"/>
      <c r="L17" s="287">
        <f t="shared" si="6"/>
        <v>0</v>
      </c>
      <c r="M17" s="287">
        <f t="shared" si="7"/>
        <v>0</v>
      </c>
      <c r="N17" s="287">
        <f t="shared" si="8"/>
        <v>0</v>
      </c>
      <c r="O17" s="287">
        <f t="shared" si="1"/>
        <v>0</v>
      </c>
      <c r="P17" s="287">
        <f t="shared" si="2"/>
        <v>0</v>
      </c>
      <c r="Q17" s="287">
        <f>IF(OR(C17='Koszty nieponiesione'!$A$283,C17='Koszty nieponiesione'!$A$291,C17='Koszty nieponiesione'!$A$295,C17='Koszty nieponiesione'!$A$303,C17='Koszty nieponiesione'!$A$307,C17='Koszty nieponiesione'!$A$311,C17='Koszty nieponiesione'!$A$315,C17='Koszty nieponiesione'!$A$319), 'Prod. roślinna'!D17,0)</f>
        <v>0</v>
      </c>
      <c r="R17" s="288"/>
      <c r="S17" s="290">
        <f t="shared" si="3"/>
        <v>0</v>
      </c>
    </row>
    <row r="18" spans="1:19" ht="14.25" x14ac:dyDescent="0.2">
      <c r="A18" s="12" t="str">
        <f t="shared" si="0"/>
        <v>A</v>
      </c>
      <c r="B18" s="279">
        <v>50</v>
      </c>
      <c r="C18" s="280"/>
      <c r="D18" s="281"/>
      <c r="E18" s="282">
        <f>IFERROR(VLOOKUP(region&amp;'Prod. roślinna str 2'!$C18,Dane_srednie_baza,6,0),0)</f>
        <v>0</v>
      </c>
      <c r="F18" s="282">
        <f>IFERROR(VLOOKUP(region&amp;'Prod. roślinna str 2'!C18,Dane_srednie_baza,7,0),0)</f>
        <v>0</v>
      </c>
      <c r="G18" s="283">
        <f t="shared" si="4"/>
        <v>0</v>
      </c>
      <c r="H18" s="283">
        <f t="shared" si="5"/>
        <v>0</v>
      </c>
      <c r="I18" s="284"/>
      <c r="J18" s="285" t="e">
        <f>AND(VLOOKUP(C18,rosliny_baza,2,0),('Prod. zwierzęca towar.'!$B$6&gt;0))</f>
        <v>#N/A</v>
      </c>
      <c r="K18" s="286"/>
      <c r="L18" s="287">
        <f t="shared" si="6"/>
        <v>0</v>
      </c>
      <c r="M18" s="287">
        <f t="shared" si="7"/>
        <v>0</v>
      </c>
      <c r="N18" s="287">
        <f t="shared" si="8"/>
        <v>0</v>
      </c>
      <c r="O18" s="287">
        <f t="shared" si="1"/>
        <v>0</v>
      </c>
      <c r="P18" s="287">
        <f t="shared" si="2"/>
        <v>0</v>
      </c>
      <c r="Q18" s="287">
        <f>IF(OR(C18='Koszty nieponiesione'!$A$283,C18='Koszty nieponiesione'!$A$291,C18='Koszty nieponiesione'!$A$295,C18='Koszty nieponiesione'!$A$303,C18='Koszty nieponiesione'!$A$307,C18='Koszty nieponiesione'!$A$311,C18='Koszty nieponiesione'!$A$315,C18='Koszty nieponiesione'!$A$319), 'Prod. roślinna'!D18,0)</f>
        <v>0</v>
      </c>
      <c r="R18" s="288"/>
      <c r="S18" s="290">
        <f t="shared" si="3"/>
        <v>0</v>
      </c>
    </row>
    <row r="19" spans="1:19" ht="14.25" x14ac:dyDescent="0.2">
      <c r="A19" s="12" t="str">
        <f t="shared" si="0"/>
        <v>A</v>
      </c>
      <c r="B19" s="279">
        <v>51</v>
      </c>
      <c r="C19" s="280"/>
      <c r="D19" s="281"/>
      <c r="E19" s="282">
        <f>IFERROR(VLOOKUP(region&amp;'Prod. roślinna str 2'!$C19,Dane_srednie_baza,6,0),0)</f>
        <v>0</v>
      </c>
      <c r="F19" s="282">
        <f>IFERROR(VLOOKUP(region&amp;'Prod. roślinna str 2'!C19,Dane_srednie_baza,7,0),0)</f>
        <v>0</v>
      </c>
      <c r="G19" s="283">
        <f t="shared" si="4"/>
        <v>0</v>
      </c>
      <c r="H19" s="283">
        <f t="shared" si="5"/>
        <v>0</v>
      </c>
      <c r="I19" s="284"/>
      <c r="J19" s="285" t="e">
        <f>AND(VLOOKUP(C19,rosliny_baza,2,0),('Prod. zwierzęca towar.'!$B$6&gt;0))</f>
        <v>#N/A</v>
      </c>
      <c r="K19" s="286"/>
      <c r="L19" s="287">
        <f t="shared" si="6"/>
        <v>0</v>
      </c>
      <c r="M19" s="287">
        <f t="shared" si="7"/>
        <v>0</v>
      </c>
      <c r="N19" s="287">
        <f t="shared" si="8"/>
        <v>0</v>
      </c>
      <c r="O19" s="287">
        <f t="shared" si="1"/>
        <v>0</v>
      </c>
      <c r="P19" s="287">
        <f t="shared" si="2"/>
        <v>0</v>
      </c>
      <c r="Q19" s="287">
        <f>IF(OR(C19='Koszty nieponiesione'!$A$283,C19='Koszty nieponiesione'!$A$291,C19='Koszty nieponiesione'!$A$295,C19='Koszty nieponiesione'!$A$303,C19='Koszty nieponiesione'!$A$307,C19='Koszty nieponiesione'!$A$311,C19='Koszty nieponiesione'!$A$315,C19='Koszty nieponiesione'!$A$319), 'Prod. roślinna'!D19,0)</f>
        <v>0</v>
      </c>
      <c r="R19" s="288"/>
      <c r="S19" s="290">
        <f t="shared" si="3"/>
        <v>0</v>
      </c>
    </row>
    <row r="20" spans="1:19" ht="14.25" x14ac:dyDescent="0.2">
      <c r="A20" s="12" t="str">
        <f t="shared" si="0"/>
        <v>A</v>
      </c>
      <c r="B20" s="279">
        <v>52</v>
      </c>
      <c r="C20" s="280"/>
      <c r="D20" s="281"/>
      <c r="E20" s="282">
        <f>IFERROR(VLOOKUP(region&amp;'Prod. roślinna str 2'!$C20,Dane_srednie_baza,6,0),0)</f>
        <v>0</v>
      </c>
      <c r="F20" s="282">
        <f>IFERROR(VLOOKUP(region&amp;'Prod. roślinna str 2'!C20,Dane_srednie_baza,7,0),0)</f>
        <v>0</v>
      </c>
      <c r="G20" s="283">
        <f t="shared" si="4"/>
        <v>0</v>
      </c>
      <c r="H20" s="283">
        <f t="shared" si="5"/>
        <v>0</v>
      </c>
      <c r="I20" s="284"/>
      <c r="J20" s="285" t="e">
        <f>AND(VLOOKUP(C20,rosliny_baza,2,0),('Prod. zwierzęca towar.'!$B$6&gt;0))</f>
        <v>#N/A</v>
      </c>
      <c r="K20" s="286"/>
      <c r="L20" s="287">
        <f t="shared" si="6"/>
        <v>0</v>
      </c>
      <c r="M20" s="287">
        <f t="shared" si="7"/>
        <v>0</v>
      </c>
      <c r="N20" s="287">
        <f t="shared" si="8"/>
        <v>0</v>
      </c>
      <c r="O20" s="287">
        <f t="shared" si="1"/>
        <v>0</v>
      </c>
      <c r="P20" s="287">
        <f t="shared" si="2"/>
        <v>0</v>
      </c>
      <c r="Q20" s="287">
        <f>IF(OR(C20='Koszty nieponiesione'!$A$283,C20='Koszty nieponiesione'!$A$291,C20='Koszty nieponiesione'!$A$295,C20='Koszty nieponiesione'!$A$303,C20='Koszty nieponiesione'!$A$307,C20='Koszty nieponiesione'!$A$311,C20='Koszty nieponiesione'!$A$315,C20='Koszty nieponiesione'!$A$319), 'Prod. roślinna'!D20,0)</f>
        <v>0</v>
      </c>
      <c r="R20" s="288"/>
      <c r="S20" s="290">
        <f t="shared" si="3"/>
        <v>0</v>
      </c>
    </row>
    <row r="21" spans="1:19" ht="14.25" x14ac:dyDescent="0.2">
      <c r="A21" s="12" t="str">
        <f t="shared" si="0"/>
        <v>A</v>
      </c>
      <c r="B21" s="279">
        <v>53</v>
      </c>
      <c r="C21" s="280"/>
      <c r="D21" s="281"/>
      <c r="E21" s="282">
        <f>IFERROR(VLOOKUP(region&amp;'Prod. roślinna str 2'!$C21,Dane_srednie_baza,6,0),0)</f>
        <v>0</v>
      </c>
      <c r="F21" s="282">
        <f>IFERROR(VLOOKUP(region&amp;'Prod. roślinna str 2'!C21,Dane_srednie_baza,7,0),0)</f>
        <v>0</v>
      </c>
      <c r="G21" s="283">
        <f t="shared" si="4"/>
        <v>0</v>
      </c>
      <c r="H21" s="283">
        <f t="shared" si="5"/>
        <v>0</v>
      </c>
      <c r="I21" s="284"/>
      <c r="J21" s="285" t="e">
        <f>AND(VLOOKUP(C21,rosliny_baza,2,0),('Prod. zwierzęca towar.'!$B$6&gt;0))</f>
        <v>#N/A</v>
      </c>
      <c r="K21" s="286"/>
      <c r="L21" s="287">
        <f t="shared" si="6"/>
        <v>0</v>
      </c>
      <c r="M21" s="287">
        <f t="shared" si="7"/>
        <v>0</v>
      </c>
      <c r="N21" s="287">
        <f t="shared" si="8"/>
        <v>0</v>
      </c>
      <c r="O21" s="287">
        <f t="shared" si="1"/>
        <v>0</v>
      </c>
      <c r="P21" s="287">
        <f t="shared" si="2"/>
        <v>0</v>
      </c>
      <c r="Q21" s="287">
        <f>IF(OR(C21='Koszty nieponiesione'!$A$283,C21='Koszty nieponiesione'!$A$291,C21='Koszty nieponiesione'!$A$295,C21='Koszty nieponiesione'!$A$303,C21='Koszty nieponiesione'!$A$307,C21='Koszty nieponiesione'!$A$311,C21='Koszty nieponiesione'!$A$315,C21='Koszty nieponiesione'!$A$319), 'Prod. roślinna'!D21,0)</f>
        <v>0</v>
      </c>
      <c r="R21" s="288"/>
      <c r="S21" s="290">
        <f t="shared" si="3"/>
        <v>0</v>
      </c>
    </row>
    <row r="22" spans="1:19" ht="14.25" x14ac:dyDescent="0.2">
      <c r="A22" s="12" t="str">
        <f t="shared" si="0"/>
        <v>A</v>
      </c>
      <c r="B22" s="279">
        <v>54</v>
      </c>
      <c r="C22" s="280"/>
      <c r="D22" s="281"/>
      <c r="E22" s="282">
        <f>IFERROR(VLOOKUP(region&amp;'Prod. roślinna str 2'!$C22,Dane_srednie_baza,6,0),0)</f>
        <v>0</v>
      </c>
      <c r="F22" s="282">
        <f>IFERROR(VLOOKUP(region&amp;'Prod. roślinna str 2'!C22,Dane_srednie_baza,7,0),0)</f>
        <v>0</v>
      </c>
      <c r="G22" s="283">
        <f t="shared" si="4"/>
        <v>0</v>
      </c>
      <c r="H22" s="283">
        <f t="shared" si="5"/>
        <v>0</v>
      </c>
      <c r="I22" s="284"/>
      <c r="J22" s="285" t="e">
        <f>AND(VLOOKUP(C22,rosliny_baza,2,0),('Prod. zwierzęca towar.'!$B$6&gt;0))</f>
        <v>#N/A</v>
      </c>
      <c r="K22" s="286"/>
      <c r="L22" s="287">
        <f t="shared" si="6"/>
        <v>0</v>
      </c>
      <c r="M22" s="287">
        <f t="shared" si="7"/>
        <v>0</v>
      </c>
      <c r="N22" s="287">
        <f t="shared" si="8"/>
        <v>0</v>
      </c>
      <c r="O22" s="287">
        <f t="shared" si="1"/>
        <v>0</v>
      </c>
      <c r="P22" s="287">
        <f t="shared" si="2"/>
        <v>0</v>
      </c>
      <c r="Q22" s="287">
        <f>IF(OR(C22='Koszty nieponiesione'!$A$283,C22='Koszty nieponiesione'!$A$291,C22='Koszty nieponiesione'!$A$295,C22='Koszty nieponiesione'!$A$303,C22='Koszty nieponiesione'!$A$307,C22='Koszty nieponiesione'!$A$311,C22='Koszty nieponiesione'!$A$315,C22='Koszty nieponiesione'!$A$319), 'Prod. roślinna'!D22,0)</f>
        <v>0</v>
      </c>
      <c r="R22" s="288"/>
      <c r="S22" s="290">
        <f t="shared" si="3"/>
        <v>0</v>
      </c>
    </row>
    <row r="23" spans="1:19" ht="14.25" x14ac:dyDescent="0.2">
      <c r="A23" s="12" t="str">
        <f t="shared" si="0"/>
        <v>A</v>
      </c>
      <c r="B23" s="279">
        <v>55</v>
      </c>
      <c r="C23" s="280"/>
      <c r="D23" s="281"/>
      <c r="E23" s="282">
        <f>IFERROR(VLOOKUP(region&amp;'Prod. roślinna str 2'!$C23,Dane_srednie_baza,6,0),0)</f>
        <v>0</v>
      </c>
      <c r="F23" s="282">
        <f>IFERROR(VLOOKUP(region&amp;'Prod. roślinna str 2'!C23,Dane_srednie_baza,7,0),0)</f>
        <v>0</v>
      </c>
      <c r="G23" s="283">
        <f t="shared" si="4"/>
        <v>0</v>
      </c>
      <c r="H23" s="283">
        <f t="shared" si="5"/>
        <v>0</v>
      </c>
      <c r="I23" s="284"/>
      <c r="J23" s="285" t="e">
        <f>AND(VLOOKUP(C23,rosliny_baza,2,0),('Prod. zwierzęca towar.'!$B$6&gt;0))</f>
        <v>#N/A</v>
      </c>
      <c r="K23" s="286"/>
      <c r="L23" s="287">
        <f t="shared" si="6"/>
        <v>0</v>
      </c>
      <c r="M23" s="287">
        <f t="shared" si="7"/>
        <v>0</v>
      </c>
      <c r="N23" s="287">
        <f t="shared" si="8"/>
        <v>0</v>
      </c>
      <c r="O23" s="287">
        <f t="shared" si="1"/>
        <v>0</v>
      </c>
      <c r="P23" s="287">
        <f t="shared" si="2"/>
        <v>0</v>
      </c>
      <c r="Q23" s="287">
        <f>IF(OR(C23='Koszty nieponiesione'!$A$283,C23='Koszty nieponiesione'!$A$291,C23='Koszty nieponiesione'!$A$295,C23='Koszty nieponiesione'!$A$303,C23='Koszty nieponiesione'!$A$307,C23='Koszty nieponiesione'!$A$311,C23='Koszty nieponiesione'!$A$315,C23='Koszty nieponiesione'!$A$319), 'Prod. roślinna'!D23,0)</f>
        <v>0</v>
      </c>
      <c r="R23" s="288"/>
      <c r="S23" s="290">
        <f t="shared" si="3"/>
        <v>0</v>
      </c>
    </row>
    <row r="24" spans="1:19" ht="14.25" x14ac:dyDescent="0.2">
      <c r="A24" s="12" t="str">
        <f t="shared" si="0"/>
        <v>A</v>
      </c>
      <c r="B24" s="279">
        <v>56</v>
      </c>
      <c r="C24" s="280"/>
      <c r="D24" s="281"/>
      <c r="E24" s="282">
        <f>IFERROR(VLOOKUP(region&amp;'Prod. roślinna str 2'!$C24,Dane_srednie_baza,6,0),0)</f>
        <v>0</v>
      </c>
      <c r="F24" s="282">
        <f>IFERROR(VLOOKUP(region&amp;'Prod. roślinna str 2'!C24,Dane_srednie_baza,7,0),0)</f>
        <v>0</v>
      </c>
      <c r="G24" s="283">
        <f t="shared" si="4"/>
        <v>0</v>
      </c>
      <c r="H24" s="283">
        <f t="shared" si="5"/>
        <v>0</v>
      </c>
      <c r="I24" s="284"/>
      <c r="J24" s="285" t="e">
        <f>AND(VLOOKUP(C24,rosliny_baza,2,0),('Prod. zwierzęca towar.'!$B$6&gt;0))</f>
        <v>#N/A</v>
      </c>
      <c r="K24" s="286"/>
      <c r="L24" s="287">
        <f t="shared" si="6"/>
        <v>0</v>
      </c>
      <c r="M24" s="287">
        <f t="shared" si="7"/>
        <v>0</v>
      </c>
      <c r="N24" s="287">
        <f t="shared" si="8"/>
        <v>0</v>
      </c>
      <c r="O24" s="287">
        <f t="shared" si="1"/>
        <v>0</v>
      </c>
      <c r="P24" s="287">
        <f t="shared" si="2"/>
        <v>0</v>
      </c>
      <c r="Q24" s="287">
        <f>IF(OR(C24='Koszty nieponiesione'!$A$283,C24='Koszty nieponiesione'!$A$291,C24='Koszty nieponiesione'!$A$295,C24='Koszty nieponiesione'!$A$303,C24='Koszty nieponiesione'!$A$307,C24='Koszty nieponiesione'!$A$311,C24='Koszty nieponiesione'!$A$315,C24='Koszty nieponiesione'!$A$319), 'Prod. roślinna'!D24,0)</f>
        <v>0</v>
      </c>
      <c r="R24" s="288"/>
      <c r="S24" s="290">
        <f t="shared" si="3"/>
        <v>0</v>
      </c>
    </row>
    <row r="25" spans="1:19" ht="14.25" x14ac:dyDescent="0.2">
      <c r="A25" s="12" t="str">
        <f t="shared" si="0"/>
        <v>A</v>
      </c>
      <c r="B25" s="279">
        <v>57</v>
      </c>
      <c r="C25" s="280"/>
      <c r="D25" s="281"/>
      <c r="E25" s="282">
        <f>IFERROR(VLOOKUP(region&amp;'Prod. roślinna str 2'!$C25,Dane_srednie_baza,6,0),0)</f>
        <v>0</v>
      </c>
      <c r="F25" s="282">
        <f>IFERROR(VLOOKUP(region&amp;'Prod. roślinna str 2'!C25,Dane_srednie_baza,7,0),0)</f>
        <v>0</v>
      </c>
      <c r="G25" s="283">
        <f t="shared" si="4"/>
        <v>0</v>
      </c>
      <c r="H25" s="283">
        <f t="shared" si="5"/>
        <v>0</v>
      </c>
      <c r="I25" s="284"/>
      <c r="J25" s="285" t="e">
        <f>AND(VLOOKUP(C25,rosliny_baza,2,0),('Prod. zwierzęca towar.'!$B$6&gt;0))</f>
        <v>#N/A</v>
      </c>
      <c r="K25" s="286"/>
      <c r="L25" s="287">
        <f t="shared" si="6"/>
        <v>0</v>
      </c>
      <c r="M25" s="287">
        <f t="shared" si="7"/>
        <v>0</v>
      </c>
      <c r="N25" s="287">
        <f t="shared" si="8"/>
        <v>0</v>
      </c>
      <c r="O25" s="287">
        <f t="shared" si="1"/>
        <v>0</v>
      </c>
      <c r="P25" s="287">
        <f t="shared" si="2"/>
        <v>0</v>
      </c>
      <c r="Q25" s="287">
        <f>IF(OR(C25='Koszty nieponiesione'!$A$283,C25='Koszty nieponiesione'!$A$291,C25='Koszty nieponiesione'!$A$295,C25='Koszty nieponiesione'!$A$303,C25='Koszty nieponiesione'!$A$307,C25='Koszty nieponiesione'!$A$311,C25='Koszty nieponiesione'!$A$315,C25='Koszty nieponiesione'!$A$319), 'Prod. roślinna'!D25,0)</f>
        <v>0</v>
      </c>
      <c r="R25" s="288"/>
      <c r="S25" s="290">
        <f t="shared" si="3"/>
        <v>0</v>
      </c>
    </row>
    <row r="26" spans="1:19" ht="14.25" x14ac:dyDescent="0.2">
      <c r="A26" s="12" t="str">
        <f t="shared" si="0"/>
        <v>A</v>
      </c>
      <c r="B26" s="279">
        <v>58</v>
      </c>
      <c r="C26" s="280"/>
      <c r="D26" s="281"/>
      <c r="E26" s="282">
        <f>IFERROR(VLOOKUP(region&amp;'Prod. roślinna str 2'!$C26,Dane_srednie_baza,6,0),0)</f>
        <v>0</v>
      </c>
      <c r="F26" s="282">
        <f>IFERROR(VLOOKUP(region&amp;'Prod. roślinna str 2'!C26,Dane_srednie_baza,7,0),0)</f>
        <v>0</v>
      </c>
      <c r="G26" s="283">
        <f t="shared" si="4"/>
        <v>0</v>
      </c>
      <c r="H26" s="283">
        <f t="shared" si="5"/>
        <v>0</v>
      </c>
      <c r="I26" s="284"/>
      <c r="J26" s="285" t="e">
        <f>AND(VLOOKUP(C26,rosliny_baza,2,0),('Prod. zwierzęca towar.'!$B$6&gt;0))</f>
        <v>#N/A</v>
      </c>
      <c r="K26" s="286"/>
      <c r="L26" s="287">
        <f t="shared" si="6"/>
        <v>0</v>
      </c>
      <c r="M26" s="287">
        <f t="shared" si="7"/>
        <v>0</v>
      </c>
      <c r="N26" s="287">
        <f t="shared" si="8"/>
        <v>0</v>
      </c>
      <c r="O26" s="287">
        <f t="shared" si="1"/>
        <v>0</v>
      </c>
      <c r="P26" s="287">
        <f t="shared" si="2"/>
        <v>0</v>
      </c>
      <c r="Q26" s="287">
        <f>IF(OR(C26='Koszty nieponiesione'!$A$283,C26='Koszty nieponiesione'!$A$291,C26='Koszty nieponiesione'!$A$295,C26='Koszty nieponiesione'!$A$303,C26='Koszty nieponiesione'!$A$307,C26='Koszty nieponiesione'!$A$311,C26='Koszty nieponiesione'!$A$315,C26='Koszty nieponiesione'!$A$319), 'Prod. roślinna'!D26,0)</f>
        <v>0</v>
      </c>
      <c r="R26" s="288"/>
      <c r="S26" s="290">
        <f t="shared" si="3"/>
        <v>0</v>
      </c>
    </row>
    <row r="27" spans="1:19" ht="14.25" x14ac:dyDescent="0.2">
      <c r="A27" s="12" t="str">
        <f t="shared" si="0"/>
        <v>A</v>
      </c>
      <c r="B27" s="279">
        <v>59</v>
      </c>
      <c r="C27" s="280"/>
      <c r="D27" s="281"/>
      <c r="E27" s="282">
        <f>IFERROR(VLOOKUP(region&amp;'Prod. roślinna str 2'!$C27,Dane_srednie_baza,6,0),0)</f>
        <v>0</v>
      </c>
      <c r="F27" s="282">
        <f>IFERROR(VLOOKUP(region&amp;'Prod. roślinna str 2'!C27,Dane_srednie_baza,7,0),0)</f>
        <v>0</v>
      </c>
      <c r="G27" s="283">
        <f t="shared" si="4"/>
        <v>0</v>
      </c>
      <c r="H27" s="283">
        <f t="shared" si="5"/>
        <v>0</v>
      </c>
      <c r="I27" s="284"/>
      <c r="J27" s="285" t="e">
        <f>AND(VLOOKUP(C27,rosliny_baza,2,0),('Prod. zwierzęca towar.'!$B$6&gt;0))</f>
        <v>#N/A</v>
      </c>
      <c r="K27" s="286"/>
      <c r="L27" s="287">
        <f t="shared" si="6"/>
        <v>0</v>
      </c>
      <c r="M27" s="287">
        <f t="shared" si="7"/>
        <v>0</v>
      </c>
      <c r="N27" s="287">
        <f t="shared" si="8"/>
        <v>0</v>
      </c>
      <c r="O27" s="287">
        <f t="shared" si="1"/>
        <v>0</v>
      </c>
      <c r="P27" s="287">
        <f t="shared" si="2"/>
        <v>0</v>
      </c>
      <c r="Q27" s="287">
        <f>IF(OR(C27='Koszty nieponiesione'!$A$283,C27='Koszty nieponiesione'!$A$291,C27='Koszty nieponiesione'!$A$295,C27='Koszty nieponiesione'!$A$303,C27='Koszty nieponiesione'!$A$307,C27='Koszty nieponiesione'!$A$311,C27='Koszty nieponiesione'!$A$315,C27='Koszty nieponiesione'!$A$319), 'Prod. roślinna'!D27,0)</f>
        <v>0</v>
      </c>
      <c r="R27" s="288"/>
      <c r="S27" s="290">
        <f t="shared" si="3"/>
        <v>0</v>
      </c>
    </row>
    <row r="28" spans="1:19" ht="14.25" x14ac:dyDescent="0.2">
      <c r="A28" s="12" t="str">
        <f t="shared" si="0"/>
        <v>A</v>
      </c>
      <c r="B28" s="279">
        <v>60</v>
      </c>
      <c r="C28" s="280"/>
      <c r="D28" s="281"/>
      <c r="E28" s="282">
        <f>IFERROR(VLOOKUP(region&amp;'Prod. roślinna str 2'!$C28,Dane_srednie_baza,6,0),0)</f>
        <v>0</v>
      </c>
      <c r="F28" s="282">
        <f>IFERROR(VLOOKUP(region&amp;'Prod. roślinna str 2'!C28,Dane_srednie_baza,7,0),0)</f>
        <v>0</v>
      </c>
      <c r="G28" s="283">
        <f t="shared" si="4"/>
        <v>0</v>
      </c>
      <c r="H28" s="283">
        <f t="shared" si="5"/>
        <v>0</v>
      </c>
      <c r="I28" s="284"/>
      <c r="J28" s="285" t="e">
        <f>AND(VLOOKUP(C28,rosliny_baza,2,0),('Prod. zwierzęca towar.'!$B$6&gt;0))</f>
        <v>#N/A</v>
      </c>
      <c r="K28" s="286"/>
      <c r="L28" s="287">
        <f t="shared" si="6"/>
        <v>0</v>
      </c>
      <c r="M28" s="287">
        <f t="shared" si="7"/>
        <v>0</v>
      </c>
      <c r="N28" s="287">
        <f t="shared" si="8"/>
        <v>0</v>
      </c>
      <c r="O28" s="287">
        <f t="shared" si="1"/>
        <v>0</v>
      </c>
      <c r="P28" s="287">
        <f t="shared" si="2"/>
        <v>0</v>
      </c>
      <c r="Q28" s="287">
        <f>IF(OR(C28='Koszty nieponiesione'!$A$283,C28='Koszty nieponiesione'!$A$291,C28='Koszty nieponiesione'!$A$295,C28='Koszty nieponiesione'!$A$303,C28='Koszty nieponiesione'!$A$307,C28='Koszty nieponiesione'!$A$311,C28='Koszty nieponiesione'!$A$315,C28='Koszty nieponiesione'!$A$319), 'Prod. roślinna'!D28,0)</f>
        <v>0</v>
      </c>
      <c r="R28" s="288"/>
      <c r="S28" s="290">
        <f t="shared" si="3"/>
        <v>0</v>
      </c>
    </row>
    <row r="29" spans="1:19" ht="14.25" x14ac:dyDescent="0.2">
      <c r="A29" s="12" t="str">
        <f t="shared" si="0"/>
        <v>A</v>
      </c>
      <c r="B29" s="279">
        <v>61</v>
      </c>
      <c r="C29" s="280"/>
      <c r="D29" s="281"/>
      <c r="E29" s="282">
        <f>IFERROR(VLOOKUP(region&amp;'Prod. roślinna str 2'!$C29,Dane_srednie_baza,6,0),0)</f>
        <v>0</v>
      </c>
      <c r="F29" s="282">
        <f>IFERROR(VLOOKUP(region&amp;'Prod. roślinna str 2'!C29,Dane_srednie_baza,7,0),0)</f>
        <v>0</v>
      </c>
      <c r="G29" s="283">
        <f t="shared" si="4"/>
        <v>0</v>
      </c>
      <c r="H29" s="283">
        <f t="shared" si="5"/>
        <v>0</v>
      </c>
      <c r="I29" s="284"/>
      <c r="J29" s="285" t="e">
        <f>AND(VLOOKUP(C29,rosliny_baza,2,0),('Prod. zwierzęca towar.'!$B$6&gt;0))</f>
        <v>#N/A</v>
      </c>
      <c r="K29" s="286"/>
      <c r="L29" s="287">
        <f t="shared" si="6"/>
        <v>0</v>
      </c>
      <c r="M29" s="287">
        <f t="shared" si="7"/>
        <v>0</v>
      </c>
      <c r="N29" s="287">
        <f t="shared" si="8"/>
        <v>0</v>
      </c>
      <c r="O29" s="287">
        <f t="shared" si="1"/>
        <v>0</v>
      </c>
      <c r="P29" s="287">
        <f t="shared" si="2"/>
        <v>0</v>
      </c>
      <c r="Q29" s="287">
        <f>IF(OR(C29='Koszty nieponiesione'!$A$283,C29='Koszty nieponiesione'!$A$291,C29='Koszty nieponiesione'!$A$295,C29='Koszty nieponiesione'!$A$303,C29='Koszty nieponiesione'!$A$307,C29='Koszty nieponiesione'!$A$311,C29='Koszty nieponiesione'!$A$315,C29='Koszty nieponiesione'!$A$319), 'Prod. roślinna'!D29,0)</f>
        <v>0</v>
      </c>
      <c r="R29" s="288"/>
      <c r="S29" s="290">
        <f t="shared" si="3"/>
        <v>0</v>
      </c>
    </row>
    <row r="30" spans="1:19" ht="14.25" x14ac:dyDescent="0.2">
      <c r="A30" s="12" t="str">
        <f t="shared" si="0"/>
        <v>A</v>
      </c>
      <c r="B30" s="279">
        <v>62</v>
      </c>
      <c r="C30" s="280"/>
      <c r="D30" s="281"/>
      <c r="E30" s="282">
        <f>IFERROR(VLOOKUP(region&amp;'Prod. roślinna str 2'!$C30,Dane_srednie_baza,6,0),0)</f>
        <v>0</v>
      </c>
      <c r="F30" s="282">
        <f>IFERROR(VLOOKUP(region&amp;'Prod. roślinna str 2'!C30,Dane_srednie_baza,7,0),0)</f>
        <v>0</v>
      </c>
      <c r="G30" s="283">
        <f t="shared" si="4"/>
        <v>0</v>
      </c>
      <c r="H30" s="283">
        <f t="shared" si="5"/>
        <v>0</v>
      </c>
      <c r="I30" s="284"/>
      <c r="J30" s="285" t="e">
        <f>AND(VLOOKUP(C30,rosliny_baza,2,0),('Prod. zwierzęca towar.'!$B$6&gt;0))</f>
        <v>#N/A</v>
      </c>
      <c r="K30" s="286"/>
      <c r="L30" s="287">
        <f t="shared" si="6"/>
        <v>0</v>
      </c>
      <c r="M30" s="287">
        <f t="shared" si="7"/>
        <v>0</v>
      </c>
      <c r="N30" s="287">
        <f t="shared" si="8"/>
        <v>0</v>
      </c>
      <c r="O30" s="287">
        <f t="shared" si="1"/>
        <v>0</v>
      </c>
      <c r="P30" s="287">
        <f t="shared" si="2"/>
        <v>0</v>
      </c>
      <c r="Q30" s="287">
        <f>IF(OR(C30='Koszty nieponiesione'!$A$283,C30='Koszty nieponiesione'!$A$291,C30='Koszty nieponiesione'!$A$295,C30='Koszty nieponiesione'!$A$303,C30='Koszty nieponiesione'!$A$307,C30='Koszty nieponiesione'!$A$311,C30='Koszty nieponiesione'!$A$315,C30='Koszty nieponiesione'!$A$319), 'Prod. roślinna'!D30,0)</f>
        <v>0</v>
      </c>
      <c r="R30" s="288"/>
      <c r="S30" s="290">
        <f t="shared" si="3"/>
        <v>0</v>
      </c>
    </row>
    <row r="31" spans="1:19" ht="14.25" x14ac:dyDescent="0.2">
      <c r="A31" s="12" t="str">
        <f t="shared" si="0"/>
        <v>A</v>
      </c>
      <c r="B31" s="279">
        <v>63</v>
      </c>
      <c r="C31" s="280"/>
      <c r="D31" s="281"/>
      <c r="E31" s="282">
        <f>IFERROR(VLOOKUP(region&amp;'Prod. roślinna str 2'!$C31,Dane_srednie_baza,6,0),0)</f>
        <v>0</v>
      </c>
      <c r="F31" s="282">
        <f>IFERROR(VLOOKUP(region&amp;'Prod. roślinna str 2'!C31,Dane_srednie_baza,7,0),0)</f>
        <v>0</v>
      </c>
      <c r="G31" s="283">
        <f t="shared" si="4"/>
        <v>0</v>
      </c>
      <c r="H31" s="283">
        <f t="shared" si="5"/>
        <v>0</v>
      </c>
      <c r="I31" s="284"/>
      <c r="J31" s="285" t="e">
        <f>AND(VLOOKUP(C31,rosliny_baza,2,0),('Prod. zwierzęca towar.'!$B$6&gt;0))</f>
        <v>#N/A</v>
      </c>
      <c r="K31" s="286"/>
      <c r="L31" s="287">
        <f t="shared" si="6"/>
        <v>0</v>
      </c>
      <c r="M31" s="287">
        <f t="shared" si="7"/>
        <v>0</v>
      </c>
      <c r="N31" s="287">
        <f t="shared" si="8"/>
        <v>0</v>
      </c>
      <c r="O31" s="287">
        <f t="shared" si="1"/>
        <v>0</v>
      </c>
      <c r="P31" s="287">
        <f t="shared" si="2"/>
        <v>0</v>
      </c>
      <c r="Q31" s="287">
        <f>IF(OR(C31='Koszty nieponiesione'!$A$283,C31='Koszty nieponiesione'!$A$291,C31='Koszty nieponiesione'!$A$295,C31='Koszty nieponiesione'!$A$303,C31='Koszty nieponiesione'!$A$307,C31='Koszty nieponiesione'!$A$311,C31='Koszty nieponiesione'!$A$315,C31='Koszty nieponiesione'!$A$319), 'Prod. roślinna'!D31,0)</f>
        <v>0</v>
      </c>
      <c r="R31" s="288"/>
      <c r="S31" s="290">
        <f t="shared" si="3"/>
        <v>0</v>
      </c>
    </row>
    <row r="32" spans="1:19" ht="14.25" x14ac:dyDescent="0.2">
      <c r="A32" s="12" t="str">
        <f t="shared" si="0"/>
        <v>A</v>
      </c>
      <c r="B32" s="279">
        <v>64</v>
      </c>
      <c r="C32" s="280"/>
      <c r="D32" s="281"/>
      <c r="E32" s="282">
        <f>IFERROR(VLOOKUP(region&amp;'Prod. roślinna str 2'!$C32,Dane_srednie_baza,6,0),0)</f>
        <v>0</v>
      </c>
      <c r="F32" s="282">
        <f>IFERROR(VLOOKUP(region&amp;'Prod. roślinna str 2'!C32,Dane_srednie_baza,7,0),0)</f>
        <v>0</v>
      </c>
      <c r="G32" s="283">
        <f t="shared" si="4"/>
        <v>0</v>
      </c>
      <c r="H32" s="283">
        <f t="shared" si="5"/>
        <v>0</v>
      </c>
      <c r="I32" s="284"/>
      <c r="J32" s="285" t="e">
        <f>AND(VLOOKUP(C32,rosliny_baza,2,0),('Prod. zwierzęca towar.'!$B$6&gt;0))</f>
        <v>#N/A</v>
      </c>
      <c r="K32" s="286"/>
      <c r="L32" s="287">
        <f t="shared" si="6"/>
        <v>0</v>
      </c>
      <c r="M32" s="287">
        <f t="shared" si="7"/>
        <v>0</v>
      </c>
      <c r="N32" s="287">
        <f t="shared" si="8"/>
        <v>0</v>
      </c>
      <c r="O32" s="287">
        <f t="shared" si="1"/>
        <v>0</v>
      </c>
      <c r="P32" s="287">
        <f t="shared" si="2"/>
        <v>0</v>
      </c>
      <c r="Q32" s="287">
        <f>IF(OR(C32='Koszty nieponiesione'!$A$283,C32='Koszty nieponiesione'!$A$291,C32='Koszty nieponiesione'!$A$295,C32='Koszty nieponiesione'!$A$303,C32='Koszty nieponiesione'!$A$307,C32='Koszty nieponiesione'!$A$311,C32='Koszty nieponiesione'!$A$315,C32='Koszty nieponiesione'!$A$319), 'Prod. roślinna'!D32,0)</f>
        <v>0</v>
      </c>
      <c r="R32" s="288"/>
      <c r="S32" s="290">
        <f t="shared" si="3"/>
        <v>0</v>
      </c>
    </row>
    <row r="33" spans="1:19" ht="14.25" x14ac:dyDescent="0.2">
      <c r="A33" s="12" t="str">
        <f t="shared" si="0"/>
        <v>A</v>
      </c>
      <c r="B33" s="279">
        <v>65</v>
      </c>
      <c r="C33" s="280"/>
      <c r="D33" s="281"/>
      <c r="E33" s="282">
        <f>IFERROR(VLOOKUP(region&amp;'Prod. roślinna str 2'!$C33,Dane_srednie_baza,6,0),0)</f>
        <v>0</v>
      </c>
      <c r="F33" s="282">
        <f>IFERROR(VLOOKUP(region&amp;'Prod. roślinna str 2'!C33,Dane_srednie_baza,7,0),0)</f>
        <v>0</v>
      </c>
      <c r="G33" s="283">
        <f t="shared" si="4"/>
        <v>0</v>
      </c>
      <c r="H33" s="283">
        <f t="shared" si="5"/>
        <v>0</v>
      </c>
      <c r="I33" s="284"/>
      <c r="J33" s="285" t="e">
        <f>AND(VLOOKUP(C33,rosliny_baza,2,0),('Prod. zwierzęca towar.'!$B$6&gt;0))</f>
        <v>#N/A</v>
      </c>
      <c r="K33" s="286"/>
      <c r="L33" s="287">
        <f t="shared" si="6"/>
        <v>0</v>
      </c>
      <c r="M33" s="287">
        <f t="shared" si="7"/>
        <v>0</v>
      </c>
      <c r="N33" s="287">
        <f t="shared" si="8"/>
        <v>0</v>
      </c>
      <c r="O33" s="287">
        <f t="shared" si="1"/>
        <v>0</v>
      </c>
      <c r="P33" s="287">
        <f t="shared" si="2"/>
        <v>0</v>
      </c>
      <c r="Q33" s="287">
        <f>IF(OR(C33='Koszty nieponiesione'!$A$283,C33='Koszty nieponiesione'!$A$291,C33='Koszty nieponiesione'!$A$295,C33='Koszty nieponiesione'!$A$303,C33='Koszty nieponiesione'!$A$307,C33='Koszty nieponiesione'!$A$311,C33='Koszty nieponiesione'!$A$315,C33='Koszty nieponiesione'!$A$319), 'Prod. roślinna'!D33,0)</f>
        <v>0</v>
      </c>
      <c r="R33" s="288"/>
      <c r="S33" s="290">
        <f t="shared" si="3"/>
        <v>0</v>
      </c>
    </row>
    <row r="34" spans="1:19" ht="14.25" x14ac:dyDescent="0.2">
      <c r="A34" s="12" t="str">
        <f t="shared" si="0"/>
        <v>A</v>
      </c>
      <c r="B34" s="279">
        <v>66</v>
      </c>
      <c r="C34" s="280"/>
      <c r="D34" s="281"/>
      <c r="E34" s="282">
        <f>IFERROR(VLOOKUP(region&amp;'Prod. roślinna str 2'!$C34,Dane_srednie_baza,6,0),0)</f>
        <v>0</v>
      </c>
      <c r="F34" s="282">
        <f>IFERROR(VLOOKUP(region&amp;'Prod. roślinna str 2'!C34,Dane_srednie_baza,7,0),0)</f>
        <v>0</v>
      </c>
      <c r="G34" s="283">
        <f t="shared" si="4"/>
        <v>0</v>
      </c>
      <c r="H34" s="283">
        <f t="shared" si="5"/>
        <v>0</v>
      </c>
      <c r="I34" s="284"/>
      <c r="J34" s="285" t="e">
        <f>AND(VLOOKUP(C34,rosliny_baza,2,0),('Prod. zwierzęca towar.'!$B$6&gt;0))</f>
        <v>#N/A</v>
      </c>
      <c r="K34" s="286"/>
      <c r="L34" s="287">
        <f t="shared" si="6"/>
        <v>0</v>
      </c>
      <c r="M34" s="287">
        <f t="shared" si="7"/>
        <v>0</v>
      </c>
      <c r="N34" s="287">
        <f t="shared" si="8"/>
        <v>0</v>
      </c>
      <c r="O34" s="287">
        <f t="shared" si="1"/>
        <v>0</v>
      </c>
      <c r="P34" s="287">
        <f t="shared" si="2"/>
        <v>0</v>
      </c>
      <c r="Q34" s="287">
        <f>IF(OR(C34='Koszty nieponiesione'!$A$283,C34='Koszty nieponiesione'!$A$291,C34='Koszty nieponiesione'!$A$295,C34='Koszty nieponiesione'!$A$303,C34='Koszty nieponiesione'!$A$307,C34='Koszty nieponiesione'!$A$311,C34='Koszty nieponiesione'!$A$315,C34='Koszty nieponiesione'!$A$319), 'Prod. roślinna'!D34,0)</f>
        <v>0</v>
      </c>
      <c r="R34" s="288"/>
      <c r="S34" s="290">
        <f t="shared" si="3"/>
        <v>0</v>
      </c>
    </row>
    <row r="35" spans="1:19" ht="14.25" x14ac:dyDescent="0.2">
      <c r="A35" s="12" t="str">
        <f t="shared" si="0"/>
        <v>A</v>
      </c>
      <c r="B35" s="279">
        <v>67</v>
      </c>
      <c r="C35" s="280"/>
      <c r="D35" s="281"/>
      <c r="E35" s="282">
        <f>IFERROR(VLOOKUP(region&amp;'Prod. roślinna str 2'!$C35,Dane_srednie_baza,6,0),0)</f>
        <v>0</v>
      </c>
      <c r="F35" s="282">
        <f>IFERROR(VLOOKUP(region&amp;'Prod. roślinna str 2'!C35,Dane_srednie_baza,7,0),0)</f>
        <v>0</v>
      </c>
      <c r="G35" s="283">
        <f t="shared" si="4"/>
        <v>0</v>
      </c>
      <c r="H35" s="283">
        <f t="shared" si="5"/>
        <v>0</v>
      </c>
      <c r="I35" s="284"/>
      <c r="J35" s="285" t="e">
        <f>AND(VLOOKUP(C35,rosliny_baza,2,0),('Prod. zwierzęca towar.'!$B$6&gt;0))</f>
        <v>#N/A</v>
      </c>
      <c r="K35" s="286"/>
      <c r="L35" s="287">
        <f t="shared" si="6"/>
        <v>0</v>
      </c>
      <c r="M35" s="287">
        <f>H35-L35</f>
        <v>0</v>
      </c>
      <c r="N35" s="287">
        <f t="shared" si="8"/>
        <v>0</v>
      </c>
      <c r="O35" s="287">
        <f t="shared" si="1"/>
        <v>0</v>
      </c>
      <c r="P35" s="287">
        <f t="shared" si="2"/>
        <v>0</v>
      </c>
      <c r="Q35" s="287">
        <f>IF(OR(C35='Koszty nieponiesione'!$A$283,C35='Koszty nieponiesione'!$A$291,C35='Koszty nieponiesione'!$A$295,C35='Koszty nieponiesione'!$A$303,C35='Koszty nieponiesione'!$A$307,C35='Koszty nieponiesione'!$A$311,C35='Koszty nieponiesione'!$A$315,C35='Koszty nieponiesione'!$A$319), 'Prod. roślinna'!D35,0)</f>
        <v>0</v>
      </c>
      <c r="R35" s="288"/>
      <c r="S35" s="290">
        <f t="shared" si="3"/>
        <v>0</v>
      </c>
    </row>
    <row r="36" spans="1:19" ht="14.25" x14ac:dyDescent="0.2">
      <c r="A36" s="12" t="str">
        <f t="shared" si="0"/>
        <v>A</v>
      </c>
      <c r="B36" s="279">
        <v>68</v>
      </c>
      <c r="C36" s="280"/>
      <c r="D36" s="281"/>
      <c r="E36" s="282">
        <f>IFERROR(VLOOKUP(region&amp;'Prod. roślinna str 2'!$C36,Dane_srednie_baza,6,0),0)</f>
        <v>0</v>
      </c>
      <c r="F36" s="282">
        <f>IFERROR(VLOOKUP(region&amp;'Prod. roślinna str 2'!C36,Dane_srednie_baza,7,0),0)</f>
        <v>0</v>
      </c>
      <c r="G36" s="283">
        <f t="shared" si="4"/>
        <v>0</v>
      </c>
      <c r="H36" s="283">
        <f t="shared" si="5"/>
        <v>0</v>
      </c>
      <c r="I36" s="284"/>
      <c r="J36" s="285" t="e">
        <f>AND(VLOOKUP(C36,rosliny_baza,2,0),('Prod. zwierzęca towar.'!$B$6&gt;0))</f>
        <v>#N/A</v>
      </c>
      <c r="K36" s="286"/>
      <c r="L36" s="287">
        <f t="shared" si="6"/>
        <v>0</v>
      </c>
      <c r="M36" s="287">
        <f t="shared" si="7"/>
        <v>0</v>
      </c>
      <c r="N36" s="287">
        <f t="shared" si="8"/>
        <v>0</v>
      </c>
      <c r="O36" s="287">
        <f t="shared" si="1"/>
        <v>0</v>
      </c>
      <c r="P36" s="287">
        <f t="shared" si="2"/>
        <v>0</v>
      </c>
      <c r="Q36" s="287">
        <f>IF(OR(C36='Koszty nieponiesione'!$A$283,C36='Koszty nieponiesione'!$A$291,C36='Koszty nieponiesione'!$A$295,C36='Koszty nieponiesione'!$A$303,C36='Koszty nieponiesione'!$A$307,C36='Koszty nieponiesione'!$A$311,C36='Koszty nieponiesione'!$A$315,C36='Koszty nieponiesione'!$A$319), 'Prod. roślinna'!D36,0)</f>
        <v>0</v>
      </c>
      <c r="R36" s="288"/>
      <c r="S36" s="290">
        <f t="shared" si="3"/>
        <v>0</v>
      </c>
    </row>
    <row r="37" spans="1:19" ht="14.25" x14ac:dyDescent="0.2">
      <c r="A37" s="12" t="str">
        <f t="shared" si="0"/>
        <v>A</v>
      </c>
      <c r="B37" s="279">
        <v>69</v>
      </c>
      <c r="C37" s="280"/>
      <c r="D37" s="281"/>
      <c r="E37" s="282">
        <f>IFERROR(VLOOKUP(region&amp;'Prod. roślinna str 2'!$C37,Dane_srednie_baza,6,0),0)</f>
        <v>0</v>
      </c>
      <c r="F37" s="282">
        <f>IFERROR(VLOOKUP(region&amp;'Prod. roślinna str 2'!C37,Dane_srednie_baza,7,0),0)</f>
        <v>0</v>
      </c>
      <c r="G37" s="283">
        <f t="shared" si="4"/>
        <v>0</v>
      </c>
      <c r="H37" s="283">
        <f t="shared" si="5"/>
        <v>0</v>
      </c>
      <c r="I37" s="284"/>
      <c r="J37" s="285" t="e">
        <f>AND(VLOOKUP(C37,rosliny_baza,2,0),('Prod. zwierzęca towar.'!$B$6&gt;0))</f>
        <v>#N/A</v>
      </c>
      <c r="K37" s="286"/>
      <c r="L37" s="287">
        <f t="shared" si="6"/>
        <v>0</v>
      </c>
      <c r="M37" s="287">
        <f t="shared" si="7"/>
        <v>0</v>
      </c>
      <c r="N37" s="287">
        <f t="shared" si="8"/>
        <v>0</v>
      </c>
      <c r="O37" s="287">
        <f t="shared" si="1"/>
        <v>0</v>
      </c>
      <c r="P37" s="287">
        <f t="shared" si="2"/>
        <v>0</v>
      </c>
      <c r="Q37" s="287">
        <f>IF(OR(C37='Koszty nieponiesione'!$A$283,C37='Koszty nieponiesione'!$A$291,C37='Koszty nieponiesione'!$A$295,C37='Koszty nieponiesione'!$A$303,C37='Koszty nieponiesione'!$A$307,C37='Koszty nieponiesione'!$A$311,C37='Koszty nieponiesione'!$A$315,C37='Koszty nieponiesione'!$A$319), 'Prod. roślinna'!D37,0)</f>
        <v>0</v>
      </c>
      <c r="R37" s="288"/>
      <c r="S37" s="290">
        <f t="shared" si="3"/>
        <v>0</v>
      </c>
    </row>
    <row r="38" spans="1:19" ht="14.25" x14ac:dyDescent="0.2">
      <c r="A38" s="12" t="str">
        <f t="shared" si="0"/>
        <v>A</v>
      </c>
      <c r="B38" s="279">
        <v>70</v>
      </c>
      <c r="C38" s="280"/>
      <c r="D38" s="281"/>
      <c r="E38" s="282">
        <f>IFERROR(VLOOKUP(region&amp;'Prod. roślinna str 2'!$C38,Dane_srednie_baza,6,0),0)</f>
        <v>0</v>
      </c>
      <c r="F38" s="282">
        <f>IFERROR(VLOOKUP(region&amp;'Prod. roślinna str 2'!C38,Dane_srednie_baza,7,0),0)</f>
        <v>0</v>
      </c>
      <c r="G38" s="283">
        <f t="shared" si="4"/>
        <v>0</v>
      </c>
      <c r="H38" s="283">
        <f t="shared" si="5"/>
        <v>0</v>
      </c>
      <c r="I38" s="284"/>
      <c r="J38" s="285" t="e">
        <f>AND(VLOOKUP(C38,rosliny_baza,2,0),('Prod. zwierzęca towar.'!$B$6&gt;0))</f>
        <v>#N/A</v>
      </c>
      <c r="K38" s="286"/>
      <c r="L38" s="287">
        <f t="shared" si="6"/>
        <v>0</v>
      </c>
      <c r="M38" s="287">
        <f t="shared" si="7"/>
        <v>0</v>
      </c>
      <c r="N38" s="287">
        <f t="shared" si="8"/>
        <v>0</v>
      </c>
      <c r="O38" s="287">
        <f t="shared" si="1"/>
        <v>0</v>
      </c>
      <c r="P38" s="287">
        <f t="shared" si="2"/>
        <v>0</v>
      </c>
      <c r="Q38" s="287">
        <f>IF(OR(C38='Koszty nieponiesione'!$A$283,C38='Koszty nieponiesione'!$A$291,C38='Koszty nieponiesione'!$A$295,C38='Koszty nieponiesione'!$A$303,C38='Koszty nieponiesione'!$A$307,C38='Koszty nieponiesione'!$A$311,C38='Koszty nieponiesione'!$A$315,C38='Koszty nieponiesione'!$A$319), 'Prod. roślinna'!D38,0)</f>
        <v>0</v>
      </c>
      <c r="R38" s="288"/>
      <c r="S38" s="290">
        <f t="shared" si="3"/>
        <v>0</v>
      </c>
    </row>
    <row r="39" spans="1:19" ht="14.25" x14ac:dyDescent="0.2">
      <c r="A39" s="12" t="str">
        <f t="shared" si="0"/>
        <v>A</v>
      </c>
      <c r="B39" s="279">
        <v>71</v>
      </c>
      <c r="C39" s="280"/>
      <c r="D39" s="281"/>
      <c r="E39" s="282">
        <f>IFERROR(VLOOKUP(region&amp;'Prod. roślinna str 2'!$C39,Dane_srednie_baza,6,0),0)</f>
        <v>0</v>
      </c>
      <c r="F39" s="282">
        <f>IFERROR(VLOOKUP(region&amp;'Prod. roślinna str 2'!C39,Dane_srednie_baza,7,0),0)</f>
        <v>0</v>
      </c>
      <c r="G39" s="283">
        <f t="shared" si="4"/>
        <v>0</v>
      </c>
      <c r="H39" s="283">
        <f t="shared" si="5"/>
        <v>0</v>
      </c>
      <c r="I39" s="284"/>
      <c r="J39" s="285" t="e">
        <f>AND(VLOOKUP(C39,rosliny_baza,2,0),('Prod. zwierzęca towar.'!$B$6&gt;0))</f>
        <v>#N/A</v>
      </c>
      <c r="K39" s="286"/>
      <c r="L39" s="287">
        <f t="shared" si="6"/>
        <v>0</v>
      </c>
      <c r="M39" s="287">
        <f t="shared" si="7"/>
        <v>0</v>
      </c>
      <c r="N39" s="287">
        <f t="shared" si="8"/>
        <v>0</v>
      </c>
      <c r="O39" s="287">
        <f t="shared" si="1"/>
        <v>0</v>
      </c>
      <c r="P39" s="287">
        <f t="shared" si="2"/>
        <v>0</v>
      </c>
      <c r="Q39" s="287">
        <f>IF(OR(C39='Koszty nieponiesione'!$A$283,C39='Koszty nieponiesione'!$A$291,C39='Koszty nieponiesione'!$A$295,C39='Koszty nieponiesione'!$A$303,C39='Koszty nieponiesione'!$A$307,C39='Koszty nieponiesione'!$A$311,C39='Koszty nieponiesione'!$A$315,C39='Koszty nieponiesione'!$A$319), 'Prod. roślinna'!D39,0)</f>
        <v>0</v>
      </c>
      <c r="R39" s="288"/>
      <c r="S39" s="290">
        <f t="shared" si="3"/>
        <v>0</v>
      </c>
    </row>
    <row r="40" spans="1:19" ht="14.25" x14ac:dyDescent="0.2">
      <c r="A40" s="12" t="str">
        <f t="shared" si="0"/>
        <v>A</v>
      </c>
      <c r="B40" s="279">
        <v>72</v>
      </c>
      <c r="C40" s="280"/>
      <c r="D40" s="281"/>
      <c r="E40" s="282">
        <f>IFERROR(VLOOKUP(region&amp;'Prod. roślinna str 2'!$C40,Dane_srednie_baza,6,0),0)</f>
        <v>0</v>
      </c>
      <c r="F40" s="282">
        <f>IFERROR(VLOOKUP(region&amp;'Prod. roślinna str 2'!C40,Dane_srednie_baza,7,0),0)</f>
        <v>0</v>
      </c>
      <c r="G40" s="283">
        <f t="shared" si="4"/>
        <v>0</v>
      </c>
      <c r="H40" s="283">
        <f t="shared" si="5"/>
        <v>0</v>
      </c>
      <c r="I40" s="284"/>
      <c r="J40" s="285" t="e">
        <f>AND(VLOOKUP(C40,rosliny_baza,2,0),('Prod. zwierzęca towar.'!$B$6&gt;0))</f>
        <v>#N/A</v>
      </c>
      <c r="K40" s="286"/>
      <c r="L40" s="287">
        <f t="shared" si="6"/>
        <v>0</v>
      </c>
      <c r="M40" s="287">
        <f t="shared" si="7"/>
        <v>0</v>
      </c>
      <c r="N40" s="287">
        <f t="shared" si="8"/>
        <v>0</v>
      </c>
      <c r="O40" s="287">
        <f t="shared" ref="O40:O56" si="9">IF(I40&gt;=70%,VLOOKUP(A40,Koszty_nieponiesione_baza,2,0)*D40,0)</f>
        <v>0</v>
      </c>
      <c r="P40" s="287">
        <f t="shared" si="2"/>
        <v>0</v>
      </c>
      <c r="Q40" s="287">
        <f>IF(OR(C40='Koszty nieponiesione'!$A$283,C40='Koszty nieponiesione'!$A$291,C40='Koszty nieponiesione'!$A$295,C40='Koszty nieponiesione'!$A$303,C40='Koszty nieponiesione'!$A$307,C40='Koszty nieponiesione'!$A$311,C40='Koszty nieponiesione'!$A$315,C40='Koszty nieponiesione'!$A$319), 'Prod. roślinna'!D40,0)</f>
        <v>0</v>
      </c>
      <c r="R40" s="288"/>
      <c r="S40" s="290">
        <f t="shared" si="3"/>
        <v>0</v>
      </c>
    </row>
    <row r="41" spans="1:19" ht="14.25" x14ac:dyDescent="0.2">
      <c r="A41" s="12" t="str">
        <f t="shared" si="0"/>
        <v>A</v>
      </c>
      <c r="B41" s="279">
        <v>73</v>
      </c>
      <c r="C41" s="280"/>
      <c r="D41" s="281"/>
      <c r="E41" s="282">
        <f>IFERROR(VLOOKUP(region&amp;'Prod. roślinna str 2'!$C41,Dane_srednie_baza,6,0),0)</f>
        <v>0</v>
      </c>
      <c r="F41" s="282">
        <f>IFERROR(VLOOKUP(region&amp;'Prod. roślinna str 2'!C41,Dane_srednie_baza,7,0),0)</f>
        <v>0</v>
      </c>
      <c r="G41" s="283">
        <f t="shared" si="4"/>
        <v>0</v>
      </c>
      <c r="H41" s="283">
        <f t="shared" si="5"/>
        <v>0</v>
      </c>
      <c r="I41" s="284"/>
      <c r="J41" s="285" t="e">
        <f>AND(VLOOKUP(C41,rosliny_baza,2,0),('Prod. zwierzęca towar.'!$B$6&gt;0))</f>
        <v>#N/A</v>
      </c>
      <c r="K41" s="286"/>
      <c r="L41" s="287">
        <f t="shared" si="6"/>
        <v>0</v>
      </c>
      <c r="M41" s="287">
        <f t="shared" si="7"/>
        <v>0</v>
      </c>
      <c r="N41" s="287">
        <f t="shared" si="8"/>
        <v>0</v>
      </c>
      <c r="O41" s="287">
        <f t="shared" si="9"/>
        <v>0</v>
      </c>
      <c r="P41" s="287">
        <f t="shared" si="2"/>
        <v>0</v>
      </c>
      <c r="Q41" s="287">
        <f>IF(OR(C41='Koszty nieponiesione'!$A$283,C41='Koszty nieponiesione'!$A$291,C41='Koszty nieponiesione'!$A$295,C41='Koszty nieponiesione'!$A$303,C41='Koszty nieponiesione'!$A$307,C41='Koszty nieponiesione'!$A$311,C41='Koszty nieponiesione'!$A$315,C41='Koszty nieponiesione'!$A$319), 'Prod. roślinna'!D41,0)</f>
        <v>0</v>
      </c>
      <c r="R41" s="288"/>
      <c r="S41" s="290">
        <f t="shared" si="3"/>
        <v>0</v>
      </c>
    </row>
    <row r="42" spans="1:19" ht="14.25" x14ac:dyDescent="0.2">
      <c r="A42" s="12" t="str">
        <f t="shared" si="0"/>
        <v>A</v>
      </c>
      <c r="B42" s="279">
        <v>74</v>
      </c>
      <c r="C42" s="280"/>
      <c r="D42" s="281"/>
      <c r="E42" s="282">
        <f>IFERROR(VLOOKUP(region&amp;'Prod. roślinna str 2'!$C42,Dane_srednie_baza,6,0),0)</f>
        <v>0</v>
      </c>
      <c r="F42" s="282">
        <f>IFERROR(VLOOKUP(region&amp;'Prod. roślinna str 2'!C42,Dane_srednie_baza,7,0),0)</f>
        <v>0</v>
      </c>
      <c r="G42" s="283">
        <f t="shared" si="4"/>
        <v>0</v>
      </c>
      <c r="H42" s="283">
        <f t="shared" si="5"/>
        <v>0</v>
      </c>
      <c r="I42" s="284"/>
      <c r="J42" s="285" t="e">
        <f>AND(VLOOKUP(C42,rosliny_baza,2,0),('Prod. zwierzęca towar.'!$B$6&gt;0))</f>
        <v>#N/A</v>
      </c>
      <c r="K42" s="286"/>
      <c r="L42" s="287">
        <f t="shared" si="6"/>
        <v>0</v>
      </c>
      <c r="M42" s="287">
        <f t="shared" si="7"/>
        <v>0</v>
      </c>
      <c r="N42" s="287">
        <f t="shared" si="8"/>
        <v>0</v>
      </c>
      <c r="O42" s="287">
        <f t="shared" si="9"/>
        <v>0</v>
      </c>
      <c r="P42" s="287">
        <f t="shared" si="2"/>
        <v>0</v>
      </c>
      <c r="Q42" s="287">
        <f>IF(OR(C42='Koszty nieponiesione'!$A$283,C42='Koszty nieponiesione'!$A$291,C42='Koszty nieponiesione'!$A$295,C42='Koszty nieponiesione'!$A$303,C42='Koszty nieponiesione'!$A$307,C42='Koszty nieponiesione'!$A$311,C42='Koszty nieponiesione'!$A$315,C42='Koszty nieponiesione'!$A$319), 'Prod. roślinna'!D42,0)</f>
        <v>0</v>
      </c>
      <c r="R42" s="288"/>
      <c r="S42" s="290">
        <f t="shared" si="3"/>
        <v>0</v>
      </c>
    </row>
    <row r="43" spans="1:19" ht="14.25" x14ac:dyDescent="0.2">
      <c r="A43" s="12" t="str">
        <f t="shared" si="0"/>
        <v>A</v>
      </c>
      <c r="B43" s="279">
        <v>75</v>
      </c>
      <c r="C43" s="280"/>
      <c r="D43" s="281"/>
      <c r="E43" s="282">
        <f>IFERROR(VLOOKUP(region&amp;'Prod. roślinna str 2'!$C43,Dane_srednie_baza,6,0),0)</f>
        <v>0</v>
      </c>
      <c r="F43" s="282">
        <f>IFERROR(VLOOKUP(region&amp;'Prod. roślinna str 2'!C43,Dane_srednie_baza,7,0),0)</f>
        <v>0</v>
      </c>
      <c r="G43" s="283">
        <f t="shared" si="4"/>
        <v>0</v>
      </c>
      <c r="H43" s="283">
        <f t="shared" si="5"/>
        <v>0</v>
      </c>
      <c r="I43" s="284"/>
      <c r="J43" s="285" t="e">
        <f>AND(VLOOKUP(C43,rosliny_baza,2,0),('Prod. zwierzęca towar.'!$B$6&gt;0))</f>
        <v>#N/A</v>
      </c>
      <c r="K43" s="286"/>
      <c r="L43" s="287">
        <f t="shared" si="6"/>
        <v>0</v>
      </c>
      <c r="M43" s="287">
        <f t="shared" si="7"/>
        <v>0</v>
      </c>
      <c r="N43" s="287">
        <f t="shared" si="8"/>
        <v>0</v>
      </c>
      <c r="O43" s="287">
        <f t="shared" si="9"/>
        <v>0</v>
      </c>
      <c r="P43" s="287">
        <f t="shared" si="2"/>
        <v>0</v>
      </c>
      <c r="Q43" s="287">
        <f>IF(OR(C43='Koszty nieponiesione'!$A$283,C43='Koszty nieponiesione'!$A$291,C43='Koszty nieponiesione'!$A$295,C43='Koszty nieponiesione'!$A$303,C43='Koszty nieponiesione'!$A$307,C43='Koszty nieponiesione'!$A$311,C43='Koszty nieponiesione'!$A$315,C43='Koszty nieponiesione'!$A$319), 'Prod. roślinna'!D43,0)</f>
        <v>0</v>
      </c>
      <c r="R43" s="288"/>
      <c r="S43" s="290">
        <f t="shared" si="3"/>
        <v>0</v>
      </c>
    </row>
    <row r="44" spans="1:19" ht="14.25" x14ac:dyDescent="0.2">
      <c r="A44" s="12" t="str">
        <f t="shared" si="0"/>
        <v>A</v>
      </c>
      <c r="B44" s="279">
        <v>76</v>
      </c>
      <c r="C44" s="280"/>
      <c r="D44" s="281"/>
      <c r="E44" s="282">
        <f>IFERROR(VLOOKUP(region&amp;'Prod. roślinna str 2'!$C44,Dane_srednie_baza,6,0),0)</f>
        <v>0</v>
      </c>
      <c r="F44" s="282">
        <f>IFERROR(VLOOKUP(region&amp;'Prod. roślinna str 2'!C44,Dane_srednie_baza,7,0),0)</f>
        <v>0</v>
      </c>
      <c r="G44" s="283">
        <f t="shared" si="4"/>
        <v>0</v>
      </c>
      <c r="H44" s="283">
        <f t="shared" si="5"/>
        <v>0</v>
      </c>
      <c r="I44" s="284"/>
      <c r="J44" s="285" t="e">
        <f>AND(VLOOKUP(C44,rosliny_baza,2,0),('Prod. zwierzęca towar.'!$B$6&gt;0))</f>
        <v>#N/A</v>
      </c>
      <c r="K44" s="286"/>
      <c r="L44" s="287">
        <f t="shared" si="6"/>
        <v>0</v>
      </c>
      <c r="M44" s="287">
        <f t="shared" si="7"/>
        <v>0</v>
      </c>
      <c r="N44" s="287">
        <f t="shared" si="8"/>
        <v>0</v>
      </c>
      <c r="O44" s="287">
        <f t="shared" si="9"/>
        <v>0</v>
      </c>
      <c r="P44" s="287">
        <f t="shared" si="2"/>
        <v>0</v>
      </c>
      <c r="Q44" s="287">
        <f>IF(OR(C44='Koszty nieponiesione'!$A$283,C44='Koszty nieponiesione'!$A$291,C44='Koszty nieponiesione'!$A$295,C44='Koszty nieponiesione'!$A$303,C44='Koszty nieponiesione'!$A$307,C44='Koszty nieponiesione'!$A$311,C44='Koszty nieponiesione'!$A$315,C44='Koszty nieponiesione'!$A$319), 'Prod. roślinna'!D44,0)</f>
        <v>0</v>
      </c>
      <c r="R44" s="288"/>
      <c r="S44" s="290">
        <f t="shared" si="3"/>
        <v>0</v>
      </c>
    </row>
    <row r="45" spans="1:19" ht="14.25" x14ac:dyDescent="0.2">
      <c r="A45" s="12" t="str">
        <f t="shared" si="0"/>
        <v>A</v>
      </c>
      <c r="B45" s="279">
        <v>77</v>
      </c>
      <c r="C45" s="280"/>
      <c r="D45" s="281"/>
      <c r="E45" s="282">
        <f>IFERROR(VLOOKUP(region&amp;'Prod. roślinna str 2'!$C45,Dane_srednie_baza,6,0),0)</f>
        <v>0</v>
      </c>
      <c r="F45" s="282">
        <f>IFERROR(VLOOKUP(region&amp;'Prod. roślinna str 2'!C45,Dane_srednie_baza,7,0),0)</f>
        <v>0</v>
      </c>
      <c r="G45" s="283">
        <f t="shared" ref="G45:G54" si="10">E45*F45</f>
        <v>0</v>
      </c>
      <c r="H45" s="283">
        <f t="shared" ref="H45:H54" si="11">D45*G45</f>
        <v>0</v>
      </c>
      <c r="I45" s="284"/>
      <c r="J45" s="285" t="e">
        <f>AND(VLOOKUP(C45,rosliny_baza,2,0),('Prod. zwierzęca towar.'!$B$6&gt;0))</f>
        <v>#N/A</v>
      </c>
      <c r="K45" s="286"/>
      <c r="L45" s="287">
        <f t="shared" ref="L45:L54" si="12">H45*(100%-I45)</f>
        <v>0</v>
      </c>
      <c r="M45" s="287">
        <f t="shared" ref="M45:M54" si="13">H45-L45</f>
        <v>0</v>
      </c>
      <c r="N45" s="287">
        <f t="shared" si="8"/>
        <v>0</v>
      </c>
      <c r="O45" s="287">
        <f t="shared" si="9"/>
        <v>0</v>
      </c>
      <c r="P45" s="287">
        <f t="shared" si="2"/>
        <v>0</v>
      </c>
      <c r="Q45" s="287">
        <f>IF(OR(C45='Koszty nieponiesione'!$A$283,C45='Koszty nieponiesione'!$A$291,C45='Koszty nieponiesione'!$A$295,C45='Koszty nieponiesione'!$A$303,C45='Koszty nieponiesione'!$A$307,C45='Koszty nieponiesione'!$A$311,C45='Koszty nieponiesione'!$A$315,C45='Koszty nieponiesione'!$A$319), 'Prod. roślinna'!D45,0)</f>
        <v>0</v>
      </c>
      <c r="R45" s="288"/>
      <c r="S45" s="290">
        <f t="shared" ref="S45:S54" si="14">IF(I45&gt;0,D45,0)</f>
        <v>0</v>
      </c>
    </row>
    <row r="46" spans="1:19" ht="14.25" x14ac:dyDescent="0.2">
      <c r="A46" s="12" t="str">
        <f t="shared" si="0"/>
        <v>A</v>
      </c>
      <c r="B46" s="279">
        <v>78</v>
      </c>
      <c r="C46" s="280"/>
      <c r="D46" s="281"/>
      <c r="E46" s="282">
        <f>IFERROR(VLOOKUP(region&amp;'Prod. roślinna str 2'!$C46,Dane_srednie_baza,6,0),0)</f>
        <v>0</v>
      </c>
      <c r="F46" s="282">
        <f>IFERROR(VLOOKUP(region&amp;'Prod. roślinna str 2'!C46,Dane_srednie_baza,7,0),0)</f>
        <v>0</v>
      </c>
      <c r="G46" s="283">
        <f t="shared" si="10"/>
        <v>0</v>
      </c>
      <c r="H46" s="283">
        <f t="shared" si="11"/>
        <v>0</v>
      </c>
      <c r="I46" s="284"/>
      <c r="J46" s="285" t="e">
        <f>AND(VLOOKUP(C46,rosliny_baza,2,0),('Prod. zwierzęca towar.'!$B$6&gt;0))</f>
        <v>#N/A</v>
      </c>
      <c r="K46" s="286"/>
      <c r="L46" s="287">
        <f t="shared" si="12"/>
        <v>0</v>
      </c>
      <c r="M46" s="287">
        <f t="shared" si="13"/>
        <v>0</v>
      </c>
      <c r="N46" s="287">
        <f t="shared" si="8"/>
        <v>0</v>
      </c>
      <c r="O46" s="287">
        <f t="shared" si="9"/>
        <v>0</v>
      </c>
      <c r="P46" s="287">
        <f t="shared" si="2"/>
        <v>0</v>
      </c>
      <c r="Q46" s="287">
        <f>IF(OR(C46='Koszty nieponiesione'!$A$283,C46='Koszty nieponiesione'!$A$291,C46='Koszty nieponiesione'!$A$295,C46='Koszty nieponiesione'!$A$303,C46='Koszty nieponiesione'!$A$307,C46='Koszty nieponiesione'!$A$311,C46='Koszty nieponiesione'!$A$315,C46='Koszty nieponiesione'!$A$319), 'Prod. roślinna'!D46,0)</f>
        <v>0</v>
      </c>
      <c r="R46" s="288"/>
      <c r="S46" s="290">
        <f t="shared" si="14"/>
        <v>0</v>
      </c>
    </row>
    <row r="47" spans="1:19" ht="14.25" x14ac:dyDescent="0.2">
      <c r="A47" s="12" t="str">
        <f t="shared" si="0"/>
        <v>A</v>
      </c>
      <c r="B47" s="279">
        <v>79</v>
      </c>
      <c r="C47" s="280"/>
      <c r="D47" s="281"/>
      <c r="E47" s="282">
        <f>IFERROR(VLOOKUP(region&amp;'Prod. roślinna str 2'!$C47,Dane_srednie_baza,6,0),0)</f>
        <v>0</v>
      </c>
      <c r="F47" s="282">
        <f>IFERROR(VLOOKUP(region&amp;'Prod. roślinna str 2'!C47,Dane_srednie_baza,7,0),0)</f>
        <v>0</v>
      </c>
      <c r="G47" s="283">
        <f t="shared" si="10"/>
        <v>0</v>
      </c>
      <c r="H47" s="283">
        <f t="shared" si="11"/>
        <v>0</v>
      </c>
      <c r="I47" s="284"/>
      <c r="J47" s="285" t="e">
        <f>AND(VLOOKUP(C47,rosliny_baza,2,0),('Prod. zwierzęca towar.'!$B$6&gt;0))</f>
        <v>#N/A</v>
      </c>
      <c r="K47" s="286"/>
      <c r="L47" s="287">
        <f t="shared" si="12"/>
        <v>0</v>
      </c>
      <c r="M47" s="287">
        <f t="shared" si="13"/>
        <v>0</v>
      </c>
      <c r="N47" s="287">
        <f t="shared" si="8"/>
        <v>0</v>
      </c>
      <c r="O47" s="287">
        <f t="shared" si="9"/>
        <v>0</v>
      </c>
      <c r="P47" s="287">
        <f t="shared" si="2"/>
        <v>0</v>
      </c>
      <c r="Q47" s="287">
        <f>IF(OR(C47='Koszty nieponiesione'!$A$283,C47='Koszty nieponiesione'!$A$291,C47='Koszty nieponiesione'!$A$295,C47='Koszty nieponiesione'!$A$303,C47='Koszty nieponiesione'!$A$307,C47='Koszty nieponiesione'!$A$311,C47='Koszty nieponiesione'!$A$315,C47='Koszty nieponiesione'!$A$319), 'Prod. roślinna'!D47,0)</f>
        <v>0</v>
      </c>
      <c r="R47" s="288"/>
      <c r="S47" s="290">
        <f t="shared" si="14"/>
        <v>0</v>
      </c>
    </row>
    <row r="48" spans="1:19" ht="14.25" x14ac:dyDescent="0.2">
      <c r="A48" s="12" t="str">
        <f t="shared" si="0"/>
        <v>A</v>
      </c>
      <c r="B48" s="279">
        <v>80</v>
      </c>
      <c r="C48" s="280"/>
      <c r="D48" s="281"/>
      <c r="E48" s="282">
        <f>IFERROR(VLOOKUP(region&amp;'Prod. roślinna str 2'!$C48,Dane_srednie_baza,6,0),0)</f>
        <v>0</v>
      </c>
      <c r="F48" s="282">
        <f>IFERROR(VLOOKUP(region&amp;'Prod. roślinna str 2'!C48,Dane_srednie_baza,7,0),0)</f>
        <v>0</v>
      </c>
      <c r="G48" s="283">
        <f t="shared" si="10"/>
        <v>0</v>
      </c>
      <c r="H48" s="283">
        <f t="shared" si="11"/>
        <v>0</v>
      </c>
      <c r="I48" s="284"/>
      <c r="J48" s="285" t="e">
        <f>AND(VLOOKUP(C48,rosliny_baza,2,0),('Prod. zwierzęca towar.'!$B$6&gt;0))</f>
        <v>#N/A</v>
      </c>
      <c r="K48" s="286"/>
      <c r="L48" s="287">
        <f t="shared" si="12"/>
        <v>0</v>
      </c>
      <c r="M48" s="287">
        <f t="shared" si="13"/>
        <v>0</v>
      </c>
      <c r="N48" s="287">
        <f t="shared" si="8"/>
        <v>0</v>
      </c>
      <c r="O48" s="287">
        <f t="shared" si="9"/>
        <v>0</v>
      </c>
      <c r="P48" s="287">
        <f t="shared" si="2"/>
        <v>0</v>
      </c>
      <c r="Q48" s="287">
        <f>IF(OR(C48='Koszty nieponiesione'!$A$283,C48='Koszty nieponiesione'!$A$291,C48='Koszty nieponiesione'!$A$295,C48='Koszty nieponiesione'!$A$303,C48='Koszty nieponiesione'!$A$307,C48='Koszty nieponiesione'!$A$311,C48='Koszty nieponiesione'!$A$315,C48='Koszty nieponiesione'!$A$319), 'Prod. roślinna'!D48,0)</f>
        <v>0</v>
      </c>
      <c r="R48" s="288"/>
      <c r="S48" s="290">
        <f t="shared" si="14"/>
        <v>0</v>
      </c>
    </row>
    <row r="49" spans="1:21" ht="14.25" x14ac:dyDescent="0.2">
      <c r="A49" s="12" t="str">
        <f t="shared" si="0"/>
        <v>A</v>
      </c>
      <c r="B49" s="279">
        <v>81</v>
      </c>
      <c r="C49" s="280"/>
      <c r="D49" s="281"/>
      <c r="E49" s="282">
        <f>IFERROR(VLOOKUP(region&amp;'Prod. roślinna str 2'!$C49,Dane_srednie_baza,6,0),0)</f>
        <v>0</v>
      </c>
      <c r="F49" s="282">
        <f>IFERROR(VLOOKUP(region&amp;'Prod. roślinna str 2'!C49,Dane_srednie_baza,7,0),0)</f>
        <v>0</v>
      </c>
      <c r="G49" s="283">
        <f t="shared" si="10"/>
        <v>0</v>
      </c>
      <c r="H49" s="283">
        <f t="shared" si="11"/>
        <v>0</v>
      </c>
      <c r="I49" s="284"/>
      <c r="J49" s="285" t="e">
        <f>AND(VLOOKUP(C49,rosliny_baza,2,0),('Prod. zwierzęca towar.'!$B$6&gt;0))</f>
        <v>#N/A</v>
      </c>
      <c r="K49" s="286"/>
      <c r="L49" s="287">
        <f t="shared" si="12"/>
        <v>0</v>
      </c>
      <c r="M49" s="287">
        <f t="shared" si="13"/>
        <v>0</v>
      </c>
      <c r="N49" s="287">
        <f t="shared" si="8"/>
        <v>0</v>
      </c>
      <c r="O49" s="287">
        <f t="shared" si="9"/>
        <v>0</v>
      </c>
      <c r="P49" s="287">
        <f t="shared" si="2"/>
        <v>0</v>
      </c>
      <c r="Q49" s="287">
        <f>IF(OR(C49='Koszty nieponiesione'!$A$283,C49='Koszty nieponiesione'!$A$291,C49='Koszty nieponiesione'!$A$295,C49='Koszty nieponiesione'!$A$303,C49='Koszty nieponiesione'!$A$307,C49='Koszty nieponiesione'!$A$311,C49='Koszty nieponiesione'!$A$315,C49='Koszty nieponiesione'!$A$319), 'Prod. roślinna'!D49,0)</f>
        <v>0</v>
      </c>
      <c r="R49" s="288"/>
      <c r="S49" s="290">
        <f t="shared" si="14"/>
        <v>0</v>
      </c>
    </row>
    <row r="50" spans="1:21" ht="14.25" x14ac:dyDescent="0.2">
      <c r="A50" s="12" t="str">
        <f t="shared" si="0"/>
        <v>A</v>
      </c>
      <c r="B50" s="279">
        <v>82</v>
      </c>
      <c r="C50" s="280"/>
      <c r="D50" s="281"/>
      <c r="E50" s="282">
        <f>IFERROR(VLOOKUP(region&amp;'Prod. roślinna str 2'!$C50,Dane_srednie_baza,6,0),0)</f>
        <v>0</v>
      </c>
      <c r="F50" s="282">
        <f>IFERROR(VLOOKUP(region&amp;'Prod. roślinna str 2'!C50,Dane_srednie_baza,7,0),0)</f>
        <v>0</v>
      </c>
      <c r="G50" s="283">
        <f t="shared" si="10"/>
        <v>0</v>
      </c>
      <c r="H50" s="283">
        <f t="shared" si="11"/>
        <v>0</v>
      </c>
      <c r="I50" s="284"/>
      <c r="J50" s="285" t="e">
        <f>AND(VLOOKUP(C50,rosliny_baza,2,0),('Prod. zwierzęca towar.'!$B$6&gt;0))</f>
        <v>#N/A</v>
      </c>
      <c r="K50" s="286"/>
      <c r="L50" s="287">
        <f t="shared" si="12"/>
        <v>0</v>
      </c>
      <c r="M50" s="287">
        <f t="shared" si="13"/>
        <v>0</v>
      </c>
      <c r="N50" s="287">
        <f t="shared" si="8"/>
        <v>0</v>
      </c>
      <c r="O50" s="287">
        <f t="shared" si="9"/>
        <v>0</v>
      </c>
      <c r="P50" s="287">
        <f t="shared" si="2"/>
        <v>0</v>
      </c>
      <c r="Q50" s="287">
        <f>IF(OR(C50='Koszty nieponiesione'!$A$283,C50='Koszty nieponiesione'!$A$291,C50='Koszty nieponiesione'!$A$295,C50='Koszty nieponiesione'!$A$303,C50='Koszty nieponiesione'!$A$307,C50='Koszty nieponiesione'!$A$311,C50='Koszty nieponiesione'!$A$315,C50='Koszty nieponiesione'!$A$319), 'Prod. roślinna'!D50,0)</f>
        <v>0</v>
      </c>
      <c r="R50" s="288"/>
      <c r="S50" s="290">
        <f t="shared" si="14"/>
        <v>0</v>
      </c>
    </row>
    <row r="51" spans="1:21" ht="14.25" x14ac:dyDescent="0.2">
      <c r="A51" s="12" t="str">
        <f t="shared" si="0"/>
        <v>A</v>
      </c>
      <c r="B51" s="279">
        <v>83</v>
      </c>
      <c r="C51" s="280"/>
      <c r="D51" s="281"/>
      <c r="E51" s="282">
        <f>IFERROR(VLOOKUP(region&amp;'Prod. roślinna str 2'!$C51,Dane_srednie_baza,6,0),0)</f>
        <v>0</v>
      </c>
      <c r="F51" s="282">
        <f>IFERROR(VLOOKUP(region&amp;'Prod. roślinna str 2'!C51,Dane_srednie_baza,7,0),0)</f>
        <v>0</v>
      </c>
      <c r="G51" s="283">
        <f t="shared" si="10"/>
        <v>0</v>
      </c>
      <c r="H51" s="283">
        <f t="shared" si="11"/>
        <v>0</v>
      </c>
      <c r="I51" s="284"/>
      <c r="J51" s="285" t="e">
        <f>AND(VLOOKUP(C51,rosliny_baza,2,0),('Prod. zwierzęca towar.'!$B$6&gt;0))</f>
        <v>#N/A</v>
      </c>
      <c r="K51" s="286"/>
      <c r="L51" s="287">
        <f t="shared" si="12"/>
        <v>0</v>
      </c>
      <c r="M51" s="287">
        <f t="shared" si="13"/>
        <v>0</v>
      </c>
      <c r="N51" s="287">
        <f t="shared" si="8"/>
        <v>0</v>
      </c>
      <c r="O51" s="287">
        <f t="shared" si="9"/>
        <v>0</v>
      </c>
      <c r="P51" s="287">
        <f t="shared" si="2"/>
        <v>0</v>
      </c>
      <c r="Q51" s="287">
        <f>IF(OR(C51='Koszty nieponiesione'!$A$283,C51='Koszty nieponiesione'!$A$291,C51='Koszty nieponiesione'!$A$295,C51='Koszty nieponiesione'!$A$303,C51='Koszty nieponiesione'!$A$307,C51='Koszty nieponiesione'!$A$311,C51='Koszty nieponiesione'!$A$315,C51='Koszty nieponiesione'!$A$319), 'Prod. roślinna'!D51,0)</f>
        <v>0</v>
      </c>
      <c r="R51" s="288"/>
      <c r="S51" s="290">
        <f t="shared" si="14"/>
        <v>0</v>
      </c>
    </row>
    <row r="52" spans="1:21" ht="14.25" x14ac:dyDescent="0.2">
      <c r="A52" s="12" t="str">
        <f t="shared" si="0"/>
        <v>A</v>
      </c>
      <c r="B52" s="279">
        <v>84</v>
      </c>
      <c r="C52" s="280"/>
      <c r="D52" s="281"/>
      <c r="E52" s="282">
        <f>IFERROR(VLOOKUP(region&amp;'Prod. roślinna str 2'!$C52,Dane_srednie_baza,6,0),0)</f>
        <v>0</v>
      </c>
      <c r="F52" s="282">
        <f>IFERROR(VLOOKUP(region&amp;'Prod. roślinna str 2'!C52,Dane_srednie_baza,7,0),0)</f>
        <v>0</v>
      </c>
      <c r="G52" s="283">
        <f t="shared" si="10"/>
        <v>0</v>
      </c>
      <c r="H52" s="283">
        <f t="shared" si="11"/>
        <v>0</v>
      </c>
      <c r="I52" s="284"/>
      <c r="J52" s="285" t="e">
        <f>AND(VLOOKUP(C52,rosliny_baza,2,0),('Prod. zwierzęca towar.'!$B$6&gt;0))</f>
        <v>#N/A</v>
      </c>
      <c r="K52" s="286"/>
      <c r="L52" s="287">
        <f t="shared" si="12"/>
        <v>0</v>
      </c>
      <c r="M52" s="287">
        <f t="shared" si="13"/>
        <v>0</v>
      </c>
      <c r="N52" s="287">
        <f t="shared" si="8"/>
        <v>0</v>
      </c>
      <c r="O52" s="287">
        <f t="shared" si="9"/>
        <v>0</v>
      </c>
      <c r="P52" s="287">
        <f t="shared" si="2"/>
        <v>0</v>
      </c>
      <c r="Q52" s="287">
        <f>IF(OR(C52='Koszty nieponiesione'!$A$283,C52='Koszty nieponiesione'!$A$291,C52='Koszty nieponiesione'!$A$295,C52='Koszty nieponiesione'!$A$303,C52='Koszty nieponiesione'!$A$307,C52='Koszty nieponiesione'!$A$311,C52='Koszty nieponiesione'!$A$315,C52='Koszty nieponiesione'!$A$319), 'Prod. roślinna'!D52,0)</f>
        <v>0</v>
      </c>
      <c r="R52" s="288"/>
      <c r="S52" s="290">
        <f t="shared" si="14"/>
        <v>0</v>
      </c>
    </row>
    <row r="53" spans="1:21" ht="14.25" x14ac:dyDescent="0.2">
      <c r="A53" s="12" t="str">
        <f t="shared" si="0"/>
        <v>A</v>
      </c>
      <c r="B53" s="279">
        <v>85</v>
      </c>
      <c r="C53" s="280"/>
      <c r="D53" s="281"/>
      <c r="E53" s="282">
        <f>IFERROR(VLOOKUP(region&amp;'Prod. roślinna str 2'!$C53,Dane_srednie_baza,6,0),0)</f>
        <v>0</v>
      </c>
      <c r="F53" s="282">
        <f>IFERROR(VLOOKUP(region&amp;'Prod. roślinna str 2'!C53,Dane_srednie_baza,7,0),0)</f>
        <v>0</v>
      </c>
      <c r="G53" s="283">
        <f t="shared" si="10"/>
        <v>0</v>
      </c>
      <c r="H53" s="283">
        <f t="shared" si="11"/>
        <v>0</v>
      </c>
      <c r="I53" s="284"/>
      <c r="J53" s="285" t="e">
        <f>AND(VLOOKUP(C53,rosliny_baza,2,0),('Prod. zwierzęca towar.'!$B$6&gt;0))</f>
        <v>#N/A</v>
      </c>
      <c r="K53" s="286"/>
      <c r="L53" s="287">
        <f t="shared" si="12"/>
        <v>0</v>
      </c>
      <c r="M53" s="287">
        <f t="shared" si="13"/>
        <v>0</v>
      </c>
      <c r="N53" s="287">
        <f t="shared" si="8"/>
        <v>0</v>
      </c>
      <c r="O53" s="287">
        <f t="shared" si="9"/>
        <v>0</v>
      </c>
      <c r="P53" s="287">
        <f t="shared" si="2"/>
        <v>0</v>
      </c>
      <c r="Q53" s="287">
        <f>IF(OR(C53='Koszty nieponiesione'!$A$283,C53='Koszty nieponiesione'!$A$291,C53='Koszty nieponiesione'!$A$295,C53='Koszty nieponiesione'!$A$303,C53='Koszty nieponiesione'!$A$307,C53='Koszty nieponiesione'!$A$311,C53='Koszty nieponiesione'!$A$315,C53='Koszty nieponiesione'!$A$319), 'Prod. roślinna'!D53,0)</f>
        <v>0</v>
      </c>
      <c r="R53" s="288"/>
      <c r="S53" s="290">
        <f t="shared" si="14"/>
        <v>0</v>
      </c>
    </row>
    <row r="54" spans="1:21" ht="14.25" x14ac:dyDescent="0.2">
      <c r="A54" s="12" t="str">
        <f t="shared" si="0"/>
        <v>A</v>
      </c>
      <c r="B54" s="279">
        <v>86</v>
      </c>
      <c r="C54" s="280"/>
      <c r="D54" s="281"/>
      <c r="E54" s="282">
        <f>IFERROR(VLOOKUP(region&amp;'Prod. roślinna str 2'!$C54,Dane_srednie_baza,6,0),0)</f>
        <v>0</v>
      </c>
      <c r="F54" s="282">
        <f>IFERROR(VLOOKUP(region&amp;'Prod. roślinna str 2'!C54,Dane_srednie_baza,7,0),0)</f>
        <v>0</v>
      </c>
      <c r="G54" s="283">
        <f t="shared" si="10"/>
        <v>0</v>
      </c>
      <c r="H54" s="283">
        <f t="shared" si="11"/>
        <v>0</v>
      </c>
      <c r="I54" s="284"/>
      <c r="J54" s="285" t="e">
        <f>AND(VLOOKUP(C54,rosliny_baza,2,0),('Prod. zwierzęca towar.'!$B$6&gt;0))</f>
        <v>#N/A</v>
      </c>
      <c r="K54" s="286"/>
      <c r="L54" s="287">
        <f t="shared" si="12"/>
        <v>0</v>
      </c>
      <c r="M54" s="287">
        <f t="shared" si="13"/>
        <v>0</v>
      </c>
      <c r="N54" s="287">
        <f t="shared" si="8"/>
        <v>0</v>
      </c>
      <c r="O54" s="287">
        <f t="shared" si="9"/>
        <v>0</v>
      </c>
      <c r="P54" s="287">
        <f t="shared" si="2"/>
        <v>0</v>
      </c>
      <c r="Q54" s="287">
        <f>IF(OR(C54='Koszty nieponiesione'!$A$283,C54='Koszty nieponiesione'!$A$291,C54='Koszty nieponiesione'!$A$295,C54='Koszty nieponiesione'!$A$303,C54='Koszty nieponiesione'!$A$307,C54='Koszty nieponiesione'!$A$311,C54='Koszty nieponiesione'!$A$315,C54='Koszty nieponiesione'!$A$319), 'Prod. roślinna'!D54,0)</f>
        <v>0</v>
      </c>
      <c r="R54" s="288"/>
      <c r="S54" s="290">
        <f t="shared" si="14"/>
        <v>0</v>
      </c>
    </row>
    <row r="55" spans="1:21" ht="14.25" x14ac:dyDescent="0.2">
      <c r="A55" s="12" t="str">
        <f t="shared" si="0"/>
        <v>A</v>
      </c>
      <c r="B55" s="279">
        <v>87</v>
      </c>
      <c r="C55" s="280"/>
      <c r="D55" s="281"/>
      <c r="E55" s="282">
        <f>IFERROR(VLOOKUP(region&amp;'Prod. roślinna str 2'!$C55,Dane_srednie_baza,6,0),0)</f>
        <v>0</v>
      </c>
      <c r="F55" s="282">
        <f>IFERROR(VLOOKUP(region&amp;'Prod. roślinna str 2'!C55,Dane_srednie_baza,7,0),0)</f>
        <v>0</v>
      </c>
      <c r="G55" s="283">
        <f t="shared" si="4"/>
        <v>0</v>
      </c>
      <c r="H55" s="283">
        <f t="shared" si="5"/>
        <v>0</v>
      </c>
      <c r="I55" s="284"/>
      <c r="J55" s="285" t="e">
        <f>AND(VLOOKUP(C55,rosliny_baza,2,0),('Prod. zwierzęca towar.'!$B$6&gt;0))</f>
        <v>#N/A</v>
      </c>
      <c r="K55" s="286"/>
      <c r="L55" s="287">
        <f t="shared" si="6"/>
        <v>0</v>
      </c>
      <c r="M55" s="287">
        <f t="shared" si="7"/>
        <v>0</v>
      </c>
      <c r="N55" s="287">
        <f t="shared" si="8"/>
        <v>0</v>
      </c>
      <c r="O55" s="287">
        <f t="shared" si="9"/>
        <v>0</v>
      </c>
      <c r="P55" s="287">
        <f t="shared" si="2"/>
        <v>0</v>
      </c>
      <c r="Q55" s="287">
        <f>IF(OR(C55='Koszty nieponiesione'!$A$283,C55='Koszty nieponiesione'!$A$291,C55='Koszty nieponiesione'!$A$295,C55='Koszty nieponiesione'!$A$303,C55='Koszty nieponiesione'!$A$307,C55='Koszty nieponiesione'!$A$311,C55='Koszty nieponiesione'!$A$315,C55='Koszty nieponiesione'!$A$319), 'Prod. roślinna'!D55,0)</f>
        <v>0</v>
      </c>
      <c r="R55" s="288"/>
      <c r="S55" s="290">
        <f t="shared" si="3"/>
        <v>0</v>
      </c>
    </row>
    <row r="56" spans="1:21" ht="15" thickBot="1" x14ac:dyDescent="0.25">
      <c r="A56" s="12" t="str">
        <f t="shared" si="0"/>
        <v>A</v>
      </c>
      <c r="B56" s="279">
        <v>88</v>
      </c>
      <c r="C56" s="280"/>
      <c r="D56" s="281"/>
      <c r="E56" s="282">
        <f>IFERROR(VLOOKUP(region&amp;'Prod. roślinna str 2'!$C56,Dane_srednie_baza,6,0),0)</f>
        <v>0</v>
      </c>
      <c r="F56" s="282">
        <f>IFERROR(VLOOKUP(region&amp;'Prod. roślinna str 2'!C56,Dane_srednie_baza,7,0),0)</f>
        <v>0</v>
      </c>
      <c r="G56" s="295">
        <f>E56*F56</f>
        <v>0</v>
      </c>
      <c r="H56" s="295">
        <f t="shared" si="5"/>
        <v>0</v>
      </c>
      <c r="I56" s="284"/>
      <c r="J56" s="285" t="e">
        <f>AND(VLOOKUP(C56,rosliny_baza,2,0),('Prod. zwierzęca towar.'!$B$6&gt;0))</f>
        <v>#N/A</v>
      </c>
      <c r="K56" s="286"/>
      <c r="L56" s="287">
        <f t="shared" si="6"/>
        <v>0</v>
      </c>
      <c r="M56" s="287">
        <f t="shared" si="7"/>
        <v>0</v>
      </c>
      <c r="N56" s="287">
        <f t="shared" si="8"/>
        <v>0</v>
      </c>
      <c r="O56" s="287">
        <f t="shared" si="9"/>
        <v>0</v>
      </c>
      <c r="P56" s="287">
        <f t="shared" si="2"/>
        <v>0</v>
      </c>
      <c r="Q56" s="287">
        <f>IF(OR(C56='Koszty nieponiesione'!$A$283,C56='Koszty nieponiesione'!$A$291,C56='Koszty nieponiesione'!$A$295,C56='Koszty nieponiesione'!$A$303,C56='Koszty nieponiesione'!$A$307,C56='Koszty nieponiesione'!$A$311,C56='Koszty nieponiesione'!$A$315,C56='Koszty nieponiesione'!$A$319), 'Prod. roślinna'!D56,0)</f>
        <v>0</v>
      </c>
      <c r="R56" s="296"/>
      <c r="S56" s="297">
        <f t="shared" si="3"/>
        <v>0</v>
      </c>
    </row>
    <row r="57" spans="1:21" ht="22.5" customHeight="1" thickBot="1" x14ac:dyDescent="0.25">
      <c r="B57" s="473" t="s">
        <v>633</v>
      </c>
      <c r="C57" s="474"/>
      <c r="D57" s="298">
        <f>SUM(D8:D56)</f>
        <v>0</v>
      </c>
      <c r="E57" s="299" t="s">
        <v>22</v>
      </c>
      <c r="F57" s="299" t="s">
        <v>22</v>
      </c>
      <c r="G57" s="299" t="s">
        <v>22</v>
      </c>
      <c r="H57" s="298">
        <f>SUM(H8:H56)</f>
        <v>0</v>
      </c>
      <c r="I57" s="299" t="s">
        <v>22</v>
      </c>
      <c r="J57" s="299"/>
      <c r="K57" s="298">
        <f>IF(SUM(K8:K56)&lt;'Prod. zwierzęca towar.'!H31,SUM(K8:K56),'Prod. zwierzęca towar.'!H31)</f>
        <v>0</v>
      </c>
      <c r="L57" s="298">
        <f>SUM(L8:L56)</f>
        <v>0</v>
      </c>
      <c r="M57" s="298">
        <f>SUM(M8:M56)</f>
        <v>0</v>
      </c>
      <c r="N57" s="298">
        <f>SUM(N8:N56)</f>
        <v>0</v>
      </c>
      <c r="O57" s="323"/>
      <c r="P57" s="323">
        <f>SUM(P8:P56)</f>
        <v>0</v>
      </c>
      <c r="Q57" s="323">
        <f>SUM(Q8:Q56)</f>
        <v>0</v>
      </c>
      <c r="R57" s="300">
        <f>SUM(R8:R56)</f>
        <v>0</v>
      </c>
      <c r="S57" s="301">
        <f>SUM(S8:S56)</f>
        <v>0</v>
      </c>
    </row>
    <row r="58" spans="1:21" ht="60" customHeight="1" x14ac:dyDescent="0.2">
      <c r="B58" s="485" t="s">
        <v>689</v>
      </c>
      <c r="C58" s="485"/>
      <c r="D58" s="485"/>
      <c r="E58" s="485"/>
      <c r="F58" s="485"/>
      <c r="G58" s="485"/>
      <c r="H58" s="485"/>
      <c r="I58" s="485"/>
      <c r="J58" s="485"/>
      <c r="K58" s="485"/>
      <c r="L58" s="485"/>
      <c r="M58" s="485"/>
      <c r="N58" s="485"/>
      <c r="O58" s="485"/>
      <c r="P58" s="485"/>
      <c r="Q58" s="485"/>
      <c r="R58" s="485"/>
      <c r="S58" s="485"/>
      <c r="T58" s="485"/>
      <c r="U58" s="485"/>
    </row>
    <row r="59" spans="1:21" ht="20.25" customHeight="1" x14ac:dyDescent="0.2">
      <c r="B59" s="478"/>
      <c r="C59" s="478"/>
      <c r="D59" s="478"/>
      <c r="E59" s="478"/>
      <c r="F59" s="478"/>
      <c r="G59" s="478"/>
      <c r="H59" s="478"/>
      <c r="I59" s="478"/>
      <c r="J59" s="478"/>
      <c r="K59" s="478"/>
      <c r="L59" s="478"/>
      <c r="M59" s="478"/>
      <c r="N59" s="478"/>
      <c r="O59" s="478"/>
      <c r="P59" s="478"/>
      <c r="Q59" s="478"/>
      <c r="R59" s="478"/>
      <c r="S59" s="478"/>
      <c r="T59" s="101"/>
      <c r="U59" s="101"/>
    </row>
    <row r="60" spans="1:21" ht="6.75" customHeight="1" x14ac:dyDescent="0.2">
      <c r="B60" s="102"/>
      <c r="C60" s="102"/>
      <c r="D60" s="102"/>
      <c r="E60" s="102"/>
      <c r="F60" s="102"/>
      <c r="G60" s="102"/>
      <c r="H60" s="102"/>
      <c r="I60" s="102"/>
      <c r="J60" s="102"/>
      <c r="K60" s="102"/>
      <c r="L60" s="102"/>
      <c r="M60" s="102"/>
      <c r="N60" s="102"/>
      <c r="O60" s="102"/>
      <c r="P60" s="102"/>
      <c r="Q60" s="102"/>
      <c r="R60" s="102"/>
      <c r="S60" s="93"/>
    </row>
    <row r="61" spans="1:21" ht="20.25" customHeight="1" x14ac:dyDescent="0.2">
      <c r="B61" s="93"/>
      <c r="C61" s="468" t="s">
        <v>139</v>
      </c>
      <c r="D61" s="468"/>
      <c r="E61" s="468"/>
      <c r="F61" s="468"/>
      <c r="G61" s="468"/>
      <c r="H61" s="93"/>
      <c r="I61" s="93"/>
      <c r="J61" s="93"/>
      <c r="K61" s="93"/>
      <c r="L61" s="93"/>
      <c r="M61" s="93"/>
      <c r="N61" s="93"/>
      <c r="O61" s="93"/>
      <c r="P61" s="93"/>
      <c r="Q61" s="93"/>
      <c r="R61" s="93"/>
      <c r="S61" s="93"/>
    </row>
    <row r="62" spans="1:21" ht="18.75" customHeight="1" x14ac:dyDescent="0.2">
      <c r="B62" s="99" t="s">
        <v>76</v>
      </c>
      <c r="C62" s="461" t="s">
        <v>488</v>
      </c>
      <c r="D62" s="461"/>
      <c r="E62" s="93"/>
      <c r="F62" s="74" t="s">
        <v>531</v>
      </c>
      <c r="G62" s="461" t="s">
        <v>488</v>
      </c>
      <c r="H62" s="461"/>
      <c r="I62" s="461"/>
      <c r="J62" s="461"/>
      <c r="K62" s="461"/>
      <c r="L62" s="93"/>
      <c r="M62" s="93"/>
      <c r="N62" s="93"/>
      <c r="O62" s="93"/>
      <c r="P62" s="93"/>
      <c r="Q62" s="93"/>
      <c r="R62" s="93"/>
      <c r="S62" s="93"/>
    </row>
    <row r="63" spans="1:21" ht="18.75" customHeight="1" x14ac:dyDescent="0.2">
      <c r="B63" s="99" t="s">
        <v>75</v>
      </c>
      <c r="C63" s="461" t="s">
        <v>488</v>
      </c>
      <c r="D63" s="461"/>
      <c r="E63" s="93"/>
      <c r="F63" s="74" t="s">
        <v>532</v>
      </c>
      <c r="G63" s="461" t="s">
        <v>488</v>
      </c>
      <c r="H63" s="461"/>
      <c r="I63" s="461"/>
      <c r="J63" s="461"/>
      <c r="K63" s="461"/>
      <c r="L63" s="93"/>
      <c r="M63" s="93"/>
      <c r="N63" s="93"/>
      <c r="O63" s="93"/>
      <c r="P63" s="93"/>
      <c r="Q63" s="93"/>
      <c r="R63" s="93"/>
      <c r="S63" s="93"/>
    </row>
    <row r="64" spans="1:21" ht="18.75" customHeight="1" x14ac:dyDescent="0.2">
      <c r="B64" s="99" t="s">
        <v>74</v>
      </c>
      <c r="C64" s="461" t="s">
        <v>488</v>
      </c>
      <c r="D64" s="461"/>
      <c r="E64" s="93"/>
      <c r="F64" s="74" t="s">
        <v>533</v>
      </c>
      <c r="G64" s="461" t="s">
        <v>488</v>
      </c>
      <c r="H64" s="461"/>
      <c r="I64" s="461"/>
      <c r="J64" s="461"/>
      <c r="K64" s="461"/>
      <c r="L64" s="93"/>
      <c r="M64" s="93"/>
      <c r="N64" s="93"/>
      <c r="O64" s="93"/>
      <c r="P64" s="93"/>
      <c r="Q64" s="93"/>
      <c r="R64" s="93"/>
      <c r="S64" s="93"/>
    </row>
    <row r="65" spans="2:19" ht="18.75" customHeight="1" x14ac:dyDescent="0.2">
      <c r="B65" s="99" t="s">
        <v>73</v>
      </c>
      <c r="C65" s="461" t="s">
        <v>488</v>
      </c>
      <c r="D65" s="461"/>
      <c r="E65" s="93"/>
      <c r="F65" s="74" t="s">
        <v>534</v>
      </c>
      <c r="G65" s="461" t="s">
        <v>488</v>
      </c>
      <c r="H65" s="461"/>
      <c r="I65" s="461"/>
      <c r="J65" s="461"/>
      <c r="K65" s="461"/>
      <c r="M65" s="93"/>
      <c r="N65" s="471" t="s">
        <v>458</v>
      </c>
      <c r="O65" s="471"/>
      <c r="P65" s="471"/>
      <c r="Q65" s="471"/>
      <c r="R65" s="471"/>
      <c r="S65" s="471"/>
    </row>
    <row r="66" spans="2:19" ht="18.75" customHeight="1" x14ac:dyDescent="0.2">
      <c r="B66" s="99" t="s">
        <v>69</v>
      </c>
      <c r="C66" s="461" t="s">
        <v>488</v>
      </c>
      <c r="D66" s="461"/>
      <c r="E66" s="93"/>
      <c r="F66" s="74" t="s">
        <v>535</v>
      </c>
      <c r="G66" s="461" t="s">
        <v>488</v>
      </c>
      <c r="H66" s="461"/>
      <c r="I66" s="461"/>
      <c r="J66" s="461"/>
      <c r="K66" s="461"/>
      <c r="M66" s="93"/>
      <c r="N66" s="461" t="s">
        <v>510</v>
      </c>
      <c r="O66" s="461"/>
      <c r="P66" s="461"/>
      <c r="Q66" s="461"/>
      <c r="R66" s="461"/>
      <c r="S66" s="204"/>
    </row>
    <row r="67" spans="2:19" x14ac:dyDescent="0.2">
      <c r="B67" s="93"/>
      <c r="C67" s="93"/>
      <c r="D67" s="93"/>
      <c r="E67" s="93"/>
      <c r="F67" s="93"/>
      <c r="G67" s="93"/>
      <c r="H67" s="93"/>
      <c r="I67" s="93"/>
      <c r="J67" s="93"/>
      <c r="K67" s="93"/>
      <c r="L67" s="93"/>
      <c r="M67" s="93"/>
      <c r="N67" s="93"/>
      <c r="O67" s="93"/>
      <c r="P67" s="93"/>
      <c r="Q67" s="93"/>
      <c r="R67" s="93"/>
      <c r="S67" s="93"/>
    </row>
    <row r="68" spans="2:19" x14ac:dyDescent="0.2">
      <c r="B68" s="93"/>
      <c r="C68" s="93"/>
      <c r="D68" s="93"/>
      <c r="E68" s="93"/>
      <c r="F68" s="93"/>
      <c r="G68" s="93"/>
      <c r="H68" s="93"/>
      <c r="I68" s="93"/>
      <c r="J68" s="93"/>
      <c r="K68" s="93"/>
      <c r="L68" s="93"/>
      <c r="M68" s="93"/>
      <c r="N68" s="93"/>
      <c r="O68" s="93"/>
      <c r="P68" s="93"/>
      <c r="Q68" s="93"/>
      <c r="R68" s="93"/>
      <c r="S68" s="93"/>
    </row>
  </sheetData>
  <sheetProtection algorithmName="SHA-512" hashValue="yLT9Tesp/KtQb/qXPDZ/sk2t4UhuJTbT6dZ9HpGVqUziVFIbtmM+36T1uhuw6SGHbpTneNQ5iSEUphDITFz+Ew==" saltValue="9Bqvy4p8c5X7ic5cNpLeOQ==" spinCount="100000" sheet="1" objects="1" scenarios="1"/>
  <mergeCells count="20">
    <mergeCell ref="B59:S59"/>
    <mergeCell ref="B1:H1"/>
    <mergeCell ref="M1:N1"/>
    <mergeCell ref="B2:E2"/>
    <mergeCell ref="F2:I2"/>
    <mergeCell ref="B57:C57"/>
    <mergeCell ref="B58:U58"/>
    <mergeCell ref="C66:D66"/>
    <mergeCell ref="G66:K66"/>
    <mergeCell ref="N66:R66"/>
    <mergeCell ref="C61:G61"/>
    <mergeCell ref="C62:D62"/>
    <mergeCell ref="G62:K62"/>
    <mergeCell ref="C63:D63"/>
    <mergeCell ref="G63:K63"/>
    <mergeCell ref="C64:D64"/>
    <mergeCell ref="G64:K64"/>
    <mergeCell ref="C65:D65"/>
    <mergeCell ref="G65:K65"/>
    <mergeCell ref="N65:S65"/>
  </mergeCells>
  <conditionalFormatting sqref="K8:K56">
    <cfRule type="expression" dxfId="0" priority="1">
      <formula>AND(NOT(J8),K8&gt;0)</formula>
    </cfRule>
  </conditionalFormatting>
  <dataValidations count="4">
    <dataValidation allowBlank="1" showInputMessage="1" showErrorMessage="1" errorTitle="Błąd" error="Wartość przewyższa wartość średniej rocznej produkcji zwierzęcej. " sqref="K57" xr:uid="{00000000-0002-0000-0200-000000000000}"/>
    <dataValidation type="decimal" allowBlank="1" showInputMessage="1" showErrorMessage="1" errorTitle="Błąd" error="Kwota kosztów poniesionych z powodu niezbierania plonów wyższa niż wartość średniej rocznej produkcji." sqref="R8:R56" xr:uid="{00000000-0002-0000-0200-000001000000}">
      <formula1>0</formula1>
      <formula2>H8</formula2>
    </dataValidation>
    <dataValidation type="list" allowBlank="1" showInputMessage="1" showErrorMessage="1" sqref="C8:C56" xr:uid="{00000000-0002-0000-0200-000002000000}">
      <formula1>rosliny_lista</formula1>
    </dataValidation>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xr:uid="{00000000-0002-0000-0200-000003000000}">
      <formula1>J8</formula1>
    </dataValidation>
  </dataValidations>
  <pageMargins left="0.7" right="0.7" top="0.75" bottom="0.75" header="0.3" footer="0.3"/>
  <pageSetup paperSize="9"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6"/>
  <sheetViews>
    <sheetView view="pageLayout" zoomScale="80" zoomScaleNormal="80" zoomScaleSheetLayoutView="80" zoomScalePageLayoutView="80" workbookViewId="0">
      <selection activeCell="E5" sqref="E5"/>
    </sheetView>
  </sheetViews>
  <sheetFormatPr defaultColWidth="9.140625" defaultRowHeight="12" x14ac:dyDescent="0.2"/>
  <cols>
    <col min="1" max="1" width="4" style="12" customWidth="1"/>
    <col min="2" max="2" width="47.42578125" style="12" customWidth="1"/>
    <col min="3" max="3" width="15.7109375" style="12" customWidth="1"/>
    <col min="4" max="15" width="17" style="12" customWidth="1"/>
    <col min="16" max="16384" width="9.140625" style="12"/>
  </cols>
  <sheetData>
    <row r="1" spans="1:15" ht="15" customHeight="1" x14ac:dyDescent="0.2">
      <c r="A1" s="472" t="s">
        <v>529</v>
      </c>
      <c r="B1" s="472"/>
      <c r="C1" s="472"/>
      <c r="D1" s="472"/>
      <c r="E1" s="472"/>
      <c r="F1" s="472"/>
      <c r="G1" s="472"/>
      <c r="H1" s="472"/>
      <c r="I1" s="472"/>
      <c r="J1" s="472"/>
      <c r="K1" s="411" t="s">
        <v>51</v>
      </c>
      <c r="L1" s="411"/>
      <c r="M1" s="100" t="str">
        <f>Protokół!V1</f>
        <v>A</v>
      </c>
    </row>
    <row r="2" spans="1:15" ht="12" customHeight="1" x14ac:dyDescent="0.2">
      <c r="A2" s="475" t="s">
        <v>49</v>
      </c>
      <c r="B2" s="475"/>
      <c r="C2" s="475" t="s">
        <v>49</v>
      </c>
      <c r="D2" s="475"/>
      <c r="E2" s="476" t="str">
        <f>Protokół!G8</f>
        <v>………………………………………
………………………...……………</v>
      </c>
      <c r="F2" s="476"/>
      <c r="G2" s="476"/>
      <c r="H2" s="476"/>
      <c r="I2" s="19"/>
      <c r="J2" s="19"/>
    </row>
    <row r="3" spans="1:15" ht="7.5" customHeight="1" thickBot="1" x14ac:dyDescent="0.25">
      <c r="A3" s="47"/>
      <c r="B3" s="47"/>
      <c r="C3" s="47"/>
      <c r="D3" s="47"/>
      <c r="E3" s="335"/>
      <c r="F3" s="47"/>
      <c r="G3" s="335"/>
      <c r="H3" s="335"/>
      <c r="I3" s="335"/>
      <c r="J3" s="335"/>
      <c r="K3" s="337"/>
      <c r="L3" s="337"/>
      <c r="M3" s="337"/>
    </row>
    <row r="4" spans="1:15" ht="46.5" customHeight="1" x14ac:dyDescent="0.3">
      <c r="A4" s="493" t="s">
        <v>23</v>
      </c>
      <c r="B4" s="491" t="s">
        <v>26</v>
      </c>
      <c r="C4" s="495" t="s">
        <v>476</v>
      </c>
      <c r="D4" s="172" t="s">
        <v>523</v>
      </c>
      <c r="E4" s="342"/>
      <c r="F4" s="172" t="s">
        <v>523</v>
      </c>
      <c r="G4" s="342"/>
      <c r="H4" s="336" t="s">
        <v>523</v>
      </c>
      <c r="I4" s="342"/>
      <c r="J4" s="336" t="s">
        <v>523</v>
      </c>
      <c r="K4" s="342"/>
      <c r="L4" s="336" t="s">
        <v>523</v>
      </c>
      <c r="M4" s="342"/>
      <c r="N4" s="487" t="s">
        <v>528</v>
      </c>
      <c r="O4" s="488"/>
    </row>
    <row r="5" spans="1:15" ht="45" x14ac:dyDescent="0.2">
      <c r="A5" s="494"/>
      <c r="B5" s="492"/>
      <c r="C5" s="496"/>
      <c r="D5" s="151" t="s">
        <v>525</v>
      </c>
      <c r="E5" s="151" t="s">
        <v>527</v>
      </c>
      <c r="F5" s="151" t="s">
        <v>525</v>
      </c>
      <c r="G5" s="151" t="s">
        <v>527</v>
      </c>
      <c r="H5" s="151" t="s">
        <v>525</v>
      </c>
      <c r="I5" s="151" t="s">
        <v>527</v>
      </c>
      <c r="J5" s="151" t="s">
        <v>525</v>
      </c>
      <c r="K5" s="151" t="s">
        <v>527</v>
      </c>
      <c r="L5" s="151" t="s">
        <v>525</v>
      </c>
      <c r="M5" s="153" t="s">
        <v>527</v>
      </c>
      <c r="N5" s="106" t="s">
        <v>525</v>
      </c>
      <c r="O5" s="173" t="s">
        <v>527</v>
      </c>
    </row>
    <row r="6" spans="1:15" x14ac:dyDescent="0.2">
      <c r="A6" s="115"/>
      <c r="B6" s="116" t="s">
        <v>141</v>
      </c>
      <c r="C6" s="117" t="s">
        <v>33</v>
      </c>
      <c r="D6" s="117" t="s">
        <v>524</v>
      </c>
      <c r="E6" s="117" t="s">
        <v>526</v>
      </c>
      <c r="F6" s="117" t="s">
        <v>524</v>
      </c>
      <c r="G6" s="117" t="s">
        <v>526</v>
      </c>
      <c r="H6" s="117" t="s">
        <v>524</v>
      </c>
      <c r="I6" s="117" t="s">
        <v>526</v>
      </c>
      <c r="J6" s="117" t="s">
        <v>524</v>
      </c>
      <c r="K6" s="117" t="s">
        <v>526</v>
      </c>
      <c r="L6" s="117" t="s">
        <v>524</v>
      </c>
      <c r="M6" s="136" t="s">
        <v>526</v>
      </c>
      <c r="N6" s="117" t="s">
        <v>524</v>
      </c>
      <c r="O6" s="118" t="s">
        <v>526</v>
      </c>
    </row>
    <row r="7" spans="1:15" x14ac:dyDescent="0.2">
      <c r="A7" s="94">
        <v>1</v>
      </c>
      <c r="B7" s="152">
        <v>2</v>
      </c>
      <c r="C7" s="152">
        <v>3</v>
      </c>
      <c r="D7" s="127">
        <v>4</v>
      </c>
      <c r="E7" s="127">
        <v>5</v>
      </c>
      <c r="F7" s="127">
        <v>6</v>
      </c>
      <c r="G7" s="127">
        <v>7</v>
      </c>
      <c r="H7" s="127">
        <v>8</v>
      </c>
      <c r="I7" s="127">
        <v>9</v>
      </c>
      <c r="J7" s="127">
        <v>10</v>
      </c>
      <c r="K7" s="127">
        <v>11</v>
      </c>
      <c r="L7" s="127">
        <v>12</v>
      </c>
      <c r="M7" s="95">
        <v>13</v>
      </c>
      <c r="N7" s="152">
        <v>14</v>
      </c>
      <c r="O7" s="154">
        <v>15</v>
      </c>
    </row>
    <row r="8" spans="1:15" ht="16.5" customHeight="1" x14ac:dyDescent="0.2">
      <c r="A8" s="13">
        <v>1</v>
      </c>
      <c r="B8" s="7"/>
      <c r="C8" s="104"/>
      <c r="D8" s="215"/>
      <c r="E8" s="98"/>
      <c r="F8" s="215"/>
      <c r="G8" s="98"/>
      <c r="H8" s="215"/>
      <c r="I8" s="98"/>
      <c r="J8" s="215"/>
      <c r="K8" s="98"/>
      <c r="L8" s="215"/>
      <c r="M8" s="98"/>
      <c r="N8" s="217">
        <f>D8+F8+H8+J8+L8</f>
        <v>0</v>
      </c>
      <c r="O8" s="174">
        <f>E8+G8+I8+K8+M8</f>
        <v>0</v>
      </c>
    </row>
    <row r="9" spans="1:15" ht="16.5" customHeight="1" x14ac:dyDescent="0.2">
      <c r="A9" s="13">
        <v>2</v>
      </c>
      <c r="B9" s="7"/>
      <c r="C9" s="15"/>
      <c r="D9" s="215"/>
      <c r="E9" s="98"/>
      <c r="F9" s="215"/>
      <c r="G9" s="98"/>
      <c r="H9" s="215"/>
      <c r="I9" s="98"/>
      <c r="J9" s="215"/>
      <c r="K9" s="98"/>
      <c r="L9" s="215"/>
      <c r="M9" s="98"/>
      <c r="N9" s="217">
        <f t="shared" ref="N9:N46" si="0">D9+F9+H9+J9+L9</f>
        <v>0</v>
      </c>
      <c r="O9" s="174">
        <f t="shared" ref="O9:O46" si="1">E9+G9+I9+K9+M9</f>
        <v>0</v>
      </c>
    </row>
    <row r="10" spans="1:15" ht="16.5" customHeight="1" x14ac:dyDescent="0.2">
      <c r="A10" s="13">
        <v>3</v>
      </c>
      <c r="B10" s="7"/>
      <c r="C10" s="15"/>
      <c r="D10" s="215"/>
      <c r="E10" s="98"/>
      <c r="F10" s="215"/>
      <c r="G10" s="98"/>
      <c r="H10" s="215"/>
      <c r="I10" s="98"/>
      <c r="J10" s="215"/>
      <c r="K10" s="98"/>
      <c r="L10" s="215"/>
      <c r="M10" s="98"/>
      <c r="N10" s="217">
        <f t="shared" si="0"/>
        <v>0</v>
      </c>
      <c r="O10" s="174">
        <f t="shared" si="1"/>
        <v>0</v>
      </c>
    </row>
    <row r="11" spans="1:15" ht="16.5" customHeight="1" x14ac:dyDescent="0.2">
      <c r="A11" s="13">
        <v>4</v>
      </c>
      <c r="B11" s="7"/>
      <c r="C11" s="15"/>
      <c r="D11" s="215"/>
      <c r="E11" s="98"/>
      <c r="F11" s="215"/>
      <c r="G11" s="98"/>
      <c r="H11" s="215"/>
      <c r="I11" s="98"/>
      <c r="J11" s="215"/>
      <c r="K11" s="98"/>
      <c r="L11" s="215"/>
      <c r="M11" s="98"/>
      <c r="N11" s="217">
        <f t="shared" si="0"/>
        <v>0</v>
      </c>
      <c r="O11" s="174">
        <f t="shared" si="1"/>
        <v>0</v>
      </c>
    </row>
    <row r="12" spans="1:15" ht="16.5" customHeight="1" x14ac:dyDescent="0.2">
      <c r="A12" s="13">
        <v>5</v>
      </c>
      <c r="B12" s="7"/>
      <c r="C12" s="15"/>
      <c r="D12" s="215"/>
      <c r="E12" s="98"/>
      <c r="F12" s="215"/>
      <c r="G12" s="98"/>
      <c r="H12" s="215"/>
      <c r="I12" s="98"/>
      <c r="J12" s="215"/>
      <c r="K12" s="98"/>
      <c r="L12" s="215"/>
      <c r="M12" s="98"/>
      <c r="N12" s="217">
        <f t="shared" si="0"/>
        <v>0</v>
      </c>
      <c r="O12" s="174">
        <f t="shared" si="1"/>
        <v>0</v>
      </c>
    </row>
    <row r="13" spans="1:15" ht="16.5" customHeight="1" x14ac:dyDescent="0.2">
      <c r="A13" s="13">
        <v>6</v>
      </c>
      <c r="B13" s="7"/>
      <c r="C13" s="15"/>
      <c r="D13" s="215"/>
      <c r="E13" s="98"/>
      <c r="F13" s="215"/>
      <c r="G13" s="98"/>
      <c r="H13" s="215"/>
      <c r="I13" s="98"/>
      <c r="J13" s="215"/>
      <c r="K13" s="98"/>
      <c r="L13" s="215"/>
      <c r="M13" s="98"/>
      <c r="N13" s="217">
        <f t="shared" si="0"/>
        <v>0</v>
      </c>
      <c r="O13" s="174">
        <f t="shared" si="1"/>
        <v>0</v>
      </c>
    </row>
    <row r="14" spans="1:15" ht="16.5" customHeight="1" x14ac:dyDescent="0.2">
      <c r="A14" s="13">
        <v>7</v>
      </c>
      <c r="B14" s="7"/>
      <c r="C14" s="15"/>
      <c r="D14" s="215"/>
      <c r="E14" s="98"/>
      <c r="F14" s="215"/>
      <c r="G14" s="98"/>
      <c r="H14" s="215"/>
      <c r="I14" s="98"/>
      <c r="J14" s="215"/>
      <c r="K14" s="98"/>
      <c r="L14" s="215"/>
      <c r="M14" s="98"/>
      <c r="N14" s="217">
        <f t="shared" si="0"/>
        <v>0</v>
      </c>
      <c r="O14" s="174">
        <f t="shared" si="1"/>
        <v>0</v>
      </c>
    </row>
    <row r="15" spans="1:15" ht="16.5" customHeight="1" x14ac:dyDescent="0.2">
      <c r="A15" s="48">
        <v>8</v>
      </c>
      <c r="B15" s="7"/>
      <c r="C15" s="15"/>
      <c r="D15" s="215"/>
      <c r="E15" s="98"/>
      <c r="F15" s="215"/>
      <c r="G15" s="98"/>
      <c r="H15" s="215"/>
      <c r="I15" s="98"/>
      <c r="J15" s="215"/>
      <c r="K15" s="98"/>
      <c r="L15" s="215"/>
      <c r="M15" s="98"/>
      <c r="N15" s="217">
        <f t="shared" si="0"/>
        <v>0</v>
      </c>
      <c r="O15" s="174">
        <f t="shared" si="1"/>
        <v>0</v>
      </c>
    </row>
    <row r="16" spans="1:15" ht="16.5" customHeight="1" x14ac:dyDescent="0.2">
      <c r="A16" s="48">
        <v>9</v>
      </c>
      <c r="B16" s="7"/>
      <c r="C16" s="15"/>
      <c r="D16" s="215"/>
      <c r="E16" s="98"/>
      <c r="F16" s="215"/>
      <c r="G16" s="98"/>
      <c r="H16" s="215"/>
      <c r="I16" s="98"/>
      <c r="J16" s="215"/>
      <c r="K16" s="98"/>
      <c r="L16" s="215"/>
      <c r="M16" s="98"/>
      <c r="N16" s="217">
        <f t="shared" si="0"/>
        <v>0</v>
      </c>
      <c r="O16" s="174">
        <f t="shared" si="1"/>
        <v>0</v>
      </c>
    </row>
    <row r="17" spans="1:15" ht="16.5" customHeight="1" x14ac:dyDescent="0.2">
      <c r="A17" s="48">
        <v>10</v>
      </c>
      <c r="B17" s="7"/>
      <c r="C17" s="15"/>
      <c r="D17" s="215"/>
      <c r="E17" s="98"/>
      <c r="F17" s="215"/>
      <c r="G17" s="98"/>
      <c r="H17" s="215"/>
      <c r="I17" s="98"/>
      <c r="J17" s="215"/>
      <c r="K17" s="98"/>
      <c r="L17" s="215"/>
      <c r="M17" s="98"/>
      <c r="N17" s="217">
        <f t="shared" si="0"/>
        <v>0</v>
      </c>
      <c r="O17" s="174">
        <f t="shared" si="1"/>
        <v>0</v>
      </c>
    </row>
    <row r="18" spans="1:15" ht="16.5" customHeight="1" x14ac:dyDescent="0.2">
      <c r="A18" s="48">
        <v>11</v>
      </c>
      <c r="B18" s="7"/>
      <c r="C18" s="15"/>
      <c r="D18" s="215"/>
      <c r="E18" s="98"/>
      <c r="F18" s="215"/>
      <c r="G18" s="98"/>
      <c r="H18" s="215"/>
      <c r="I18" s="98"/>
      <c r="J18" s="215"/>
      <c r="K18" s="98"/>
      <c r="L18" s="215"/>
      <c r="M18" s="98"/>
      <c r="N18" s="217">
        <f>D18+F18+H18+J18+L18</f>
        <v>0</v>
      </c>
      <c r="O18" s="174">
        <f t="shared" si="1"/>
        <v>0</v>
      </c>
    </row>
    <row r="19" spans="1:15" ht="16.5" customHeight="1" x14ac:dyDescent="0.2">
      <c r="A19" s="48">
        <v>12</v>
      </c>
      <c r="B19" s="7"/>
      <c r="C19" s="15"/>
      <c r="D19" s="215"/>
      <c r="E19" s="98"/>
      <c r="F19" s="215"/>
      <c r="G19" s="98"/>
      <c r="H19" s="215"/>
      <c r="I19" s="98"/>
      <c r="J19" s="215"/>
      <c r="K19" s="98"/>
      <c r="L19" s="215"/>
      <c r="M19" s="98"/>
      <c r="N19" s="217">
        <f t="shared" si="0"/>
        <v>0</v>
      </c>
      <c r="O19" s="174">
        <f t="shared" si="1"/>
        <v>0</v>
      </c>
    </row>
    <row r="20" spans="1:15" ht="16.5" customHeight="1" x14ac:dyDescent="0.2">
      <c r="A20" s="48">
        <v>13</v>
      </c>
      <c r="B20" s="7"/>
      <c r="C20" s="15"/>
      <c r="D20" s="215"/>
      <c r="E20" s="98"/>
      <c r="F20" s="215"/>
      <c r="G20" s="98"/>
      <c r="H20" s="215"/>
      <c r="I20" s="98"/>
      <c r="J20" s="215"/>
      <c r="K20" s="98"/>
      <c r="L20" s="215"/>
      <c r="M20" s="98"/>
      <c r="N20" s="217">
        <f t="shared" si="0"/>
        <v>0</v>
      </c>
      <c r="O20" s="174">
        <f t="shared" si="1"/>
        <v>0</v>
      </c>
    </row>
    <row r="21" spans="1:15" ht="16.5" customHeight="1" x14ac:dyDescent="0.2">
      <c r="A21" s="48">
        <v>14</v>
      </c>
      <c r="B21" s="7"/>
      <c r="C21" s="15"/>
      <c r="D21" s="215"/>
      <c r="E21" s="98"/>
      <c r="F21" s="215"/>
      <c r="G21" s="98"/>
      <c r="H21" s="215"/>
      <c r="I21" s="98"/>
      <c r="J21" s="215"/>
      <c r="K21" s="98"/>
      <c r="L21" s="215"/>
      <c r="M21" s="98"/>
      <c r="N21" s="217">
        <f t="shared" si="0"/>
        <v>0</v>
      </c>
      <c r="O21" s="174">
        <f>E21+G21+I21+K21+M21</f>
        <v>0</v>
      </c>
    </row>
    <row r="22" spans="1:15" ht="16.5" customHeight="1" x14ac:dyDescent="0.2">
      <c r="A22" s="48">
        <v>15</v>
      </c>
      <c r="B22" s="7"/>
      <c r="C22" s="15"/>
      <c r="D22" s="215"/>
      <c r="E22" s="98"/>
      <c r="F22" s="215"/>
      <c r="G22" s="98"/>
      <c r="H22" s="215"/>
      <c r="I22" s="98"/>
      <c r="J22" s="215"/>
      <c r="K22" s="98"/>
      <c r="L22" s="215"/>
      <c r="M22" s="98"/>
      <c r="N22" s="217">
        <f t="shared" si="0"/>
        <v>0</v>
      </c>
      <c r="O22" s="174">
        <f t="shared" si="1"/>
        <v>0</v>
      </c>
    </row>
    <row r="23" spans="1:15" ht="16.5" customHeight="1" x14ac:dyDescent="0.2">
      <c r="A23" s="48">
        <v>16</v>
      </c>
      <c r="B23" s="7"/>
      <c r="C23" s="15"/>
      <c r="D23" s="215"/>
      <c r="E23" s="98"/>
      <c r="F23" s="215"/>
      <c r="G23" s="98"/>
      <c r="H23" s="215"/>
      <c r="I23" s="98"/>
      <c r="J23" s="215"/>
      <c r="K23" s="98"/>
      <c r="L23" s="215"/>
      <c r="M23" s="98"/>
      <c r="N23" s="217">
        <f t="shared" si="0"/>
        <v>0</v>
      </c>
      <c r="O23" s="174">
        <f t="shared" si="1"/>
        <v>0</v>
      </c>
    </row>
    <row r="24" spans="1:15" ht="16.5" customHeight="1" x14ac:dyDescent="0.2">
      <c r="A24" s="48">
        <v>17</v>
      </c>
      <c r="B24" s="7"/>
      <c r="C24" s="15"/>
      <c r="D24" s="215"/>
      <c r="E24" s="98"/>
      <c r="F24" s="215"/>
      <c r="G24" s="98"/>
      <c r="H24" s="215"/>
      <c r="I24" s="98"/>
      <c r="J24" s="215"/>
      <c r="K24" s="98"/>
      <c r="L24" s="215"/>
      <c r="M24" s="98"/>
      <c r="N24" s="217">
        <f t="shared" si="0"/>
        <v>0</v>
      </c>
      <c r="O24" s="174">
        <f t="shared" si="1"/>
        <v>0</v>
      </c>
    </row>
    <row r="25" spans="1:15" ht="16.5" customHeight="1" x14ac:dyDescent="0.2">
      <c r="A25" s="48">
        <v>18</v>
      </c>
      <c r="B25" s="7"/>
      <c r="C25" s="15"/>
      <c r="D25" s="215"/>
      <c r="E25" s="98"/>
      <c r="F25" s="215"/>
      <c r="G25" s="98"/>
      <c r="H25" s="215"/>
      <c r="I25" s="98"/>
      <c r="J25" s="215"/>
      <c r="K25" s="98"/>
      <c r="L25" s="215"/>
      <c r="M25" s="98"/>
      <c r="N25" s="217">
        <f t="shared" si="0"/>
        <v>0</v>
      </c>
      <c r="O25" s="174">
        <f t="shared" si="1"/>
        <v>0</v>
      </c>
    </row>
    <row r="26" spans="1:15" ht="16.5" customHeight="1" x14ac:dyDescent="0.2">
      <c r="A26" s="48">
        <v>19</v>
      </c>
      <c r="B26" s="7"/>
      <c r="C26" s="15"/>
      <c r="D26" s="215"/>
      <c r="E26" s="98"/>
      <c r="F26" s="215"/>
      <c r="G26" s="98"/>
      <c r="H26" s="215"/>
      <c r="I26" s="98"/>
      <c r="J26" s="215"/>
      <c r="K26" s="98"/>
      <c r="L26" s="215"/>
      <c r="M26" s="98"/>
      <c r="N26" s="217">
        <f>D26+F26+H26+J26+L26</f>
        <v>0</v>
      </c>
      <c r="O26" s="174">
        <f t="shared" si="1"/>
        <v>0</v>
      </c>
    </row>
    <row r="27" spans="1:15" ht="16.5" customHeight="1" x14ac:dyDescent="0.2">
      <c r="A27" s="48">
        <v>20</v>
      </c>
      <c r="B27" s="7"/>
      <c r="C27" s="15"/>
      <c r="D27" s="215"/>
      <c r="E27" s="98"/>
      <c r="F27" s="215"/>
      <c r="G27" s="98"/>
      <c r="H27" s="215"/>
      <c r="I27" s="98"/>
      <c r="J27" s="215"/>
      <c r="K27" s="98"/>
      <c r="L27" s="215"/>
      <c r="M27" s="98"/>
      <c r="N27" s="217">
        <f t="shared" si="0"/>
        <v>0</v>
      </c>
      <c r="O27" s="174">
        <f t="shared" si="1"/>
        <v>0</v>
      </c>
    </row>
    <row r="28" spans="1:15" ht="16.5" customHeight="1" x14ac:dyDescent="0.2">
      <c r="A28" s="48">
        <v>21</v>
      </c>
      <c r="B28" s="7"/>
      <c r="C28" s="15"/>
      <c r="D28" s="215"/>
      <c r="E28" s="98"/>
      <c r="F28" s="215"/>
      <c r="G28" s="98"/>
      <c r="H28" s="215"/>
      <c r="I28" s="98"/>
      <c r="J28" s="215"/>
      <c r="K28" s="98"/>
      <c r="L28" s="215"/>
      <c r="M28" s="98"/>
      <c r="N28" s="217">
        <f t="shared" si="0"/>
        <v>0</v>
      </c>
      <c r="O28" s="174">
        <f t="shared" si="1"/>
        <v>0</v>
      </c>
    </row>
    <row r="29" spans="1:15" ht="16.5" customHeight="1" x14ac:dyDescent="0.2">
      <c r="A29" s="48">
        <v>22</v>
      </c>
      <c r="B29" s="7"/>
      <c r="C29" s="15"/>
      <c r="D29" s="215"/>
      <c r="E29" s="98"/>
      <c r="F29" s="215"/>
      <c r="G29" s="98"/>
      <c r="H29" s="215"/>
      <c r="I29" s="98"/>
      <c r="J29" s="215"/>
      <c r="K29" s="98"/>
      <c r="L29" s="215"/>
      <c r="M29" s="98"/>
      <c r="N29" s="217">
        <f t="shared" si="0"/>
        <v>0</v>
      </c>
      <c r="O29" s="174">
        <f t="shared" si="1"/>
        <v>0</v>
      </c>
    </row>
    <row r="30" spans="1:15" ht="16.5" customHeight="1" x14ac:dyDescent="0.2">
      <c r="A30" s="48">
        <v>23</v>
      </c>
      <c r="B30" s="7"/>
      <c r="C30" s="15"/>
      <c r="D30" s="215"/>
      <c r="E30" s="98"/>
      <c r="F30" s="215"/>
      <c r="G30" s="98"/>
      <c r="H30" s="215"/>
      <c r="I30" s="98"/>
      <c r="J30" s="215"/>
      <c r="K30" s="98"/>
      <c r="L30" s="215"/>
      <c r="M30" s="98"/>
      <c r="N30" s="217">
        <f t="shared" si="0"/>
        <v>0</v>
      </c>
      <c r="O30" s="174">
        <f t="shared" si="1"/>
        <v>0</v>
      </c>
    </row>
    <row r="31" spans="1:15" ht="16.5" customHeight="1" x14ac:dyDescent="0.2">
      <c r="A31" s="48">
        <v>24</v>
      </c>
      <c r="B31" s="7"/>
      <c r="C31" s="15"/>
      <c r="D31" s="215"/>
      <c r="E31" s="98"/>
      <c r="F31" s="215"/>
      <c r="G31" s="98"/>
      <c r="H31" s="215"/>
      <c r="I31" s="98"/>
      <c r="J31" s="215"/>
      <c r="K31" s="98"/>
      <c r="L31" s="215"/>
      <c r="M31" s="98"/>
      <c r="N31" s="217">
        <f t="shared" si="0"/>
        <v>0</v>
      </c>
      <c r="O31" s="174">
        <f t="shared" si="1"/>
        <v>0</v>
      </c>
    </row>
    <row r="32" spans="1:15" ht="16.5" customHeight="1" x14ac:dyDescent="0.2">
      <c r="A32" s="48">
        <v>25</v>
      </c>
      <c r="B32" s="7"/>
      <c r="C32" s="15"/>
      <c r="D32" s="215"/>
      <c r="E32" s="98"/>
      <c r="F32" s="215"/>
      <c r="G32" s="98"/>
      <c r="H32" s="215"/>
      <c r="I32" s="98"/>
      <c r="J32" s="215"/>
      <c r="K32" s="98"/>
      <c r="L32" s="215"/>
      <c r="M32" s="98"/>
      <c r="N32" s="217">
        <f t="shared" si="0"/>
        <v>0</v>
      </c>
      <c r="O32" s="174">
        <f t="shared" si="1"/>
        <v>0</v>
      </c>
    </row>
    <row r="33" spans="1:15" ht="16.5" customHeight="1" x14ac:dyDescent="0.2">
      <c r="A33" s="48">
        <v>26</v>
      </c>
      <c r="B33" s="7"/>
      <c r="C33" s="15"/>
      <c r="D33" s="215"/>
      <c r="E33" s="98"/>
      <c r="F33" s="215"/>
      <c r="G33" s="98"/>
      <c r="H33" s="215"/>
      <c r="I33" s="98"/>
      <c r="J33" s="215"/>
      <c r="K33" s="98"/>
      <c r="L33" s="215"/>
      <c r="M33" s="98"/>
      <c r="N33" s="217">
        <f t="shared" si="0"/>
        <v>0</v>
      </c>
      <c r="O33" s="174">
        <f t="shared" si="1"/>
        <v>0</v>
      </c>
    </row>
    <row r="34" spans="1:15" ht="16.5" customHeight="1" x14ac:dyDescent="0.2">
      <c r="A34" s="48">
        <v>27</v>
      </c>
      <c r="B34" s="7"/>
      <c r="C34" s="15"/>
      <c r="D34" s="215"/>
      <c r="E34" s="98"/>
      <c r="F34" s="215"/>
      <c r="G34" s="98"/>
      <c r="H34" s="215"/>
      <c r="I34" s="98"/>
      <c r="J34" s="215"/>
      <c r="K34" s="98"/>
      <c r="L34" s="215"/>
      <c r="M34" s="98"/>
      <c r="N34" s="217">
        <f t="shared" si="0"/>
        <v>0</v>
      </c>
      <c r="O34" s="174">
        <f t="shared" si="1"/>
        <v>0</v>
      </c>
    </row>
    <row r="35" spans="1:15" ht="16.5" customHeight="1" x14ac:dyDescent="0.2">
      <c r="A35" s="48">
        <v>28</v>
      </c>
      <c r="B35" s="7"/>
      <c r="C35" s="15"/>
      <c r="D35" s="215"/>
      <c r="E35" s="98"/>
      <c r="F35" s="215"/>
      <c r="G35" s="98"/>
      <c r="H35" s="215"/>
      <c r="I35" s="98"/>
      <c r="J35" s="215"/>
      <c r="K35" s="98"/>
      <c r="L35" s="215"/>
      <c r="M35" s="98"/>
      <c r="N35" s="217">
        <f t="shared" si="0"/>
        <v>0</v>
      </c>
      <c r="O35" s="174">
        <f t="shared" si="1"/>
        <v>0</v>
      </c>
    </row>
    <row r="36" spans="1:15" ht="16.5" customHeight="1" x14ac:dyDescent="0.2">
      <c r="A36" s="48">
        <v>29</v>
      </c>
      <c r="B36" s="7"/>
      <c r="C36" s="15"/>
      <c r="D36" s="215"/>
      <c r="E36" s="98"/>
      <c r="F36" s="215"/>
      <c r="G36" s="98"/>
      <c r="H36" s="215"/>
      <c r="I36" s="98"/>
      <c r="J36" s="215"/>
      <c r="K36" s="98"/>
      <c r="L36" s="215"/>
      <c r="M36" s="98"/>
      <c r="N36" s="217">
        <f t="shared" si="0"/>
        <v>0</v>
      </c>
      <c r="O36" s="174">
        <f t="shared" si="1"/>
        <v>0</v>
      </c>
    </row>
    <row r="37" spans="1:15" ht="16.5" customHeight="1" x14ac:dyDescent="0.2">
      <c r="A37" s="48">
        <v>30</v>
      </c>
      <c r="B37" s="7"/>
      <c r="C37" s="15"/>
      <c r="D37" s="215"/>
      <c r="E37" s="98"/>
      <c r="F37" s="215"/>
      <c r="G37" s="98"/>
      <c r="H37" s="215"/>
      <c r="I37" s="98"/>
      <c r="J37" s="215"/>
      <c r="K37" s="98"/>
      <c r="L37" s="215"/>
      <c r="M37" s="98"/>
      <c r="N37" s="217">
        <f t="shared" si="0"/>
        <v>0</v>
      </c>
      <c r="O37" s="174">
        <f t="shared" si="1"/>
        <v>0</v>
      </c>
    </row>
    <row r="38" spans="1:15" ht="16.5" customHeight="1" x14ac:dyDescent="0.2">
      <c r="A38" s="48">
        <v>31</v>
      </c>
      <c r="B38" s="7"/>
      <c r="C38" s="15"/>
      <c r="D38" s="215"/>
      <c r="E38" s="98"/>
      <c r="F38" s="215"/>
      <c r="G38" s="98"/>
      <c r="H38" s="215"/>
      <c r="I38" s="98"/>
      <c r="J38" s="215"/>
      <c r="K38" s="98"/>
      <c r="L38" s="215"/>
      <c r="M38" s="98"/>
      <c r="N38" s="217">
        <f t="shared" si="0"/>
        <v>0</v>
      </c>
      <c r="O38" s="174">
        <f t="shared" si="1"/>
        <v>0</v>
      </c>
    </row>
    <row r="39" spans="1:15" ht="16.5" customHeight="1" x14ac:dyDescent="0.2">
      <c r="A39" s="48">
        <v>32</v>
      </c>
      <c r="B39" s="7"/>
      <c r="C39" s="15"/>
      <c r="D39" s="215"/>
      <c r="E39" s="98"/>
      <c r="F39" s="215"/>
      <c r="G39" s="98"/>
      <c r="H39" s="215"/>
      <c r="I39" s="98"/>
      <c r="J39" s="215"/>
      <c r="K39" s="98"/>
      <c r="L39" s="215"/>
      <c r="M39" s="98"/>
      <c r="N39" s="217">
        <f t="shared" si="0"/>
        <v>0</v>
      </c>
      <c r="O39" s="174">
        <f t="shared" si="1"/>
        <v>0</v>
      </c>
    </row>
    <row r="40" spans="1:15" ht="16.5" customHeight="1" x14ac:dyDescent="0.2">
      <c r="A40" s="13">
        <v>33</v>
      </c>
      <c r="B40" s="7"/>
      <c r="C40" s="15"/>
      <c r="D40" s="215"/>
      <c r="E40" s="98"/>
      <c r="F40" s="215"/>
      <c r="G40" s="98"/>
      <c r="H40" s="215"/>
      <c r="I40" s="98"/>
      <c r="J40" s="215"/>
      <c r="K40" s="98"/>
      <c r="L40" s="215"/>
      <c r="M40" s="98"/>
      <c r="N40" s="217">
        <f t="shared" si="0"/>
        <v>0</v>
      </c>
      <c r="O40" s="174">
        <f t="shared" si="1"/>
        <v>0</v>
      </c>
    </row>
    <row r="41" spans="1:15" ht="16.5" customHeight="1" x14ac:dyDescent="0.2">
      <c r="A41" s="13">
        <v>34</v>
      </c>
      <c r="B41" s="7"/>
      <c r="C41" s="15"/>
      <c r="D41" s="215"/>
      <c r="E41" s="98"/>
      <c r="F41" s="215"/>
      <c r="G41" s="98"/>
      <c r="H41" s="215"/>
      <c r="I41" s="98"/>
      <c r="J41" s="215"/>
      <c r="K41" s="98"/>
      <c r="L41" s="215"/>
      <c r="M41" s="98"/>
      <c r="N41" s="217">
        <f t="shared" si="0"/>
        <v>0</v>
      </c>
      <c r="O41" s="174">
        <f t="shared" si="1"/>
        <v>0</v>
      </c>
    </row>
    <row r="42" spans="1:15" ht="16.5" customHeight="1" x14ac:dyDescent="0.2">
      <c r="A42" s="48">
        <v>35</v>
      </c>
      <c r="B42" s="7"/>
      <c r="C42" s="15"/>
      <c r="D42" s="215"/>
      <c r="E42" s="98"/>
      <c r="F42" s="215"/>
      <c r="G42" s="98"/>
      <c r="H42" s="215"/>
      <c r="I42" s="98"/>
      <c r="J42" s="215"/>
      <c r="K42" s="98"/>
      <c r="L42" s="215"/>
      <c r="M42" s="98"/>
      <c r="N42" s="217">
        <f t="shared" si="0"/>
        <v>0</v>
      </c>
      <c r="O42" s="174">
        <f t="shared" si="1"/>
        <v>0</v>
      </c>
    </row>
    <row r="43" spans="1:15" ht="16.5" customHeight="1" x14ac:dyDescent="0.2">
      <c r="A43" s="48">
        <v>36</v>
      </c>
      <c r="B43" s="7"/>
      <c r="C43" s="15"/>
      <c r="D43" s="215"/>
      <c r="E43" s="98"/>
      <c r="F43" s="215"/>
      <c r="G43" s="98"/>
      <c r="H43" s="215"/>
      <c r="I43" s="98"/>
      <c r="J43" s="215"/>
      <c r="K43" s="98"/>
      <c r="L43" s="215"/>
      <c r="M43" s="98"/>
      <c r="N43" s="217">
        <f t="shared" si="0"/>
        <v>0</v>
      </c>
      <c r="O43" s="174">
        <f t="shared" si="1"/>
        <v>0</v>
      </c>
    </row>
    <row r="44" spans="1:15" ht="16.5" customHeight="1" x14ac:dyDescent="0.2">
      <c r="A44" s="48">
        <v>37</v>
      </c>
      <c r="B44" s="7"/>
      <c r="C44" s="15"/>
      <c r="D44" s="215"/>
      <c r="E44" s="98"/>
      <c r="F44" s="215"/>
      <c r="G44" s="98"/>
      <c r="H44" s="215"/>
      <c r="I44" s="98"/>
      <c r="J44" s="215"/>
      <c r="K44" s="98"/>
      <c r="L44" s="215"/>
      <c r="M44" s="98"/>
      <c r="N44" s="217">
        <f t="shared" si="0"/>
        <v>0</v>
      </c>
      <c r="O44" s="174">
        <f t="shared" si="1"/>
        <v>0</v>
      </c>
    </row>
    <row r="45" spans="1:15" ht="16.5" customHeight="1" x14ac:dyDescent="0.2">
      <c r="A45" s="48">
        <v>38</v>
      </c>
      <c r="B45" s="7"/>
      <c r="C45" s="15"/>
      <c r="D45" s="215"/>
      <c r="E45" s="98"/>
      <c r="F45" s="215"/>
      <c r="G45" s="98"/>
      <c r="H45" s="215"/>
      <c r="I45" s="98"/>
      <c r="J45" s="215"/>
      <c r="K45" s="98"/>
      <c r="L45" s="215"/>
      <c r="M45" s="98"/>
      <c r="N45" s="217">
        <f t="shared" si="0"/>
        <v>0</v>
      </c>
      <c r="O45" s="174">
        <f t="shared" si="1"/>
        <v>0</v>
      </c>
    </row>
    <row r="46" spans="1:15" ht="16.5" customHeight="1" thickBot="1" x14ac:dyDescent="0.25">
      <c r="A46" s="175">
        <v>39</v>
      </c>
      <c r="B46" s="176"/>
      <c r="C46" s="20"/>
      <c r="D46" s="216"/>
      <c r="E46" s="177"/>
      <c r="F46" s="216"/>
      <c r="G46" s="177"/>
      <c r="H46" s="216"/>
      <c r="I46" s="177"/>
      <c r="J46" s="216"/>
      <c r="K46" s="177"/>
      <c r="L46" s="216"/>
      <c r="M46" s="177"/>
      <c r="N46" s="218">
        <f t="shared" si="0"/>
        <v>0</v>
      </c>
      <c r="O46" s="178">
        <f t="shared" si="1"/>
        <v>0</v>
      </c>
    </row>
    <row r="47" spans="1:15" ht="16.5" customHeight="1" thickBot="1" x14ac:dyDescent="0.25">
      <c r="A47" s="489" t="s">
        <v>16</v>
      </c>
      <c r="B47" s="490"/>
      <c r="C47" s="143">
        <f>SUM(C8:C46)</f>
        <v>0</v>
      </c>
      <c r="D47" s="142" t="s">
        <v>22</v>
      </c>
      <c r="E47" s="135">
        <f>SUM(E8:E46)</f>
        <v>0</v>
      </c>
      <c r="F47" s="134" t="s">
        <v>22</v>
      </c>
      <c r="G47" s="135">
        <f>SUM(G8:G46)</f>
        <v>0</v>
      </c>
      <c r="H47" s="134" t="s">
        <v>22</v>
      </c>
      <c r="I47" s="135">
        <f>SUM(I8:I46)</f>
        <v>0</v>
      </c>
      <c r="J47" s="134" t="s">
        <v>22</v>
      </c>
      <c r="K47" s="135">
        <f>SUM(K8:K46)</f>
        <v>0</v>
      </c>
      <c r="L47" s="134" t="s">
        <v>22</v>
      </c>
      <c r="M47" s="135">
        <f>SUM(M8:M46)</f>
        <v>0</v>
      </c>
      <c r="N47" s="141" t="s">
        <v>22</v>
      </c>
      <c r="O47" s="135">
        <f>SUM(O8:O46)</f>
        <v>0</v>
      </c>
    </row>
    <row r="48" spans="1:15" ht="14.25" customHeight="1" x14ac:dyDescent="0.2">
      <c r="A48" s="137"/>
      <c r="B48" s="137"/>
      <c r="C48" s="138"/>
      <c r="D48" s="139"/>
      <c r="E48" s="140"/>
      <c r="F48" s="139"/>
      <c r="G48" s="140"/>
      <c r="H48" s="139"/>
      <c r="I48" s="140"/>
      <c r="J48" s="139"/>
      <c r="K48" s="140"/>
      <c r="L48" s="139"/>
      <c r="M48" s="140"/>
      <c r="N48" s="139"/>
      <c r="O48" s="140"/>
    </row>
    <row r="49" spans="1:15" ht="25.5" customHeight="1" x14ac:dyDescent="0.2">
      <c r="A49" s="179"/>
      <c r="B49" s="486" t="s">
        <v>139</v>
      </c>
      <c r="C49" s="486"/>
      <c r="D49" s="486"/>
      <c r="E49" s="486"/>
      <c r="F49" s="486"/>
      <c r="G49" s="179"/>
      <c r="H49" s="179"/>
      <c r="I49" s="179"/>
      <c r="J49" s="93"/>
      <c r="K49" s="93"/>
      <c r="M49" s="93"/>
      <c r="N49" s="93"/>
      <c r="O49" s="93"/>
    </row>
    <row r="50" spans="1:15" ht="25.5" customHeight="1" x14ac:dyDescent="0.2">
      <c r="A50" s="180" t="s">
        <v>76</v>
      </c>
      <c r="B50" s="471" t="s">
        <v>488</v>
      </c>
      <c r="C50" s="471"/>
      <c r="D50" s="179"/>
      <c r="E50" s="74" t="s">
        <v>531</v>
      </c>
      <c r="F50" s="471" t="s">
        <v>488</v>
      </c>
      <c r="G50" s="471"/>
      <c r="H50" s="471"/>
      <c r="I50" s="471"/>
      <c r="J50" s="93"/>
      <c r="K50" s="93"/>
      <c r="M50" s="93"/>
      <c r="N50" s="93"/>
      <c r="O50" s="93"/>
    </row>
    <row r="51" spans="1:15" ht="25.5" customHeight="1" x14ac:dyDescent="0.2">
      <c r="A51" s="180" t="s">
        <v>75</v>
      </c>
      <c r="B51" s="471" t="s">
        <v>488</v>
      </c>
      <c r="C51" s="471"/>
      <c r="D51" s="179"/>
      <c r="E51" s="74" t="s">
        <v>532</v>
      </c>
      <c r="F51" s="471" t="s">
        <v>488</v>
      </c>
      <c r="G51" s="471"/>
      <c r="H51" s="471"/>
      <c r="I51" s="471"/>
      <c r="J51" s="93"/>
      <c r="K51" s="93"/>
      <c r="M51" s="93"/>
      <c r="N51" s="93"/>
      <c r="O51" s="93"/>
    </row>
    <row r="52" spans="1:15" ht="25.5" customHeight="1" x14ac:dyDescent="0.2">
      <c r="A52" s="180" t="s">
        <v>74</v>
      </c>
      <c r="B52" s="471" t="s">
        <v>488</v>
      </c>
      <c r="C52" s="471"/>
      <c r="D52" s="179"/>
      <c r="E52" s="74" t="s">
        <v>533</v>
      </c>
      <c r="F52" s="471" t="s">
        <v>488</v>
      </c>
      <c r="G52" s="471"/>
      <c r="H52" s="471"/>
      <c r="I52" s="471"/>
      <c r="J52" s="93"/>
      <c r="K52" s="93"/>
      <c r="M52" s="93"/>
      <c r="N52" s="93"/>
      <c r="O52" s="93"/>
    </row>
    <row r="53" spans="1:15" ht="25.5" customHeight="1" x14ac:dyDescent="0.2">
      <c r="A53" s="180" t="s">
        <v>73</v>
      </c>
      <c r="B53" s="471" t="s">
        <v>488</v>
      </c>
      <c r="C53" s="471"/>
      <c r="D53" s="179"/>
      <c r="E53" s="74" t="s">
        <v>534</v>
      </c>
      <c r="F53" s="471" t="s">
        <v>488</v>
      </c>
      <c r="G53" s="471"/>
      <c r="H53" s="471"/>
      <c r="I53" s="471"/>
      <c r="K53" s="93"/>
      <c r="L53" s="471" t="s">
        <v>458</v>
      </c>
      <c r="M53" s="471"/>
      <c r="N53" s="471"/>
      <c r="O53" s="471"/>
    </row>
    <row r="54" spans="1:15" ht="25.5" customHeight="1" x14ac:dyDescent="0.2">
      <c r="A54" s="180" t="s">
        <v>69</v>
      </c>
      <c r="B54" s="471" t="s">
        <v>488</v>
      </c>
      <c r="C54" s="471"/>
      <c r="D54" s="179"/>
      <c r="E54" s="74" t="s">
        <v>535</v>
      </c>
      <c r="F54" s="471" t="s">
        <v>488</v>
      </c>
      <c r="G54" s="471"/>
      <c r="H54" s="471"/>
      <c r="I54" s="471"/>
      <c r="K54" s="93"/>
      <c r="L54" s="56"/>
      <c r="M54" s="461" t="s">
        <v>510</v>
      </c>
      <c r="N54" s="461"/>
      <c r="O54" s="204"/>
    </row>
    <row r="55" spans="1:15" x14ac:dyDescent="0.2">
      <c r="A55" s="93"/>
      <c r="B55" s="93"/>
      <c r="C55" s="93"/>
      <c r="D55" s="93"/>
      <c r="E55" s="93"/>
      <c r="F55" s="93"/>
      <c r="G55" s="93"/>
      <c r="H55" s="93"/>
      <c r="I55" s="93"/>
      <c r="J55" s="93"/>
      <c r="K55" s="93"/>
      <c r="L55" s="93"/>
      <c r="M55" s="93"/>
      <c r="N55" s="93"/>
      <c r="O55" s="93"/>
    </row>
    <row r="56" spans="1:15" x14ac:dyDescent="0.2">
      <c r="A56" s="93"/>
      <c r="B56" s="93"/>
      <c r="C56" s="93"/>
      <c r="D56" s="93"/>
      <c r="E56" s="93"/>
      <c r="F56" s="93"/>
      <c r="G56" s="93"/>
      <c r="H56" s="93"/>
      <c r="I56" s="93"/>
      <c r="J56" s="93"/>
      <c r="K56" s="93"/>
      <c r="L56" s="93"/>
      <c r="M56" s="93"/>
      <c r="N56" s="93"/>
      <c r="O56" s="93"/>
    </row>
  </sheetData>
  <sheetProtection algorithmName="SHA-512" hashValue="l28iuKjZUKHp1u5qUkwVnC7P3CEnUy/ZHL88JKP/5kj1fv2dvXTLRQb4/HQINIFfmcoEaZg3z9tAXxyb2g18Sg==" saltValue="xKITEpFADTYGjkheT0RdyQ==" spinCount="100000" sheet="1" objects="1" scenarios="1"/>
  <mergeCells count="22">
    <mergeCell ref="N4:O4"/>
    <mergeCell ref="K1:L1"/>
    <mergeCell ref="A2:D2"/>
    <mergeCell ref="E2:H2"/>
    <mergeCell ref="A47:B47"/>
    <mergeCell ref="A1:J1"/>
    <mergeCell ref="B4:B5"/>
    <mergeCell ref="A4:A5"/>
    <mergeCell ref="C4:C5"/>
    <mergeCell ref="L53:O53"/>
    <mergeCell ref="B54:C54"/>
    <mergeCell ref="M54:N54"/>
    <mergeCell ref="B49:F49"/>
    <mergeCell ref="B50:C50"/>
    <mergeCell ref="B51:C51"/>
    <mergeCell ref="B52:C52"/>
    <mergeCell ref="B53:C53"/>
    <mergeCell ref="F50:I50"/>
    <mergeCell ref="F51:I51"/>
    <mergeCell ref="F52:I52"/>
    <mergeCell ref="F53:I53"/>
    <mergeCell ref="F54:I54"/>
  </mergeCells>
  <dataValidations count="1">
    <dataValidation type="list" allowBlank="1" showInputMessage="1" showErrorMessage="1" sqref="B9:B46 B8" xr:uid="{00000000-0002-0000-0300-000000000000}">
      <formula1>rosliny_lista</formula1>
    </dataValidation>
  </dataValidations>
  <pageMargins left="0.25" right="0.25" top="0.44955357142857144" bottom="0.56848958333333333" header="0.3" footer="0.3"/>
  <pageSetup paperSize="9" scale="5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'Dane średnie'!$J$200:$J$209</xm:f>
          </x14:formula1>
          <xm:sqref>M4 E4 K4 I4 G4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0"/>
  <sheetViews>
    <sheetView view="pageLayout" zoomScale="90" zoomScaleNormal="100" zoomScaleSheetLayoutView="70" zoomScalePageLayoutView="90" workbookViewId="0">
      <selection activeCell="C12" sqref="C12"/>
    </sheetView>
  </sheetViews>
  <sheetFormatPr defaultColWidth="9.140625" defaultRowHeight="12" x14ac:dyDescent="0.2"/>
  <cols>
    <col min="1" max="1" width="3.85546875" style="12" customWidth="1"/>
    <col min="2" max="2" width="4.28515625" style="12" hidden="1" customWidth="1"/>
    <col min="3" max="3" width="34.140625" style="12" customWidth="1"/>
    <col min="4" max="4" width="10.7109375" style="12" customWidth="1"/>
    <col min="5" max="5" width="14.28515625" style="12" customWidth="1"/>
    <col min="6" max="6" width="12.7109375" style="12" customWidth="1"/>
    <col min="7" max="7" width="9.7109375" style="12" customWidth="1"/>
    <col min="8" max="8" width="20.42578125" style="12" customWidth="1"/>
    <col min="9" max="9" width="14" style="12" customWidth="1"/>
    <col min="10" max="10" width="13.42578125" style="12" customWidth="1"/>
    <col min="11" max="11" width="19.140625" style="12" customWidth="1"/>
    <col min="12" max="12" width="14.85546875" style="12" customWidth="1"/>
    <col min="13" max="13" width="15.42578125" style="12" customWidth="1"/>
    <col min="14" max="16384" width="9.140625" style="12"/>
  </cols>
  <sheetData>
    <row r="1" spans="1:13" ht="16.5" customHeight="1" x14ac:dyDescent="0.2">
      <c r="A1" s="472" t="s">
        <v>89</v>
      </c>
      <c r="B1" s="472"/>
      <c r="C1" s="472"/>
      <c r="D1" s="472"/>
      <c r="E1" s="472"/>
      <c r="F1" s="472"/>
      <c r="G1" s="472"/>
      <c r="H1" s="472"/>
      <c r="I1" s="5"/>
      <c r="J1" s="505" t="s">
        <v>51</v>
      </c>
      <c r="K1" s="505"/>
      <c r="L1" s="505"/>
      <c r="M1" s="6" t="str">
        <f>Protokół!V1</f>
        <v>A</v>
      </c>
    </row>
    <row r="2" spans="1:13" ht="16.5" customHeight="1" x14ac:dyDescent="0.2">
      <c r="A2" s="500" t="s">
        <v>49</v>
      </c>
      <c r="B2" s="500"/>
      <c r="C2" s="500"/>
      <c r="D2" s="68"/>
      <c r="E2" s="476" t="str">
        <f>Protokół!G8</f>
        <v>………………………………………
………………………...……………</v>
      </c>
      <c r="F2" s="476"/>
      <c r="G2" s="476"/>
      <c r="H2" s="476"/>
      <c r="I2" s="476"/>
      <c r="J2" s="476"/>
      <c r="K2" s="206"/>
    </row>
    <row r="3" spans="1:13" ht="7.5" customHeight="1" thickBot="1" x14ac:dyDescent="0.25"/>
    <row r="4" spans="1:13" s="49" customFormat="1" ht="90" customHeight="1" x14ac:dyDescent="0.2">
      <c r="A4" s="510" t="s">
        <v>23</v>
      </c>
      <c r="B4" s="220"/>
      <c r="C4" s="501" t="s">
        <v>19</v>
      </c>
      <c r="D4" s="502"/>
      <c r="E4" s="497" t="s">
        <v>473</v>
      </c>
      <c r="F4" s="498"/>
      <c r="G4" s="498"/>
      <c r="H4" s="499"/>
      <c r="I4" s="501" t="s">
        <v>519</v>
      </c>
      <c r="J4" s="502"/>
      <c r="K4" s="506" t="s">
        <v>474</v>
      </c>
      <c r="L4" s="495" t="s">
        <v>698</v>
      </c>
      <c r="M4" s="495" t="s">
        <v>501</v>
      </c>
    </row>
    <row r="5" spans="1:13" s="49" customFormat="1" ht="33" customHeight="1" x14ac:dyDescent="0.2">
      <c r="A5" s="511"/>
      <c r="B5" s="129"/>
      <c r="C5" s="503"/>
      <c r="D5" s="504"/>
      <c r="E5" s="151" t="s">
        <v>636</v>
      </c>
      <c r="F5" s="106" t="s">
        <v>106</v>
      </c>
      <c r="G5" s="106" t="s">
        <v>107</v>
      </c>
      <c r="H5" s="153" t="s">
        <v>24</v>
      </c>
      <c r="I5" s="106" t="s">
        <v>628</v>
      </c>
      <c r="J5" s="106" t="s">
        <v>699</v>
      </c>
      <c r="K5" s="507"/>
      <c r="L5" s="496"/>
      <c r="M5" s="496"/>
    </row>
    <row r="6" spans="1:13" s="50" customFormat="1" x14ac:dyDescent="0.2">
      <c r="A6" s="94">
        <v>1</v>
      </c>
      <c r="B6" s="219">
        <f>SUM(B7:B30)</f>
        <v>0</v>
      </c>
      <c r="C6" s="95">
        <v>2</v>
      </c>
      <c r="D6" s="96"/>
      <c r="E6" s="152">
        <v>3</v>
      </c>
      <c r="F6" s="152">
        <v>4</v>
      </c>
      <c r="G6" s="152">
        <v>5</v>
      </c>
      <c r="H6" s="152" t="s">
        <v>21</v>
      </c>
      <c r="I6" s="95">
        <v>7</v>
      </c>
      <c r="J6" s="152" t="s">
        <v>88</v>
      </c>
      <c r="K6" s="152" t="s">
        <v>105</v>
      </c>
      <c r="L6" s="95">
        <v>10</v>
      </c>
      <c r="M6" s="152">
        <v>11</v>
      </c>
    </row>
    <row r="7" spans="1:13" x14ac:dyDescent="0.2">
      <c r="A7" s="13">
        <v>1</v>
      </c>
      <c r="B7" s="221">
        <f t="shared" ref="B7:B30" si="0">IFERROR(VLOOKUP(C7,zwierzeta_baza,2,0),0)</f>
        <v>0</v>
      </c>
      <c r="C7" s="103"/>
      <c r="D7" s="213" t="str">
        <f t="shared" ref="D7:D30" si="1">IFERROR(VLOOKUP(region&amp;$C7,Dane_srednie_baza,4,0),"")</f>
        <v/>
      </c>
      <c r="E7" s="14"/>
      <c r="F7" s="333">
        <f t="shared" ref="F7:F27" si="2">IFERROR(VLOOKUP(region&amp;$C7,Dane_srednie_baza,6,0),0)</f>
        <v>0</v>
      </c>
      <c r="G7" s="333">
        <f t="shared" ref="G7:G27" si="3">IFERROR(VLOOKUP(region&amp;$C7,Dane_srednie_baza,7,0),0)</f>
        <v>0</v>
      </c>
      <c r="H7" s="197">
        <f>E7*F7*G7</f>
        <v>0</v>
      </c>
      <c r="I7" s="214"/>
      <c r="J7" s="16">
        <f t="shared" ref="J7:J28" si="4">I7*F7*G7</f>
        <v>0</v>
      </c>
      <c r="K7" s="16">
        <f>H7-J7</f>
        <v>0</v>
      </c>
      <c r="L7" s="15"/>
      <c r="M7" s="15"/>
    </row>
    <row r="8" spans="1:13" x14ac:dyDescent="0.2">
      <c r="A8" s="13">
        <v>2</v>
      </c>
      <c r="B8" s="221">
        <f t="shared" si="0"/>
        <v>0</v>
      </c>
      <c r="C8" s="103"/>
      <c r="D8" s="213" t="str">
        <f t="shared" si="1"/>
        <v/>
      </c>
      <c r="E8" s="14"/>
      <c r="F8" s="333">
        <f t="shared" si="2"/>
        <v>0</v>
      </c>
      <c r="G8" s="333">
        <f t="shared" si="3"/>
        <v>0</v>
      </c>
      <c r="H8" s="197">
        <f t="shared" ref="H8:H28" si="5">E8*F8*G8</f>
        <v>0</v>
      </c>
      <c r="I8" s="214"/>
      <c r="J8" s="16">
        <f t="shared" si="4"/>
        <v>0</v>
      </c>
      <c r="K8" s="16">
        <f t="shared" ref="K8:K28" si="6">H8-J8</f>
        <v>0</v>
      </c>
      <c r="L8" s="15"/>
      <c r="M8" s="15"/>
    </row>
    <row r="9" spans="1:13" x14ac:dyDescent="0.2">
      <c r="A9" s="13">
        <v>3</v>
      </c>
      <c r="B9" s="221">
        <f t="shared" si="0"/>
        <v>0</v>
      </c>
      <c r="C9" s="103"/>
      <c r="D9" s="213" t="str">
        <f t="shared" si="1"/>
        <v/>
      </c>
      <c r="E9" s="14"/>
      <c r="F9" s="333">
        <f t="shared" si="2"/>
        <v>0</v>
      </c>
      <c r="G9" s="333">
        <f t="shared" si="3"/>
        <v>0</v>
      </c>
      <c r="H9" s="197">
        <f t="shared" si="5"/>
        <v>0</v>
      </c>
      <c r="I9" s="214"/>
      <c r="J9" s="16">
        <f t="shared" si="4"/>
        <v>0</v>
      </c>
      <c r="K9" s="16">
        <f t="shared" si="6"/>
        <v>0</v>
      </c>
      <c r="L9" s="15"/>
      <c r="M9" s="15"/>
    </row>
    <row r="10" spans="1:13" x14ac:dyDescent="0.2">
      <c r="A10" s="13">
        <v>4</v>
      </c>
      <c r="B10" s="221">
        <f t="shared" si="0"/>
        <v>0</v>
      </c>
      <c r="C10" s="103"/>
      <c r="D10" s="213" t="str">
        <f t="shared" si="1"/>
        <v/>
      </c>
      <c r="E10" s="14"/>
      <c r="F10" s="333">
        <f t="shared" si="2"/>
        <v>0</v>
      </c>
      <c r="G10" s="333">
        <f t="shared" si="3"/>
        <v>0</v>
      </c>
      <c r="H10" s="197">
        <f t="shared" si="5"/>
        <v>0</v>
      </c>
      <c r="I10" s="214"/>
      <c r="J10" s="16">
        <f t="shared" si="4"/>
        <v>0</v>
      </c>
      <c r="K10" s="16">
        <f t="shared" si="6"/>
        <v>0</v>
      </c>
      <c r="L10" s="15"/>
      <c r="M10" s="15"/>
    </row>
    <row r="11" spans="1:13" x14ac:dyDescent="0.2">
      <c r="A11" s="13">
        <v>5</v>
      </c>
      <c r="B11" s="221">
        <f t="shared" si="0"/>
        <v>0</v>
      </c>
      <c r="C11" s="103"/>
      <c r="D11" s="213" t="str">
        <f t="shared" si="1"/>
        <v/>
      </c>
      <c r="E11" s="14"/>
      <c r="F11" s="333">
        <f t="shared" si="2"/>
        <v>0</v>
      </c>
      <c r="G11" s="333">
        <f t="shared" si="3"/>
        <v>0</v>
      </c>
      <c r="H11" s="197">
        <f t="shared" si="5"/>
        <v>0</v>
      </c>
      <c r="I11" s="214"/>
      <c r="J11" s="16">
        <f t="shared" si="4"/>
        <v>0</v>
      </c>
      <c r="K11" s="16">
        <f t="shared" si="6"/>
        <v>0</v>
      </c>
      <c r="L11" s="15"/>
      <c r="M11" s="15"/>
    </row>
    <row r="12" spans="1:13" x14ac:dyDescent="0.2">
      <c r="A12" s="13">
        <v>6</v>
      </c>
      <c r="B12" s="221">
        <f t="shared" si="0"/>
        <v>0</v>
      </c>
      <c r="C12" s="103"/>
      <c r="D12" s="213" t="str">
        <f t="shared" si="1"/>
        <v/>
      </c>
      <c r="E12" s="14"/>
      <c r="F12" s="333">
        <f t="shared" si="2"/>
        <v>0</v>
      </c>
      <c r="G12" s="333">
        <f t="shared" si="3"/>
        <v>0</v>
      </c>
      <c r="H12" s="197">
        <f t="shared" si="5"/>
        <v>0</v>
      </c>
      <c r="I12" s="214"/>
      <c r="J12" s="16">
        <f t="shared" si="4"/>
        <v>0</v>
      </c>
      <c r="K12" s="16">
        <f t="shared" si="6"/>
        <v>0</v>
      </c>
      <c r="L12" s="15"/>
      <c r="M12" s="15"/>
    </row>
    <row r="13" spans="1:13" x14ac:dyDescent="0.2">
      <c r="A13" s="13">
        <v>7</v>
      </c>
      <c r="B13" s="221">
        <f t="shared" si="0"/>
        <v>0</v>
      </c>
      <c r="C13" s="103"/>
      <c r="D13" s="213" t="str">
        <f t="shared" si="1"/>
        <v/>
      </c>
      <c r="E13" s="14"/>
      <c r="F13" s="333">
        <f t="shared" si="2"/>
        <v>0</v>
      </c>
      <c r="G13" s="333">
        <f t="shared" si="3"/>
        <v>0</v>
      </c>
      <c r="H13" s="197">
        <f t="shared" si="5"/>
        <v>0</v>
      </c>
      <c r="I13" s="214"/>
      <c r="J13" s="16">
        <f t="shared" si="4"/>
        <v>0</v>
      </c>
      <c r="K13" s="16">
        <f t="shared" si="6"/>
        <v>0</v>
      </c>
      <c r="L13" s="15"/>
      <c r="M13" s="15"/>
    </row>
    <row r="14" spans="1:13" x14ac:dyDescent="0.2">
      <c r="A14" s="13">
        <v>8</v>
      </c>
      <c r="B14" s="221">
        <f t="shared" si="0"/>
        <v>0</v>
      </c>
      <c r="C14" s="103"/>
      <c r="D14" s="213" t="str">
        <f t="shared" si="1"/>
        <v/>
      </c>
      <c r="E14" s="14"/>
      <c r="F14" s="333">
        <f t="shared" si="2"/>
        <v>0</v>
      </c>
      <c r="G14" s="333">
        <f t="shared" si="3"/>
        <v>0</v>
      </c>
      <c r="H14" s="197">
        <f t="shared" si="5"/>
        <v>0</v>
      </c>
      <c r="I14" s="214"/>
      <c r="J14" s="16">
        <f t="shared" si="4"/>
        <v>0</v>
      </c>
      <c r="K14" s="16">
        <f t="shared" si="6"/>
        <v>0</v>
      </c>
      <c r="L14" s="15"/>
      <c r="M14" s="15"/>
    </row>
    <row r="15" spans="1:13" x14ac:dyDescent="0.2">
      <c r="A15" s="13">
        <v>9</v>
      </c>
      <c r="B15" s="221">
        <f t="shared" si="0"/>
        <v>0</v>
      </c>
      <c r="C15" s="103"/>
      <c r="D15" s="213" t="str">
        <f t="shared" si="1"/>
        <v/>
      </c>
      <c r="E15" s="14"/>
      <c r="F15" s="333">
        <f t="shared" si="2"/>
        <v>0</v>
      </c>
      <c r="G15" s="333">
        <f t="shared" si="3"/>
        <v>0</v>
      </c>
      <c r="H15" s="197">
        <f t="shared" si="5"/>
        <v>0</v>
      </c>
      <c r="I15" s="214"/>
      <c r="J15" s="16">
        <f t="shared" si="4"/>
        <v>0</v>
      </c>
      <c r="K15" s="16">
        <f t="shared" si="6"/>
        <v>0</v>
      </c>
      <c r="L15" s="15"/>
      <c r="M15" s="15"/>
    </row>
    <row r="16" spans="1:13" x14ac:dyDescent="0.2">
      <c r="A16" s="13">
        <v>10</v>
      </c>
      <c r="B16" s="221">
        <f t="shared" si="0"/>
        <v>0</v>
      </c>
      <c r="C16" s="103"/>
      <c r="D16" s="213" t="str">
        <f t="shared" si="1"/>
        <v/>
      </c>
      <c r="E16" s="14"/>
      <c r="F16" s="333">
        <f t="shared" si="2"/>
        <v>0</v>
      </c>
      <c r="G16" s="333">
        <f t="shared" si="3"/>
        <v>0</v>
      </c>
      <c r="H16" s="197">
        <f t="shared" si="5"/>
        <v>0</v>
      </c>
      <c r="I16" s="214"/>
      <c r="J16" s="16">
        <f t="shared" si="4"/>
        <v>0</v>
      </c>
      <c r="K16" s="16">
        <f t="shared" si="6"/>
        <v>0</v>
      </c>
      <c r="L16" s="15"/>
      <c r="M16" s="15"/>
    </row>
    <row r="17" spans="1:13" x14ac:dyDescent="0.2">
      <c r="A17" s="13">
        <v>11</v>
      </c>
      <c r="B17" s="221">
        <f t="shared" si="0"/>
        <v>0</v>
      </c>
      <c r="C17" s="103"/>
      <c r="D17" s="213" t="str">
        <f t="shared" si="1"/>
        <v/>
      </c>
      <c r="E17" s="14"/>
      <c r="F17" s="333">
        <f t="shared" si="2"/>
        <v>0</v>
      </c>
      <c r="G17" s="333">
        <f t="shared" si="3"/>
        <v>0</v>
      </c>
      <c r="H17" s="197">
        <f t="shared" si="5"/>
        <v>0</v>
      </c>
      <c r="I17" s="214"/>
      <c r="J17" s="16">
        <f t="shared" si="4"/>
        <v>0</v>
      </c>
      <c r="K17" s="16">
        <f t="shared" si="6"/>
        <v>0</v>
      </c>
      <c r="L17" s="15"/>
      <c r="M17" s="15"/>
    </row>
    <row r="18" spans="1:13" x14ac:dyDescent="0.2">
      <c r="A18" s="13">
        <v>12</v>
      </c>
      <c r="B18" s="221">
        <f t="shared" si="0"/>
        <v>0</v>
      </c>
      <c r="C18" s="103"/>
      <c r="D18" s="213" t="str">
        <f t="shared" si="1"/>
        <v/>
      </c>
      <c r="E18" s="14"/>
      <c r="F18" s="333">
        <f t="shared" si="2"/>
        <v>0</v>
      </c>
      <c r="G18" s="333">
        <f t="shared" si="3"/>
        <v>0</v>
      </c>
      <c r="H18" s="197">
        <f t="shared" si="5"/>
        <v>0</v>
      </c>
      <c r="I18" s="214"/>
      <c r="J18" s="16">
        <f t="shared" si="4"/>
        <v>0</v>
      </c>
      <c r="K18" s="16">
        <f t="shared" si="6"/>
        <v>0</v>
      </c>
      <c r="L18" s="15"/>
      <c r="M18" s="15"/>
    </row>
    <row r="19" spans="1:13" x14ac:dyDescent="0.2">
      <c r="A19" s="13">
        <v>13</v>
      </c>
      <c r="B19" s="221">
        <f t="shared" si="0"/>
        <v>0</v>
      </c>
      <c r="C19" s="103"/>
      <c r="D19" s="213" t="str">
        <f t="shared" si="1"/>
        <v/>
      </c>
      <c r="E19" s="14"/>
      <c r="F19" s="333">
        <f t="shared" si="2"/>
        <v>0</v>
      </c>
      <c r="G19" s="333">
        <f t="shared" si="3"/>
        <v>0</v>
      </c>
      <c r="H19" s="197">
        <f t="shared" si="5"/>
        <v>0</v>
      </c>
      <c r="I19" s="214"/>
      <c r="J19" s="16">
        <f t="shared" si="4"/>
        <v>0</v>
      </c>
      <c r="K19" s="16">
        <f t="shared" si="6"/>
        <v>0</v>
      </c>
      <c r="L19" s="15"/>
      <c r="M19" s="15"/>
    </row>
    <row r="20" spans="1:13" x14ac:dyDescent="0.2">
      <c r="A20" s="13">
        <v>14</v>
      </c>
      <c r="B20" s="221">
        <f t="shared" si="0"/>
        <v>0</v>
      </c>
      <c r="C20" s="103"/>
      <c r="D20" s="213" t="str">
        <f t="shared" si="1"/>
        <v/>
      </c>
      <c r="E20" s="14"/>
      <c r="F20" s="333">
        <f t="shared" si="2"/>
        <v>0</v>
      </c>
      <c r="G20" s="333">
        <f t="shared" si="3"/>
        <v>0</v>
      </c>
      <c r="H20" s="197">
        <f t="shared" si="5"/>
        <v>0</v>
      </c>
      <c r="I20" s="214"/>
      <c r="J20" s="16">
        <f t="shared" si="4"/>
        <v>0</v>
      </c>
      <c r="K20" s="16">
        <f t="shared" si="6"/>
        <v>0</v>
      </c>
      <c r="L20" s="15"/>
      <c r="M20" s="15"/>
    </row>
    <row r="21" spans="1:13" x14ac:dyDescent="0.2">
      <c r="A21" s="13">
        <v>15</v>
      </c>
      <c r="B21" s="221">
        <f t="shared" si="0"/>
        <v>0</v>
      </c>
      <c r="C21" s="103"/>
      <c r="D21" s="213" t="str">
        <f t="shared" si="1"/>
        <v/>
      </c>
      <c r="E21" s="14"/>
      <c r="F21" s="333">
        <f t="shared" si="2"/>
        <v>0</v>
      </c>
      <c r="G21" s="333">
        <f t="shared" si="3"/>
        <v>0</v>
      </c>
      <c r="H21" s="197">
        <f t="shared" si="5"/>
        <v>0</v>
      </c>
      <c r="I21" s="214"/>
      <c r="J21" s="16">
        <f t="shared" si="4"/>
        <v>0</v>
      </c>
      <c r="K21" s="16">
        <f t="shared" si="6"/>
        <v>0</v>
      </c>
      <c r="L21" s="15"/>
      <c r="M21" s="15"/>
    </row>
    <row r="22" spans="1:13" x14ac:dyDescent="0.2">
      <c r="A22" s="13">
        <v>16</v>
      </c>
      <c r="B22" s="221">
        <f t="shared" si="0"/>
        <v>0</v>
      </c>
      <c r="C22" s="103"/>
      <c r="D22" s="213" t="str">
        <f t="shared" si="1"/>
        <v/>
      </c>
      <c r="E22" s="14"/>
      <c r="F22" s="333">
        <f t="shared" si="2"/>
        <v>0</v>
      </c>
      <c r="G22" s="333">
        <f t="shared" si="3"/>
        <v>0</v>
      </c>
      <c r="H22" s="197">
        <f t="shared" si="5"/>
        <v>0</v>
      </c>
      <c r="I22" s="214"/>
      <c r="J22" s="16">
        <f t="shared" si="4"/>
        <v>0</v>
      </c>
      <c r="K22" s="16">
        <f t="shared" si="6"/>
        <v>0</v>
      </c>
      <c r="L22" s="15"/>
      <c r="M22" s="15"/>
    </row>
    <row r="23" spans="1:13" x14ac:dyDescent="0.2">
      <c r="A23" s="13">
        <v>17</v>
      </c>
      <c r="B23" s="221">
        <f t="shared" si="0"/>
        <v>0</v>
      </c>
      <c r="C23" s="103"/>
      <c r="D23" s="213" t="str">
        <f t="shared" si="1"/>
        <v/>
      </c>
      <c r="E23" s="14"/>
      <c r="F23" s="333">
        <f t="shared" si="2"/>
        <v>0</v>
      </c>
      <c r="G23" s="333">
        <f t="shared" si="3"/>
        <v>0</v>
      </c>
      <c r="H23" s="197">
        <f t="shared" si="5"/>
        <v>0</v>
      </c>
      <c r="I23" s="214"/>
      <c r="J23" s="16">
        <f t="shared" si="4"/>
        <v>0</v>
      </c>
      <c r="K23" s="16">
        <f t="shared" si="6"/>
        <v>0</v>
      </c>
      <c r="L23" s="15"/>
      <c r="M23" s="15"/>
    </row>
    <row r="24" spans="1:13" x14ac:dyDescent="0.2">
      <c r="A24" s="13">
        <v>18</v>
      </c>
      <c r="B24" s="221">
        <f t="shared" si="0"/>
        <v>0</v>
      </c>
      <c r="C24" s="103"/>
      <c r="D24" s="213" t="str">
        <f t="shared" si="1"/>
        <v/>
      </c>
      <c r="E24" s="14"/>
      <c r="F24" s="333">
        <f t="shared" si="2"/>
        <v>0</v>
      </c>
      <c r="G24" s="333">
        <f t="shared" si="3"/>
        <v>0</v>
      </c>
      <c r="H24" s="197">
        <f t="shared" si="5"/>
        <v>0</v>
      </c>
      <c r="I24" s="214"/>
      <c r="J24" s="16">
        <f t="shared" si="4"/>
        <v>0</v>
      </c>
      <c r="K24" s="16">
        <f t="shared" si="6"/>
        <v>0</v>
      </c>
      <c r="L24" s="15"/>
      <c r="M24" s="15"/>
    </row>
    <row r="25" spans="1:13" x14ac:dyDescent="0.2">
      <c r="A25" s="13">
        <v>19</v>
      </c>
      <c r="B25" s="221">
        <f t="shared" si="0"/>
        <v>0</v>
      </c>
      <c r="C25" s="103"/>
      <c r="D25" s="213" t="str">
        <f t="shared" si="1"/>
        <v/>
      </c>
      <c r="E25" s="14"/>
      <c r="F25" s="333">
        <f t="shared" si="2"/>
        <v>0</v>
      </c>
      <c r="G25" s="333">
        <f t="shared" si="3"/>
        <v>0</v>
      </c>
      <c r="H25" s="197">
        <f t="shared" si="5"/>
        <v>0</v>
      </c>
      <c r="I25" s="214"/>
      <c r="J25" s="16">
        <f t="shared" si="4"/>
        <v>0</v>
      </c>
      <c r="K25" s="16">
        <f t="shared" si="6"/>
        <v>0</v>
      </c>
      <c r="L25" s="15"/>
      <c r="M25" s="15"/>
    </row>
    <row r="26" spans="1:13" x14ac:dyDescent="0.2">
      <c r="A26" s="13">
        <v>20</v>
      </c>
      <c r="B26" s="221">
        <f t="shared" si="0"/>
        <v>0</v>
      </c>
      <c r="C26" s="103"/>
      <c r="D26" s="213" t="str">
        <f t="shared" si="1"/>
        <v/>
      </c>
      <c r="E26" s="14"/>
      <c r="F26" s="333">
        <f t="shared" si="2"/>
        <v>0</v>
      </c>
      <c r="G26" s="333">
        <f t="shared" si="3"/>
        <v>0</v>
      </c>
      <c r="H26" s="197">
        <f t="shared" si="5"/>
        <v>0</v>
      </c>
      <c r="I26" s="214"/>
      <c r="J26" s="16">
        <f t="shared" si="4"/>
        <v>0</v>
      </c>
      <c r="K26" s="16">
        <f t="shared" si="6"/>
        <v>0</v>
      </c>
      <c r="L26" s="15"/>
      <c r="M26" s="15"/>
    </row>
    <row r="27" spans="1:13" x14ac:dyDescent="0.2">
      <c r="A27" s="13">
        <v>21</v>
      </c>
      <c r="B27" s="221">
        <f t="shared" si="0"/>
        <v>0</v>
      </c>
      <c r="C27" s="103"/>
      <c r="D27" s="213" t="str">
        <f t="shared" si="1"/>
        <v/>
      </c>
      <c r="E27" s="14"/>
      <c r="F27" s="333">
        <f t="shared" si="2"/>
        <v>0</v>
      </c>
      <c r="G27" s="333">
        <f t="shared" si="3"/>
        <v>0</v>
      </c>
      <c r="H27" s="197">
        <f t="shared" si="5"/>
        <v>0</v>
      </c>
      <c r="I27" s="214"/>
      <c r="J27" s="16">
        <f t="shared" si="4"/>
        <v>0</v>
      </c>
      <c r="K27" s="16">
        <f t="shared" si="6"/>
        <v>0</v>
      </c>
      <c r="L27" s="15"/>
      <c r="M27" s="15"/>
    </row>
    <row r="28" spans="1:13" x14ac:dyDescent="0.2">
      <c r="A28" s="13">
        <v>22</v>
      </c>
      <c r="B28" s="221">
        <f t="shared" si="0"/>
        <v>0</v>
      </c>
      <c r="C28" s="103"/>
      <c r="D28" s="213" t="str">
        <f t="shared" si="1"/>
        <v/>
      </c>
      <c r="E28" s="14"/>
      <c r="F28" s="144"/>
      <c r="G28" s="144"/>
      <c r="H28" s="198">
        <f t="shared" si="5"/>
        <v>0</v>
      </c>
      <c r="I28" s="214"/>
      <c r="J28" s="16">
        <f t="shared" si="4"/>
        <v>0</v>
      </c>
      <c r="K28" s="16">
        <f t="shared" si="6"/>
        <v>0</v>
      </c>
      <c r="L28" s="15"/>
      <c r="M28" s="15"/>
    </row>
    <row r="29" spans="1:13" x14ac:dyDescent="0.2">
      <c r="A29" s="13">
        <v>23</v>
      </c>
      <c r="B29" s="221">
        <f t="shared" si="0"/>
        <v>0</v>
      </c>
      <c r="C29" s="103"/>
      <c r="D29" s="213" t="str">
        <f t="shared" si="1"/>
        <v/>
      </c>
      <c r="E29" s="14"/>
      <c r="F29" s="144"/>
      <c r="G29" s="144"/>
      <c r="H29" s="198">
        <f t="shared" ref="H29:H30" si="7">E29*F29*G29</f>
        <v>0</v>
      </c>
      <c r="I29" s="214"/>
      <c r="J29" s="185">
        <f t="shared" ref="J29:J30" si="8">I29*F29*G29</f>
        <v>0</v>
      </c>
      <c r="K29" s="185">
        <f t="shared" ref="K29:K30" si="9">H29-J29</f>
        <v>0</v>
      </c>
      <c r="L29" s="15"/>
      <c r="M29" s="15"/>
    </row>
    <row r="30" spans="1:13" ht="12.75" thickBot="1" x14ac:dyDescent="0.25">
      <c r="A30" s="187">
        <v>24</v>
      </c>
      <c r="B30" s="221">
        <f t="shared" si="0"/>
        <v>0</v>
      </c>
      <c r="C30" s="190"/>
      <c r="D30" s="213" t="str">
        <f t="shared" si="1"/>
        <v/>
      </c>
      <c r="E30" s="188"/>
      <c r="F30" s="189"/>
      <c r="G30" s="189"/>
      <c r="H30" s="198">
        <f t="shared" si="7"/>
        <v>0</v>
      </c>
      <c r="I30" s="214"/>
      <c r="J30" s="185">
        <f t="shared" si="8"/>
        <v>0</v>
      </c>
      <c r="K30" s="185">
        <f t="shared" si="9"/>
        <v>0</v>
      </c>
      <c r="L30" s="186"/>
      <c r="M30" s="15"/>
    </row>
    <row r="31" spans="1:13" ht="12.75" thickBot="1" x14ac:dyDescent="0.25">
      <c r="A31" s="489" t="s">
        <v>16</v>
      </c>
      <c r="B31" s="509"/>
      <c r="C31" s="509"/>
      <c r="D31" s="208"/>
      <c r="E31" s="28" t="s">
        <v>22</v>
      </c>
      <c r="F31" s="28" t="s">
        <v>22</v>
      </c>
      <c r="G31" s="28" t="s">
        <v>22</v>
      </c>
      <c r="H31" s="17">
        <f>SUM(H7:H30)</f>
        <v>0</v>
      </c>
      <c r="I31" s="28" t="s">
        <v>22</v>
      </c>
      <c r="J31" s="17">
        <f>SUM(J7:J30)</f>
        <v>0</v>
      </c>
      <c r="K31" s="17">
        <f>SUM(K7:K30)</f>
        <v>0</v>
      </c>
      <c r="L31" s="29">
        <f>SUM(L7:L30)</f>
        <v>0</v>
      </c>
      <c r="M31" s="30">
        <f>SUM(M7:M30)</f>
        <v>0</v>
      </c>
    </row>
    <row r="32" spans="1:13" ht="15" customHeight="1" x14ac:dyDescent="0.2">
      <c r="A32" s="508" t="s">
        <v>637</v>
      </c>
      <c r="B32" s="508"/>
      <c r="C32" s="508"/>
      <c r="D32" s="508"/>
      <c r="E32" s="508"/>
      <c r="F32" s="508"/>
      <c r="G32" s="508"/>
      <c r="H32" s="508"/>
      <c r="I32" s="508"/>
      <c r="J32" s="508"/>
      <c r="K32" s="508"/>
      <c r="L32" s="508"/>
      <c r="M32" s="508"/>
    </row>
    <row r="33" spans="1:13" ht="24.75" customHeight="1" x14ac:dyDescent="0.2">
      <c r="C33" s="440" t="s">
        <v>77</v>
      </c>
      <c r="D33" s="440"/>
      <c r="E33" s="440"/>
    </row>
    <row r="34" spans="1:13" ht="18" customHeight="1" x14ac:dyDescent="0.2">
      <c r="A34" s="205" t="s">
        <v>76</v>
      </c>
      <c r="B34" s="205"/>
      <c r="C34" s="393" t="s">
        <v>475</v>
      </c>
      <c r="D34" s="393"/>
      <c r="E34" s="393"/>
      <c r="F34" s="74" t="s">
        <v>531</v>
      </c>
      <c r="G34" s="393" t="s">
        <v>475</v>
      </c>
      <c r="H34" s="393"/>
      <c r="I34" s="393"/>
      <c r="J34" s="393"/>
    </row>
    <row r="35" spans="1:13" ht="18" customHeight="1" x14ac:dyDescent="0.2">
      <c r="A35" s="205" t="s">
        <v>75</v>
      </c>
      <c r="B35" s="205"/>
      <c r="C35" s="393" t="s">
        <v>475</v>
      </c>
      <c r="D35" s="393"/>
      <c r="E35" s="393"/>
      <c r="F35" s="74" t="s">
        <v>532</v>
      </c>
      <c r="G35" s="393" t="s">
        <v>475</v>
      </c>
      <c r="H35" s="393"/>
      <c r="I35" s="393"/>
      <c r="J35" s="393"/>
    </row>
    <row r="36" spans="1:13" ht="18" customHeight="1" x14ac:dyDescent="0.2">
      <c r="A36" s="205" t="s">
        <v>74</v>
      </c>
      <c r="B36" s="205"/>
      <c r="C36" s="393" t="s">
        <v>475</v>
      </c>
      <c r="D36" s="393"/>
      <c r="E36" s="393"/>
      <c r="F36" s="74" t="s">
        <v>533</v>
      </c>
      <c r="G36" s="393" t="s">
        <v>475</v>
      </c>
      <c r="H36" s="393"/>
      <c r="I36" s="393"/>
      <c r="J36" s="393"/>
    </row>
    <row r="37" spans="1:13" ht="18" customHeight="1" x14ac:dyDescent="0.2">
      <c r="A37" s="205" t="s">
        <v>73</v>
      </c>
      <c r="B37" s="205"/>
      <c r="C37" s="393" t="s">
        <v>475</v>
      </c>
      <c r="D37" s="393"/>
      <c r="E37" s="393"/>
      <c r="F37" s="74" t="s">
        <v>534</v>
      </c>
      <c r="G37" s="393" t="s">
        <v>475</v>
      </c>
      <c r="H37" s="393"/>
      <c r="I37" s="393"/>
      <c r="J37" s="393"/>
    </row>
    <row r="38" spans="1:13" ht="18" customHeight="1" x14ac:dyDescent="0.2">
      <c r="A38" s="205" t="s">
        <v>69</v>
      </c>
      <c r="B38" s="205"/>
      <c r="C38" s="393" t="s">
        <v>475</v>
      </c>
      <c r="D38" s="393"/>
      <c r="E38" s="393"/>
      <c r="F38" s="74" t="s">
        <v>535</v>
      </c>
      <c r="G38" s="393" t="s">
        <v>475</v>
      </c>
      <c r="H38" s="393"/>
      <c r="I38" s="393"/>
      <c r="J38" s="393"/>
    </row>
    <row r="39" spans="1:13" ht="17.25" customHeight="1" x14ac:dyDescent="0.2">
      <c r="K39" s="471" t="s">
        <v>458</v>
      </c>
      <c r="L39" s="471"/>
      <c r="M39" s="471"/>
    </row>
    <row r="40" spans="1:13" ht="17.25" customHeight="1" x14ac:dyDescent="0.25">
      <c r="I40"/>
      <c r="J40" s="91"/>
      <c r="K40" s="92"/>
      <c r="L40" s="461" t="s">
        <v>510</v>
      </c>
      <c r="M40" s="461"/>
    </row>
  </sheetData>
  <sheetProtection algorithmName="SHA-512" hashValue="ZCzjgQm9d1OIKgkOo5zLV+T1gMG3SyHFBpsu+fA/LcFYcKciFq5EVFwXZD2uU3c+eziE1PDAuPjzKvowmmUISg==" saltValue="XiOdZKYwAny0di4osHXx6g==" spinCount="100000" sheet="1" objects="1" scenarios="1"/>
  <mergeCells count="26">
    <mergeCell ref="A32:M32"/>
    <mergeCell ref="C33:E33"/>
    <mergeCell ref="K39:M39"/>
    <mergeCell ref="A31:C31"/>
    <mergeCell ref="A4:A5"/>
    <mergeCell ref="L40:M40"/>
    <mergeCell ref="C34:E34"/>
    <mergeCell ref="C36:E36"/>
    <mergeCell ref="C37:E37"/>
    <mergeCell ref="C38:E38"/>
    <mergeCell ref="C35:E35"/>
    <mergeCell ref="G34:J34"/>
    <mergeCell ref="G35:J35"/>
    <mergeCell ref="G36:J36"/>
    <mergeCell ref="G37:J37"/>
    <mergeCell ref="G38:J38"/>
    <mergeCell ref="A1:H1"/>
    <mergeCell ref="L4:L5"/>
    <mergeCell ref="E4:H4"/>
    <mergeCell ref="M4:M5"/>
    <mergeCell ref="A2:C2"/>
    <mergeCell ref="E2:J2"/>
    <mergeCell ref="C4:D5"/>
    <mergeCell ref="J1:L1"/>
    <mergeCell ref="I4:J4"/>
    <mergeCell ref="K4:K5"/>
  </mergeCells>
  <dataValidations count="3">
    <dataValidation type="list" allowBlank="1" showInputMessage="1" showErrorMessage="1" sqref="C7:C29" xr:uid="{00000000-0002-0000-0400-000000000000}">
      <formula1>zwierzeta_lista</formula1>
    </dataValidation>
    <dataValidation type="whole" operator="lessThanOrEqual" allowBlank="1" showInputMessage="1" showErrorMessage="1" errorTitle="Błąd" error="Liczba zwierząt w kol. 7 nie może być większa od liczby zwierząt w kol. 3" sqref="I7:I30" xr:uid="{00000000-0002-0000-0400-000001000000}">
      <formula1>E7</formula1>
    </dataValidation>
    <dataValidation type="whole" allowBlank="1" showInputMessage="1" showErrorMessage="1" errorTitle="Błąd" error="Kwota kosztów poniesionych w związku z wystąpieniem szkód wyższa niż wartość średniej rocznej produkcji." sqref="M7:M30" xr:uid="{00000000-0002-0000-0400-000002000000}">
      <formula1>0</formula1>
      <formula2>H7</formula2>
    </dataValidation>
  </dataValidations>
  <pageMargins left="0.25" right="0.25"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9"/>
  <sheetViews>
    <sheetView view="pageLayout" zoomScaleNormal="100" zoomScaleSheetLayoutView="90" workbookViewId="0">
      <selection sqref="A1:G1"/>
    </sheetView>
  </sheetViews>
  <sheetFormatPr defaultColWidth="9.140625" defaultRowHeight="15" x14ac:dyDescent="0.25"/>
  <cols>
    <col min="1" max="1" width="3.85546875" customWidth="1"/>
    <col min="2" max="2" width="16.28515625" bestFit="1" customWidth="1"/>
    <col min="3" max="4" width="9.7109375" customWidth="1"/>
    <col min="5" max="5" width="8.42578125" bestFit="1" customWidth="1"/>
    <col min="6" max="6" width="9.140625" customWidth="1"/>
    <col min="7" max="7" width="8" customWidth="1"/>
    <col min="8" max="8" width="11.7109375" customWidth="1"/>
    <col min="9" max="9" width="13.140625" customWidth="1"/>
    <col min="10" max="10" width="11.42578125" customWidth="1"/>
    <col min="11" max="11" width="10.140625" customWidth="1"/>
    <col min="12" max="12" width="9.42578125" customWidth="1"/>
    <col min="13" max="13" width="10.42578125" customWidth="1"/>
    <col min="14" max="14" width="9.85546875" customWidth="1"/>
  </cols>
  <sheetData>
    <row r="1" spans="1:14" ht="15" customHeight="1" x14ac:dyDescent="0.25">
      <c r="A1" s="472" t="s">
        <v>466</v>
      </c>
      <c r="B1" s="472"/>
      <c r="C1" s="472"/>
      <c r="D1" s="472"/>
      <c r="E1" s="472"/>
      <c r="F1" s="472"/>
      <c r="G1" s="472"/>
      <c r="H1" s="5"/>
      <c r="J1" s="27"/>
      <c r="K1" s="512" t="s">
        <v>51</v>
      </c>
      <c r="L1" s="512"/>
      <c r="M1" s="26" t="str">
        <f>Protokół!V1</f>
        <v>A</v>
      </c>
    </row>
    <row r="2" spans="1:14" ht="14.25" customHeight="1" x14ac:dyDescent="0.25">
      <c r="A2" s="472" t="s">
        <v>49</v>
      </c>
      <c r="B2" s="472"/>
      <c r="C2" s="472"/>
      <c r="D2" s="476" t="str">
        <f>Protokół!G8</f>
        <v>………………………………………
………………………...……………</v>
      </c>
      <c r="E2" s="476"/>
      <c r="F2" s="476"/>
      <c r="G2" s="476"/>
      <c r="H2" s="476"/>
      <c r="I2" s="476"/>
      <c r="J2" s="19"/>
      <c r="K2" s="19"/>
    </row>
    <row r="3" spans="1:14" ht="9.75" customHeight="1" thickBot="1" x14ac:dyDescent="0.3"/>
    <row r="4" spans="1:14" ht="54" customHeight="1" x14ac:dyDescent="0.25">
      <c r="A4" s="517" t="s">
        <v>23</v>
      </c>
      <c r="B4" s="513" t="s">
        <v>78</v>
      </c>
      <c r="C4" s="513" t="s">
        <v>79</v>
      </c>
      <c r="D4" s="513" t="s">
        <v>80</v>
      </c>
      <c r="E4" s="513" t="s">
        <v>81</v>
      </c>
      <c r="F4" s="513" t="s">
        <v>467</v>
      </c>
      <c r="G4" s="513" t="s">
        <v>468</v>
      </c>
      <c r="H4" s="513" t="s">
        <v>469</v>
      </c>
      <c r="I4" s="513" t="s">
        <v>520</v>
      </c>
      <c r="J4" s="513"/>
      <c r="K4" s="513" t="s">
        <v>472</v>
      </c>
      <c r="L4" s="513" t="s">
        <v>82</v>
      </c>
      <c r="M4" s="513" t="s">
        <v>20</v>
      </c>
      <c r="N4" s="519" t="s">
        <v>25</v>
      </c>
    </row>
    <row r="5" spans="1:14" ht="27" x14ac:dyDescent="0.25">
      <c r="A5" s="518"/>
      <c r="B5" s="514"/>
      <c r="C5" s="514"/>
      <c r="D5" s="514"/>
      <c r="E5" s="514"/>
      <c r="F5" s="514"/>
      <c r="G5" s="514"/>
      <c r="H5" s="514"/>
      <c r="I5" s="209" t="s">
        <v>471</v>
      </c>
      <c r="J5" s="209" t="s">
        <v>470</v>
      </c>
      <c r="K5" s="514"/>
      <c r="L5" s="514"/>
      <c r="M5" s="514"/>
      <c r="N5" s="520"/>
    </row>
    <row r="6" spans="1:14" x14ac:dyDescent="0.25">
      <c r="A6" s="84">
        <v>1</v>
      </c>
      <c r="B6" s="203">
        <v>2</v>
      </c>
      <c r="C6" s="203">
        <v>3</v>
      </c>
      <c r="D6" s="203">
        <v>4</v>
      </c>
      <c r="E6" s="203">
        <v>5</v>
      </c>
      <c r="F6" s="203">
        <v>6</v>
      </c>
      <c r="G6" s="203">
        <v>7</v>
      </c>
      <c r="H6" s="203" t="s">
        <v>83</v>
      </c>
      <c r="I6" s="203">
        <v>9</v>
      </c>
      <c r="J6" s="203" t="s">
        <v>84</v>
      </c>
      <c r="K6" s="203" t="s">
        <v>85</v>
      </c>
      <c r="L6" s="203" t="s">
        <v>86</v>
      </c>
      <c r="M6" s="203">
        <v>13</v>
      </c>
      <c r="N6" s="202">
        <v>14</v>
      </c>
    </row>
    <row r="7" spans="1:14" x14ac:dyDescent="0.25">
      <c r="A7" s="85">
        <v>1</v>
      </c>
      <c r="B7" s="75"/>
      <c r="C7" s="81"/>
      <c r="D7" s="82"/>
      <c r="E7" s="80"/>
      <c r="F7" s="55"/>
      <c r="G7" s="83"/>
      <c r="H7" s="25">
        <f>F7*G7</f>
        <v>0</v>
      </c>
      <c r="I7" s="90"/>
      <c r="J7" s="25">
        <f>G7*I7</f>
        <v>0</v>
      </c>
      <c r="K7" s="25">
        <f>H7-J7</f>
        <v>0</v>
      </c>
      <c r="L7" s="25">
        <f>IFERROR((K7/H7)*100,0)</f>
        <v>0</v>
      </c>
      <c r="M7" s="15"/>
      <c r="N7" s="86"/>
    </row>
    <row r="8" spans="1:14" x14ac:dyDescent="0.25">
      <c r="A8" s="85">
        <v>2</v>
      </c>
      <c r="B8" s="75"/>
      <c r="C8" s="78"/>
      <c r="D8" s="79"/>
      <c r="E8" s="80"/>
      <c r="F8" s="55"/>
      <c r="G8" s="24"/>
      <c r="H8" s="25">
        <f>F8*G8</f>
        <v>0</v>
      </c>
      <c r="I8" s="90"/>
      <c r="J8" s="25">
        <f>G8*I8</f>
        <v>0</v>
      </c>
      <c r="K8" s="25">
        <f>H8-J8</f>
        <v>0</v>
      </c>
      <c r="L8" s="25">
        <f t="shared" ref="L8:L20" si="0">IFERROR((K8/H8)*100,0)</f>
        <v>0</v>
      </c>
      <c r="M8" s="15"/>
      <c r="N8" s="86"/>
    </row>
    <row r="9" spans="1:14" x14ac:dyDescent="0.25">
      <c r="A9" s="85">
        <v>3</v>
      </c>
      <c r="B9" s="76"/>
      <c r="C9" s="78"/>
      <c r="D9" s="79"/>
      <c r="E9" s="80"/>
      <c r="F9" s="55"/>
      <c r="G9" s="24"/>
      <c r="H9" s="25">
        <f>F9*G9</f>
        <v>0</v>
      </c>
      <c r="I9" s="90"/>
      <c r="J9" s="25">
        <f>G9*I9</f>
        <v>0</v>
      </c>
      <c r="K9" s="25">
        <f>H9-J9</f>
        <v>0</v>
      </c>
      <c r="L9" s="25">
        <f t="shared" si="0"/>
        <v>0</v>
      </c>
      <c r="M9" s="15"/>
      <c r="N9" s="86"/>
    </row>
    <row r="10" spans="1:14" x14ac:dyDescent="0.25">
      <c r="A10" s="85">
        <v>4</v>
      </c>
      <c r="B10" s="77"/>
      <c r="C10" s="78"/>
      <c r="D10" s="79"/>
      <c r="E10" s="80"/>
      <c r="F10" s="55"/>
      <c r="G10" s="24"/>
      <c r="H10" s="25">
        <f>F10*G10</f>
        <v>0</v>
      </c>
      <c r="I10" s="90"/>
      <c r="J10" s="25">
        <f>G10*I10</f>
        <v>0</v>
      </c>
      <c r="K10" s="25">
        <f>H10-J10</f>
        <v>0</v>
      </c>
      <c r="L10" s="25">
        <f t="shared" si="0"/>
        <v>0</v>
      </c>
      <c r="M10" s="15"/>
      <c r="N10" s="86"/>
    </row>
    <row r="11" spans="1:14" x14ac:dyDescent="0.25">
      <c r="A11" s="85">
        <v>5</v>
      </c>
      <c r="B11" s="75"/>
      <c r="C11" s="78"/>
      <c r="D11" s="79"/>
      <c r="E11" s="80"/>
      <c r="F11" s="55"/>
      <c r="G11" s="24"/>
      <c r="H11" s="25">
        <f>F11*G11</f>
        <v>0</v>
      </c>
      <c r="I11" s="90"/>
      <c r="J11" s="25">
        <f>G11*I11</f>
        <v>0</v>
      </c>
      <c r="K11" s="25">
        <f>H11-J11</f>
        <v>0</v>
      </c>
      <c r="L11" s="25">
        <f t="shared" si="0"/>
        <v>0</v>
      </c>
      <c r="M11" s="15"/>
      <c r="N11" s="86"/>
    </row>
    <row r="12" spans="1:14" x14ac:dyDescent="0.25">
      <c r="A12" s="85">
        <v>6</v>
      </c>
      <c r="B12" s="75"/>
      <c r="C12" s="78"/>
      <c r="D12" s="79"/>
      <c r="E12" s="80"/>
      <c r="F12" s="55"/>
      <c r="G12" s="24"/>
      <c r="H12" s="25">
        <f t="shared" ref="H12:H18" si="1">F12*G12</f>
        <v>0</v>
      </c>
      <c r="I12" s="90"/>
      <c r="J12" s="25">
        <f t="shared" ref="J12:J18" si="2">G12*I12</f>
        <v>0</v>
      </c>
      <c r="K12" s="25">
        <f t="shared" ref="K12:K19" si="3">H12-J12</f>
        <v>0</v>
      </c>
      <c r="L12" s="25">
        <f t="shared" si="0"/>
        <v>0</v>
      </c>
      <c r="M12" s="15"/>
      <c r="N12" s="86"/>
    </row>
    <row r="13" spans="1:14" x14ac:dyDescent="0.25">
      <c r="A13" s="85">
        <v>7</v>
      </c>
      <c r="B13" s="75"/>
      <c r="C13" s="78"/>
      <c r="D13" s="79"/>
      <c r="E13" s="80"/>
      <c r="F13" s="55"/>
      <c r="G13" s="24"/>
      <c r="H13" s="25">
        <f t="shared" si="1"/>
        <v>0</v>
      </c>
      <c r="I13" s="90"/>
      <c r="J13" s="25">
        <f t="shared" si="2"/>
        <v>0</v>
      </c>
      <c r="K13" s="25">
        <f t="shared" si="3"/>
        <v>0</v>
      </c>
      <c r="L13" s="25">
        <f t="shared" si="0"/>
        <v>0</v>
      </c>
      <c r="M13" s="15"/>
      <c r="N13" s="86"/>
    </row>
    <row r="14" spans="1:14" x14ac:dyDescent="0.25">
      <c r="A14" s="85">
        <v>8</v>
      </c>
      <c r="B14" s="75"/>
      <c r="C14" s="78"/>
      <c r="D14" s="79"/>
      <c r="E14" s="80"/>
      <c r="F14" s="55"/>
      <c r="G14" s="24"/>
      <c r="H14" s="25">
        <f t="shared" si="1"/>
        <v>0</v>
      </c>
      <c r="I14" s="90"/>
      <c r="J14" s="25">
        <f t="shared" si="2"/>
        <v>0</v>
      </c>
      <c r="K14" s="25">
        <f t="shared" si="3"/>
        <v>0</v>
      </c>
      <c r="L14" s="25">
        <f t="shared" si="0"/>
        <v>0</v>
      </c>
      <c r="M14" s="15"/>
      <c r="N14" s="86"/>
    </row>
    <row r="15" spans="1:14" x14ac:dyDescent="0.25">
      <c r="A15" s="85">
        <v>9</v>
      </c>
      <c r="B15" s="75"/>
      <c r="C15" s="78"/>
      <c r="D15" s="79"/>
      <c r="E15" s="80"/>
      <c r="F15" s="55"/>
      <c r="G15" s="24"/>
      <c r="H15" s="25">
        <f t="shared" si="1"/>
        <v>0</v>
      </c>
      <c r="I15" s="90"/>
      <c r="J15" s="25">
        <f t="shared" si="2"/>
        <v>0</v>
      </c>
      <c r="K15" s="25">
        <f t="shared" si="3"/>
        <v>0</v>
      </c>
      <c r="L15" s="25">
        <f t="shared" si="0"/>
        <v>0</v>
      </c>
      <c r="M15" s="15"/>
      <c r="N15" s="86"/>
    </row>
    <row r="16" spans="1:14" x14ac:dyDescent="0.25">
      <c r="A16" s="85">
        <v>10</v>
      </c>
      <c r="B16" s="75"/>
      <c r="C16" s="78"/>
      <c r="D16" s="79"/>
      <c r="E16" s="80"/>
      <c r="F16" s="55"/>
      <c r="G16" s="24"/>
      <c r="H16" s="25">
        <f t="shared" si="1"/>
        <v>0</v>
      </c>
      <c r="I16" s="90"/>
      <c r="J16" s="25">
        <f t="shared" si="2"/>
        <v>0</v>
      </c>
      <c r="K16" s="25">
        <f t="shared" si="3"/>
        <v>0</v>
      </c>
      <c r="L16" s="25">
        <f t="shared" si="0"/>
        <v>0</v>
      </c>
      <c r="M16" s="15"/>
      <c r="N16" s="86"/>
    </row>
    <row r="17" spans="1:14" x14ac:dyDescent="0.25">
      <c r="A17" s="85">
        <v>11</v>
      </c>
      <c r="B17" s="75"/>
      <c r="C17" s="78"/>
      <c r="D17" s="79"/>
      <c r="E17" s="80"/>
      <c r="F17" s="55"/>
      <c r="G17" s="24"/>
      <c r="H17" s="25">
        <f t="shared" si="1"/>
        <v>0</v>
      </c>
      <c r="I17" s="90"/>
      <c r="J17" s="25">
        <f t="shared" si="2"/>
        <v>0</v>
      </c>
      <c r="K17" s="25">
        <f t="shared" si="3"/>
        <v>0</v>
      </c>
      <c r="L17" s="25">
        <f t="shared" si="0"/>
        <v>0</v>
      </c>
      <c r="M17" s="15"/>
      <c r="N17" s="86"/>
    </row>
    <row r="18" spans="1:14" x14ac:dyDescent="0.25">
      <c r="A18" s="85">
        <v>12</v>
      </c>
      <c r="B18" s="75"/>
      <c r="C18" s="78"/>
      <c r="D18" s="79"/>
      <c r="E18" s="80"/>
      <c r="F18" s="55"/>
      <c r="G18" s="24"/>
      <c r="H18" s="25">
        <f t="shared" si="1"/>
        <v>0</v>
      </c>
      <c r="I18" s="90"/>
      <c r="J18" s="25">
        <f t="shared" si="2"/>
        <v>0</v>
      </c>
      <c r="K18" s="25">
        <f t="shared" si="3"/>
        <v>0</v>
      </c>
      <c r="L18" s="25">
        <f t="shared" si="0"/>
        <v>0</v>
      </c>
      <c r="M18" s="15"/>
      <c r="N18" s="86"/>
    </row>
    <row r="19" spans="1:14" x14ac:dyDescent="0.25">
      <c r="A19" s="85">
        <v>13</v>
      </c>
      <c r="B19" s="75"/>
      <c r="C19" s="78"/>
      <c r="D19" s="79"/>
      <c r="E19" s="80"/>
      <c r="F19" s="55"/>
      <c r="G19" s="24"/>
      <c r="H19" s="25">
        <f>F19*G19</f>
        <v>0</v>
      </c>
      <c r="I19" s="90"/>
      <c r="J19" s="25">
        <f>G19*I19</f>
        <v>0</v>
      </c>
      <c r="K19" s="25">
        <f t="shared" si="3"/>
        <v>0</v>
      </c>
      <c r="L19" s="25">
        <f t="shared" si="0"/>
        <v>0</v>
      </c>
      <c r="M19" s="15"/>
      <c r="N19" s="86"/>
    </row>
    <row r="20" spans="1:14" ht="15.75" customHeight="1" thickBot="1" x14ac:dyDescent="0.3">
      <c r="A20" s="515" t="s">
        <v>16</v>
      </c>
      <c r="B20" s="516"/>
      <c r="C20" s="23" t="s">
        <v>22</v>
      </c>
      <c r="D20" s="89">
        <f>SUM(D7:D19)</f>
        <v>0</v>
      </c>
      <c r="E20" s="23" t="s">
        <v>22</v>
      </c>
      <c r="F20" s="23" t="s">
        <v>22</v>
      </c>
      <c r="G20" s="23" t="s">
        <v>22</v>
      </c>
      <c r="H20" s="89">
        <f>SUM(H7:H19)</f>
        <v>0</v>
      </c>
      <c r="I20" s="23" t="s">
        <v>22</v>
      </c>
      <c r="J20" s="23" t="s">
        <v>22</v>
      </c>
      <c r="K20" s="89">
        <f>SUM(K7:K19)</f>
        <v>0</v>
      </c>
      <c r="L20" s="171">
        <f t="shared" si="0"/>
        <v>0</v>
      </c>
      <c r="M20" s="87">
        <f>SUM(M7:M19)</f>
        <v>0</v>
      </c>
      <c r="N20" s="88">
        <f>SUM(N7:N19)</f>
        <v>0</v>
      </c>
    </row>
    <row r="21" spans="1:14" ht="7.15" customHeight="1" x14ac:dyDescent="0.25">
      <c r="A21" s="21"/>
      <c r="B21" s="21"/>
      <c r="C21" s="21"/>
      <c r="D21" s="21"/>
      <c r="E21" s="21"/>
      <c r="F21" s="21"/>
      <c r="G21" s="21"/>
      <c r="H21" s="21"/>
      <c r="I21" s="21"/>
      <c r="J21" s="21"/>
      <c r="M21" s="54"/>
      <c r="N21" s="54"/>
    </row>
    <row r="22" spans="1:14" x14ac:dyDescent="0.25">
      <c r="A22" s="12"/>
      <c r="B22" s="440" t="s">
        <v>77</v>
      </c>
      <c r="C22" s="440"/>
      <c r="D22" s="440"/>
      <c r="E22" s="440"/>
      <c r="F22" s="440"/>
      <c r="G22" s="440"/>
      <c r="M22" s="54"/>
      <c r="N22" s="54"/>
    </row>
    <row r="23" spans="1:14" ht="17.25" customHeight="1" x14ac:dyDescent="0.25">
      <c r="A23" s="205" t="s">
        <v>76</v>
      </c>
      <c r="B23" s="393" t="s">
        <v>87</v>
      </c>
      <c r="C23" s="393"/>
      <c r="D23" s="393"/>
      <c r="E23" s="393"/>
      <c r="F23" s="74" t="s">
        <v>531</v>
      </c>
      <c r="G23" s="393" t="s">
        <v>543</v>
      </c>
      <c r="H23" s="393"/>
      <c r="I23" s="393"/>
      <c r="J23" s="393"/>
      <c r="K23" s="12"/>
      <c r="L23" s="12"/>
      <c r="M23" s="54"/>
      <c r="N23" s="54"/>
    </row>
    <row r="24" spans="1:14" ht="17.25" customHeight="1" x14ac:dyDescent="0.25">
      <c r="A24" s="205" t="s">
        <v>75</v>
      </c>
      <c r="B24" s="393" t="s">
        <v>87</v>
      </c>
      <c r="C24" s="393"/>
      <c r="D24" s="393"/>
      <c r="E24" s="393"/>
      <c r="F24" s="74" t="s">
        <v>532</v>
      </c>
      <c r="G24" s="393" t="s">
        <v>87</v>
      </c>
      <c r="H24" s="393"/>
      <c r="I24" s="393"/>
      <c r="J24" s="393"/>
      <c r="K24" s="12"/>
      <c r="M24" s="54"/>
      <c r="N24" s="54"/>
    </row>
    <row r="25" spans="1:14" ht="17.25" customHeight="1" x14ac:dyDescent="0.25">
      <c r="A25" s="205" t="s">
        <v>74</v>
      </c>
      <c r="B25" s="393" t="s">
        <v>87</v>
      </c>
      <c r="C25" s="393"/>
      <c r="D25" s="393"/>
      <c r="E25" s="393"/>
      <c r="F25" s="74" t="s">
        <v>533</v>
      </c>
      <c r="G25" s="393" t="s">
        <v>87</v>
      </c>
      <c r="H25" s="393"/>
      <c r="I25" s="393"/>
      <c r="J25" s="393"/>
    </row>
    <row r="26" spans="1:14" ht="17.25" customHeight="1" x14ac:dyDescent="0.25">
      <c r="A26" s="205" t="s">
        <v>73</v>
      </c>
      <c r="B26" s="393" t="s">
        <v>87</v>
      </c>
      <c r="C26" s="393"/>
      <c r="D26" s="393"/>
      <c r="E26" s="393"/>
      <c r="F26" s="74" t="s">
        <v>534</v>
      </c>
      <c r="G26" s="393" t="s">
        <v>87</v>
      </c>
      <c r="H26" s="393"/>
      <c r="I26" s="393"/>
      <c r="J26" s="393"/>
    </row>
    <row r="27" spans="1:14" ht="17.25" customHeight="1" x14ac:dyDescent="0.25">
      <c r="A27" s="205" t="s">
        <v>69</v>
      </c>
      <c r="B27" s="393" t="s">
        <v>87</v>
      </c>
      <c r="C27" s="393"/>
      <c r="D27" s="393"/>
      <c r="E27" s="393"/>
      <c r="F27" s="74" t="s">
        <v>535</v>
      </c>
      <c r="G27" s="393" t="s">
        <v>87</v>
      </c>
      <c r="H27" s="393"/>
      <c r="I27" s="393"/>
      <c r="J27" s="393"/>
      <c r="K27" s="12"/>
      <c r="M27" s="54"/>
      <c r="N27" s="54"/>
    </row>
    <row r="28" spans="1:14" ht="14.45" customHeight="1" x14ac:dyDescent="0.25">
      <c r="K28" s="471" t="s">
        <v>458</v>
      </c>
      <c r="L28" s="471"/>
      <c r="M28" s="471"/>
      <c r="N28" s="471"/>
    </row>
    <row r="29" spans="1:14" ht="12" customHeight="1" x14ac:dyDescent="0.25">
      <c r="K29" s="461" t="s">
        <v>510</v>
      </c>
      <c r="L29" s="461"/>
      <c r="M29" s="461"/>
      <c r="N29" s="461"/>
    </row>
  </sheetData>
  <sheetProtection algorithmName="SHA-512" hashValue="7NAa8Iq8/ZwM86vQqzju4ik0zdlRNL2qwqn45QeCy6IaOSjTS1KEDanUsHIxeLsW56z0//5tczeNK6UkMFPaMw==" saltValue="mC10p8bduG6CDdz9jTnjYw==" spinCount="100000" sheet="1" objects="1" scenarios="1"/>
  <mergeCells count="31">
    <mergeCell ref="N4:N5"/>
    <mergeCell ref="K28:N28"/>
    <mergeCell ref="G4:G5"/>
    <mergeCell ref="H4:H5"/>
    <mergeCell ref="G27:J27"/>
    <mergeCell ref="G23:J23"/>
    <mergeCell ref="M4:M5"/>
    <mergeCell ref="B23:E23"/>
    <mergeCell ref="D2:I2"/>
    <mergeCell ref="K1:L1"/>
    <mergeCell ref="A1:G1"/>
    <mergeCell ref="A2:C2"/>
    <mergeCell ref="B22:G22"/>
    <mergeCell ref="K4:K5"/>
    <mergeCell ref="L4:L5"/>
    <mergeCell ref="A20:B20"/>
    <mergeCell ref="I4:J4"/>
    <mergeCell ref="B4:B5"/>
    <mergeCell ref="A4:A5"/>
    <mergeCell ref="C4:C5"/>
    <mergeCell ref="D4:D5"/>
    <mergeCell ref="E4:E5"/>
    <mergeCell ref="F4:F5"/>
    <mergeCell ref="K29:N29"/>
    <mergeCell ref="B24:E24"/>
    <mergeCell ref="B25:E25"/>
    <mergeCell ref="B26:E26"/>
    <mergeCell ref="B27:E27"/>
    <mergeCell ref="G24:J24"/>
    <mergeCell ref="G25:J25"/>
    <mergeCell ref="G26:J26"/>
  </mergeCells>
  <pageMargins left="0.25" right="5.2083333333333336E-2"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6"/>
  <sheetViews>
    <sheetView view="pageLayout" zoomScale="90" zoomScaleNormal="100" zoomScaleSheetLayoutView="80" zoomScalePageLayoutView="90" workbookViewId="0">
      <selection activeCell="B6" sqref="B6"/>
    </sheetView>
  </sheetViews>
  <sheetFormatPr defaultColWidth="9.140625" defaultRowHeight="15" x14ac:dyDescent="0.25"/>
  <cols>
    <col min="1" max="1" width="4" bestFit="1" customWidth="1"/>
    <col min="2" max="2" width="32.42578125" customWidth="1"/>
    <col min="3" max="3" width="8.7109375" customWidth="1"/>
    <col min="4" max="4" width="19.85546875" customWidth="1"/>
    <col min="5" max="5" width="15" customWidth="1"/>
    <col min="6" max="6" width="10.85546875" customWidth="1"/>
  </cols>
  <sheetData>
    <row r="1" spans="1:10" ht="23.25" customHeight="1" x14ac:dyDescent="0.25">
      <c r="A1" s="524" t="s">
        <v>459</v>
      </c>
      <c r="B1" s="524"/>
      <c r="C1" s="524"/>
      <c r="D1" s="524"/>
      <c r="E1" s="68" t="s">
        <v>51</v>
      </c>
      <c r="F1" s="6" t="str">
        <f>Protokół!V1</f>
        <v>A</v>
      </c>
      <c r="H1" s="22"/>
      <c r="I1" s="51"/>
      <c r="J1" s="22"/>
    </row>
    <row r="2" spans="1:10" s="52" customFormat="1" ht="17.25" customHeight="1" x14ac:dyDescent="0.25">
      <c r="A2"/>
      <c r="B2" s="210" t="s">
        <v>49</v>
      </c>
      <c r="C2" s="525" t="str">
        <f>Protokół!G8</f>
        <v>………………………………………
………………………...……………</v>
      </c>
      <c r="D2" s="525"/>
      <c r="E2" s="525"/>
      <c r="F2" s="525"/>
    </row>
    <row r="3" spans="1:10" ht="6.75" customHeight="1" thickBot="1" x14ac:dyDescent="0.3">
      <c r="A3" s="53"/>
    </row>
    <row r="4" spans="1:10" s="145" customFormat="1" ht="53.25" customHeight="1" x14ac:dyDescent="0.2">
      <c r="A4" s="71" t="s">
        <v>0</v>
      </c>
      <c r="B4" s="207" t="s">
        <v>460</v>
      </c>
      <c r="C4" s="207" t="s">
        <v>461</v>
      </c>
      <c r="D4" s="207" t="s">
        <v>18</v>
      </c>
      <c r="E4" s="72" t="s">
        <v>462</v>
      </c>
      <c r="F4" s="58" t="s">
        <v>530</v>
      </c>
    </row>
    <row r="5" spans="1:10" s="145" customFormat="1" ht="11.25" x14ac:dyDescent="0.2">
      <c r="A5" s="60">
        <v>1</v>
      </c>
      <c r="B5" s="211">
        <v>2</v>
      </c>
      <c r="C5" s="211">
        <v>3</v>
      </c>
      <c r="D5" s="211">
        <v>4</v>
      </c>
      <c r="E5" s="73">
        <v>5</v>
      </c>
      <c r="F5" s="73">
        <v>6</v>
      </c>
    </row>
    <row r="6" spans="1:10" s="145" customFormat="1" ht="18" customHeight="1" x14ac:dyDescent="0.2">
      <c r="A6" s="64">
        <v>1</v>
      </c>
      <c r="B6" s="146"/>
      <c r="C6" s="69"/>
      <c r="D6" s="70"/>
      <c r="E6" s="147"/>
      <c r="F6" s="148"/>
    </row>
    <row r="7" spans="1:10" s="145" customFormat="1" ht="18" customHeight="1" x14ac:dyDescent="0.2">
      <c r="A7" s="64">
        <v>2</v>
      </c>
      <c r="B7" s="146"/>
      <c r="C7" s="69"/>
      <c r="D7" s="70"/>
      <c r="E7" s="147"/>
      <c r="F7" s="148"/>
    </row>
    <row r="8" spans="1:10" s="145" customFormat="1" ht="18" customHeight="1" x14ac:dyDescent="0.2">
      <c r="A8" s="64">
        <v>3</v>
      </c>
      <c r="B8" s="146"/>
      <c r="C8" s="69"/>
      <c r="D8" s="70"/>
      <c r="E8" s="147"/>
      <c r="F8" s="148"/>
    </row>
    <row r="9" spans="1:10" s="145" customFormat="1" ht="18" customHeight="1" x14ac:dyDescent="0.2">
      <c r="A9" s="64">
        <v>4</v>
      </c>
      <c r="B9" s="146"/>
      <c r="C9" s="69"/>
      <c r="D9" s="70"/>
      <c r="E9" s="147"/>
      <c r="F9" s="148"/>
    </row>
    <row r="10" spans="1:10" s="145" customFormat="1" ht="18" customHeight="1" x14ac:dyDescent="0.2">
      <c r="A10" s="64">
        <v>5</v>
      </c>
      <c r="B10" s="146"/>
      <c r="C10" s="69"/>
      <c r="D10" s="70"/>
      <c r="E10" s="147"/>
      <c r="F10" s="148"/>
    </row>
    <row r="11" spans="1:10" s="145" customFormat="1" ht="18" customHeight="1" x14ac:dyDescent="0.2">
      <c r="A11" s="64">
        <v>6</v>
      </c>
      <c r="B11" s="146"/>
      <c r="C11" s="69"/>
      <c r="D11" s="70"/>
      <c r="E11" s="147"/>
      <c r="F11" s="148"/>
    </row>
    <row r="12" spans="1:10" s="145" customFormat="1" ht="18" customHeight="1" x14ac:dyDescent="0.2">
      <c r="A12" s="64">
        <v>7</v>
      </c>
      <c r="B12" s="146"/>
      <c r="C12" s="69"/>
      <c r="D12" s="70"/>
      <c r="E12" s="147"/>
      <c r="F12" s="148"/>
    </row>
    <row r="13" spans="1:10" s="145" customFormat="1" ht="18" customHeight="1" x14ac:dyDescent="0.2">
      <c r="A13" s="64">
        <v>8</v>
      </c>
      <c r="B13" s="146"/>
      <c r="C13" s="69"/>
      <c r="D13" s="70"/>
      <c r="E13" s="147"/>
      <c r="F13" s="148"/>
    </row>
    <row r="14" spans="1:10" s="145" customFormat="1" ht="18" customHeight="1" x14ac:dyDescent="0.2">
      <c r="A14" s="64">
        <v>9</v>
      </c>
      <c r="B14" s="146"/>
      <c r="C14" s="69"/>
      <c r="D14" s="70"/>
      <c r="E14" s="147"/>
      <c r="F14" s="148"/>
    </row>
    <row r="15" spans="1:10" s="145" customFormat="1" ht="18" customHeight="1" x14ac:dyDescent="0.2">
      <c r="A15" s="64">
        <v>10</v>
      </c>
      <c r="B15" s="146"/>
      <c r="C15" s="69"/>
      <c r="D15" s="70"/>
      <c r="E15" s="147"/>
      <c r="F15" s="148"/>
    </row>
    <row r="16" spans="1:10" s="145" customFormat="1" ht="16.5" customHeight="1" thickBot="1" x14ac:dyDescent="0.25">
      <c r="A16" s="526" t="s">
        <v>17</v>
      </c>
      <c r="B16" s="527"/>
      <c r="C16" s="65" t="s">
        <v>22</v>
      </c>
      <c r="D16" s="66" t="s">
        <v>22</v>
      </c>
      <c r="E16" s="67">
        <f>ROUND(SUM(E6:E15),2)</f>
        <v>0</v>
      </c>
      <c r="F16" s="65" t="s">
        <v>22</v>
      </c>
    </row>
    <row r="17" spans="1:6" s="145" customFormat="1" ht="13.5" customHeight="1" thickBot="1" x14ac:dyDescent="0.25"/>
    <row r="18" spans="1:6" s="145" customFormat="1" ht="22.5" customHeight="1" x14ac:dyDescent="0.2">
      <c r="A18" s="71" t="s">
        <v>0</v>
      </c>
      <c r="B18" s="496" t="s">
        <v>465</v>
      </c>
      <c r="C18" s="496"/>
      <c r="D18" s="496"/>
      <c r="E18" s="72" t="s">
        <v>464</v>
      </c>
      <c r="F18" s="58" t="s">
        <v>530</v>
      </c>
    </row>
    <row r="19" spans="1:6" s="145" customFormat="1" ht="11.25" x14ac:dyDescent="0.2">
      <c r="A19" s="60">
        <v>1</v>
      </c>
      <c r="B19" s="529">
        <v>2</v>
      </c>
      <c r="C19" s="530"/>
      <c r="D19" s="531"/>
      <c r="E19" s="211">
        <v>3</v>
      </c>
      <c r="F19" s="149">
        <v>4</v>
      </c>
    </row>
    <row r="20" spans="1:6" s="145" customFormat="1" ht="17.25" customHeight="1" x14ac:dyDescent="0.2">
      <c r="A20" s="64">
        <v>1</v>
      </c>
      <c r="B20" s="521"/>
      <c r="C20" s="521"/>
      <c r="D20" s="521"/>
      <c r="E20" s="147"/>
      <c r="F20" s="148"/>
    </row>
    <row r="21" spans="1:6" s="145" customFormat="1" ht="17.25" customHeight="1" x14ac:dyDescent="0.2">
      <c r="A21" s="64">
        <v>2</v>
      </c>
      <c r="B21" s="521"/>
      <c r="C21" s="521"/>
      <c r="D21" s="521"/>
      <c r="E21" s="147"/>
      <c r="F21" s="148"/>
    </row>
    <row r="22" spans="1:6" s="145" customFormat="1" ht="17.25" customHeight="1" x14ac:dyDescent="0.2">
      <c r="A22" s="64">
        <v>3</v>
      </c>
      <c r="B22" s="521"/>
      <c r="C22" s="521"/>
      <c r="D22" s="521"/>
      <c r="E22" s="147"/>
      <c r="F22" s="148"/>
    </row>
    <row r="23" spans="1:6" s="145" customFormat="1" ht="17.25" customHeight="1" x14ac:dyDescent="0.2">
      <c r="A23" s="64">
        <v>4</v>
      </c>
      <c r="B23" s="521"/>
      <c r="C23" s="521"/>
      <c r="D23" s="521"/>
      <c r="E23" s="147"/>
      <c r="F23" s="148"/>
    </row>
    <row r="24" spans="1:6" s="145" customFormat="1" ht="17.25" customHeight="1" x14ac:dyDescent="0.2">
      <c r="A24" s="64">
        <v>5</v>
      </c>
      <c r="B24" s="521"/>
      <c r="C24" s="521"/>
      <c r="D24" s="521"/>
      <c r="E24" s="147"/>
      <c r="F24" s="148"/>
    </row>
    <row r="25" spans="1:6" s="145" customFormat="1" ht="16.5" customHeight="1" thickBot="1" x14ac:dyDescent="0.25">
      <c r="A25" s="523" t="s">
        <v>17</v>
      </c>
      <c r="B25" s="523"/>
      <c r="C25" s="523"/>
      <c r="D25" s="523"/>
      <c r="E25" s="67">
        <f>ROUND(SUM(E20:E24),2)</f>
        <v>0</v>
      </c>
      <c r="F25" s="65" t="s">
        <v>22</v>
      </c>
    </row>
    <row r="26" spans="1:6" s="145" customFormat="1" ht="12" customHeight="1" thickBot="1" x14ac:dyDescent="0.25"/>
    <row r="27" spans="1:6" s="145" customFormat="1" ht="21" customHeight="1" x14ac:dyDescent="0.2">
      <c r="A27" s="106" t="s">
        <v>0</v>
      </c>
      <c r="B27" s="496" t="s">
        <v>463</v>
      </c>
      <c r="C27" s="496"/>
      <c r="D27" s="496"/>
      <c r="E27" s="72" t="s">
        <v>464</v>
      </c>
      <c r="F27" s="58" t="s">
        <v>530</v>
      </c>
    </row>
    <row r="28" spans="1:6" s="145" customFormat="1" ht="12" customHeight="1" x14ac:dyDescent="0.2">
      <c r="A28" s="211">
        <v>1</v>
      </c>
      <c r="B28" s="528">
        <v>2</v>
      </c>
      <c r="C28" s="528"/>
      <c r="D28" s="528"/>
      <c r="E28" s="73">
        <v>3</v>
      </c>
      <c r="F28" s="73">
        <v>4</v>
      </c>
    </row>
    <row r="29" spans="1:6" s="145" customFormat="1" ht="17.25" customHeight="1" x14ac:dyDescent="0.2">
      <c r="A29" s="150">
        <v>1</v>
      </c>
      <c r="B29" s="521"/>
      <c r="C29" s="521"/>
      <c r="D29" s="521"/>
      <c r="E29" s="147"/>
      <c r="F29" s="148"/>
    </row>
    <row r="30" spans="1:6" s="145" customFormat="1" ht="17.25" customHeight="1" x14ac:dyDescent="0.2">
      <c r="A30" s="150">
        <v>2</v>
      </c>
      <c r="B30" s="521"/>
      <c r="C30" s="521"/>
      <c r="D30" s="521"/>
      <c r="E30" s="147"/>
      <c r="F30" s="148"/>
    </row>
    <row r="31" spans="1:6" s="145" customFormat="1" ht="17.25" customHeight="1" x14ac:dyDescent="0.2">
      <c r="A31" s="150">
        <v>3</v>
      </c>
      <c r="B31" s="521"/>
      <c r="C31" s="521"/>
      <c r="D31" s="521"/>
      <c r="E31" s="147"/>
      <c r="F31" s="148"/>
    </row>
    <row r="32" spans="1:6" s="145" customFormat="1" ht="17.25" customHeight="1" x14ac:dyDescent="0.2">
      <c r="A32" s="150">
        <v>4</v>
      </c>
      <c r="B32" s="521"/>
      <c r="C32" s="521"/>
      <c r="D32" s="521"/>
      <c r="E32" s="147"/>
      <c r="F32" s="148"/>
    </row>
    <row r="33" spans="1:6" s="145" customFormat="1" ht="17.25" customHeight="1" x14ac:dyDescent="0.2">
      <c r="A33" s="150">
        <v>5</v>
      </c>
      <c r="B33" s="521"/>
      <c r="C33" s="521"/>
      <c r="D33" s="521"/>
      <c r="E33" s="147"/>
      <c r="F33" s="148"/>
    </row>
    <row r="34" spans="1:6" s="145" customFormat="1" ht="16.5" customHeight="1" thickBot="1" x14ac:dyDescent="0.25">
      <c r="A34" s="523" t="s">
        <v>17</v>
      </c>
      <c r="B34" s="523"/>
      <c r="C34" s="523"/>
      <c r="D34" s="523"/>
      <c r="E34" s="67">
        <f>ROUND(SUM(E29:E33),2)</f>
        <v>0</v>
      </c>
      <c r="F34" s="65" t="s">
        <v>22</v>
      </c>
    </row>
    <row r="35" spans="1:6" ht="7.9" customHeight="1" x14ac:dyDescent="0.25"/>
    <row r="36" spans="1:6" x14ac:dyDescent="0.25">
      <c r="A36" s="440" t="s">
        <v>77</v>
      </c>
      <c r="B36" s="440"/>
      <c r="C36" s="440"/>
      <c r="D36" s="440"/>
    </row>
    <row r="37" spans="1:6" ht="18" customHeight="1" x14ac:dyDescent="0.25">
      <c r="A37" s="74" t="s">
        <v>76</v>
      </c>
      <c r="B37" s="31" t="s">
        <v>541</v>
      </c>
      <c r="C37" s="74" t="s">
        <v>531</v>
      </c>
      <c r="D37" s="522" t="s">
        <v>540</v>
      </c>
      <c r="E37" s="522"/>
    </row>
    <row r="38" spans="1:6" ht="20.25" customHeight="1" x14ac:dyDescent="0.25">
      <c r="A38" s="74" t="s">
        <v>75</v>
      </c>
      <c r="B38" s="31" t="s">
        <v>541</v>
      </c>
      <c r="C38" s="74" t="s">
        <v>532</v>
      </c>
      <c r="D38" s="522" t="s">
        <v>540</v>
      </c>
      <c r="E38" s="522"/>
    </row>
    <row r="39" spans="1:6" ht="20.25" customHeight="1" x14ac:dyDescent="0.25">
      <c r="A39" s="74" t="s">
        <v>74</v>
      </c>
      <c r="B39" s="31" t="s">
        <v>541</v>
      </c>
      <c r="C39" s="74" t="s">
        <v>533</v>
      </c>
      <c r="D39" s="522" t="s">
        <v>540</v>
      </c>
      <c r="E39" s="522"/>
    </row>
    <row r="40" spans="1:6" ht="16.149999999999999" customHeight="1" x14ac:dyDescent="0.25">
      <c r="A40" s="74" t="s">
        <v>73</v>
      </c>
      <c r="B40" s="31" t="s">
        <v>541</v>
      </c>
      <c r="C40" s="74" t="s">
        <v>534</v>
      </c>
      <c r="D40" s="522" t="s">
        <v>540</v>
      </c>
      <c r="E40" s="522"/>
    </row>
    <row r="41" spans="1:6" ht="15.6" customHeight="1" x14ac:dyDescent="0.25">
      <c r="A41" s="74" t="s">
        <v>69</v>
      </c>
      <c r="B41" s="31" t="s">
        <v>541</v>
      </c>
      <c r="C41" s="74" t="s">
        <v>535</v>
      </c>
      <c r="D41" s="522" t="s">
        <v>540</v>
      </c>
      <c r="E41" s="522"/>
    </row>
    <row r="42" spans="1:6" ht="18.600000000000001" customHeight="1" x14ac:dyDescent="0.25">
      <c r="C42" s="31"/>
      <c r="D42" s="359" t="s">
        <v>542</v>
      </c>
      <c r="E42" s="359"/>
      <c r="F42" s="359"/>
    </row>
    <row r="43" spans="1:6" ht="14.45" customHeight="1" x14ac:dyDescent="0.25">
      <c r="C43" s="31"/>
      <c r="D43" s="393" t="s">
        <v>510</v>
      </c>
      <c r="E43" s="393"/>
    </row>
    <row r="44" spans="1:6" ht="23.25" customHeight="1" x14ac:dyDescent="0.25">
      <c r="C44" s="31"/>
    </row>
    <row r="45" spans="1:6" ht="22.5" customHeight="1" x14ac:dyDescent="0.25">
      <c r="C45" s="31"/>
    </row>
    <row r="46" spans="1:6" ht="22.5" customHeight="1" x14ac:dyDescent="0.25">
      <c r="C46" s="31"/>
    </row>
  </sheetData>
  <sheetProtection algorithmName="SHA-512" hashValue="bsRc1b57aCV2wy5oyjevhIfzISPOxKHKEcNp8sH2sG8zPfVcjHl1jT7yIgfhkkaD/FccmFOI2ZRdSaw6lpGVvQ==" saltValue="bCzhlkeOri37o+XnbHrQ/g==" spinCount="100000" sheet="1" objects="1" scenarios="1"/>
  <mergeCells count="27">
    <mergeCell ref="A1:D1"/>
    <mergeCell ref="C2:F2"/>
    <mergeCell ref="D37:E37"/>
    <mergeCell ref="D38:E38"/>
    <mergeCell ref="A16:B16"/>
    <mergeCell ref="A25:D25"/>
    <mergeCell ref="B27:D27"/>
    <mergeCell ref="B28:D28"/>
    <mergeCell ref="B29:D29"/>
    <mergeCell ref="B30:D30"/>
    <mergeCell ref="B18:D18"/>
    <mergeCell ref="B19:D19"/>
    <mergeCell ref="B20:D20"/>
    <mergeCell ref="B21:D21"/>
    <mergeCell ref="B22:D22"/>
    <mergeCell ref="B23:D23"/>
    <mergeCell ref="B24:D24"/>
    <mergeCell ref="D43:E43"/>
    <mergeCell ref="A36:D36"/>
    <mergeCell ref="D42:F42"/>
    <mergeCell ref="B31:D31"/>
    <mergeCell ref="B32:D32"/>
    <mergeCell ref="B33:D33"/>
    <mergeCell ref="D39:E39"/>
    <mergeCell ref="D40:E40"/>
    <mergeCell ref="D41:E41"/>
    <mergeCell ref="A34:D34"/>
  </mergeCells>
  <pageMargins left="0.70866141732283461" right="0.27777777777777779" top="0.625" bottom="0.5324074074074074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view="pageLayout" zoomScaleNormal="85" zoomScaleSheetLayoutView="100" workbookViewId="0">
      <selection activeCell="C8" sqref="C8"/>
    </sheetView>
  </sheetViews>
  <sheetFormatPr defaultRowHeight="12" x14ac:dyDescent="0.2"/>
  <cols>
    <col min="1" max="1" width="4" style="12" customWidth="1"/>
    <col min="2" max="2" width="13.140625" style="12" customWidth="1"/>
    <col min="3" max="3" width="34.7109375" style="12" customWidth="1"/>
    <col min="4" max="4" width="10.85546875" style="12" customWidth="1"/>
    <col min="5" max="5" width="5.5703125" style="12" customWidth="1"/>
    <col min="6" max="6" width="10" style="12" customWidth="1"/>
    <col min="7" max="7" width="11.85546875" style="12" customWidth="1"/>
    <col min="8" max="8" width="10.7109375" style="12" customWidth="1"/>
    <col min="9" max="9" width="11" style="12" customWidth="1"/>
    <col min="10" max="10" width="16.140625" style="12" customWidth="1"/>
    <col min="11" max="11" width="14.5703125" style="12" customWidth="1"/>
    <col min="12" max="256" width="9.140625" style="12"/>
    <col min="257" max="257" width="5" style="12" customWidth="1"/>
    <col min="258" max="258" width="34.5703125" style="12" customWidth="1"/>
    <col min="259" max="259" width="11.42578125" style="12" customWidth="1"/>
    <col min="260" max="260" width="10.85546875" style="12" customWidth="1"/>
    <col min="261" max="261" width="11" style="12" customWidth="1"/>
    <col min="262" max="262" width="10.85546875" style="12" customWidth="1"/>
    <col min="263" max="263" width="12.28515625" style="12" customWidth="1"/>
    <col min="264" max="264" width="11.28515625" style="12" customWidth="1"/>
    <col min="265" max="265" width="17.7109375" style="12" customWidth="1"/>
    <col min="266" max="266" width="20.28515625" style="12" customWidth="1"/>
    <col min="267" max="512" width="9.140625" style="12"/>
    <col min="513" max="513" width="5" style="12" customWidth="1"/>
    <col min="514" max="514" width="34.5703125" style="12" customWidth="1"/>
    <col min="515" max="515" width="11.42578125" style="12" customWidth="1"/>
    <col min="516" max="516" width="10.85546875" style="12" customWidth="1"/>
    <col min="517" max="517" width="11" style="12" customWidth="1"/>
    <col min="518" max="518" width="10.85546875" style="12" customWidth="1"/>
    <col min="519" max="519" width="12.28515625" style="12" customWidth="1"/>
    <col min="520" max="520" width="11.28515625" style="12" customWidth="1"/>
    <col min="521" max="521" width="17.7109375" style="12" customWidth="1"/>
    <col min="522" max="522" width="20.28515625" style="12" customWidth="1"/>
    <col min="523" max="768" width="9.140625" style="12"/>
    <col min="769" max="769" width="5" style="12" customWidth="1"/>
    <col min="770" max="770" width="34.5703125" style="12" customWidth="1"/>
    <col min="771" max="771" width="11.42578125" style="12" customWidth="1"/>
    <col min="772" max="772" width="10.85546875" style="12" customWidth="1"/>
    <col min="773" max="773" width="11" style="12" customWidth="1"/>
    <col min="774" max="774" width="10.85546875" style="12" customWidth="1"/>
    <col min="775" max="775" width="12.28515625" style="12" customWidth="1"/>
    <col min="776" max="776" width="11.28515625" style="12" customWidth="1"/>
    <col min="777" max="777" width="17.7109375" style="12" customWidth="1"/>
    <col min="778" max="778" width="20.28515625" style="12" customWidth="1"/>
    <col min="779" max="1024" width="9.140625" style="12"/>
    <col min="1025" max="1025" width="5" style="12" customWidth="1"/>
    <col min="1026" max="1026" width="34.5703125" style="12" customWidth="1"/>
    <col min="1027" max="1027" width="11.42578125" style="12" customWidth="1"/>
    <col min="1028" max="1028" width="10.85546875" style="12" customWidth="1"/>
    <col min="1029" max="1029" width="11" style="12" customWidth="1"/>
    <col min="1030" max="1030" width="10.85546875" style="12" customWidth="1"/>
    <col min="1031" max="1031" width="12.28515625" style="12" customWidth="1"/>
    <col min="1032" max="1032" width="11.28515625" style="12" customWidth="1"/>
    <col min="1033" max="1033" width="17.7109375" style="12" customWidth="1"/>
    <col min="1034" max="1034" width="20.28515625" style="12" customWidth="1"/>
    <col min="1035" max="1280" width="9.140625" style="12"/>
    <col min="1281" max="1281" width="5" style="12" customWidth="1"/>
    <col min="1282" max="1282" width="34.5703125" style="12" customWidth="1"/>
    <col min="1283" max="1283" width="11.42578125" style="12" customWidth="1"/>
    <col min="1284" max="1284" width="10.85546875" style="12" customWidth="1"/>
    <col min="1285" max="1285" width="11" style="12" customWidth="1"/>
    <col min="1286" max="1286" width="10.85546875" style="12" customWidth="1"/>
    <col min="1287" max="1287" width="12.28515625" style="12" customWidth="1"/>
    <col min="1288" max="1288" width="11.28515625" style="12" customWidth="1"/>
    <col min="1289" max="1289" width="17.7109375" style="12" customWidth="1"/>
    <col min="1290" max="1290" width="20.28515625" style="12" customWidth="1"/>
    <col min="1291" max="1536" width="9.140625" style="12"/>
    <col min="1537" max="1537" width="5" style="12" customWidth="1"/>
    <col min="1538" max="1538" width="34.5703125" style="12" customWidth="1"/>
    <col min="1539" max="1539" width="11.42578125" style="12" customWidth="1"/>
    <col min="1540" max="1540" width="10.85546875" style="12" customWidth="1"/>
    <col min="1541" max="1541" width="11" style="12" customWidth="1"/>
    <col min="1542" max="1542" width="10.85546875" style="12" customWidth="1"/>
    <col min="1543" max="1543" width="12.28515625" style="12" customWidth="1"/>
    <col min="1544" max="1544" width="11.28515625" style="12" customWidth="1"/>
    <col min="1545" max="1545" width="17.7109375" style="12" customWidth="1"/>
    <col min="1546" max="1546" width="20.28515625" style="12" customWidth="1"/>
    <col min="1547" max="1792" width="9.140625" style="12"/>
    <col min="1793" max="1793" width="5" style="12" customWidth="1"/>
    <col min="1794" max="1794" width="34.5703125" style="12" customWidth="1"/>
    <col min="1795" max="1795" width="11.42578125" style="12" customWidth="1"/>
    <col min="1796" max="1796" width="10.85546875" style="12" customWidth="1"/>
    <col min="1797" max="1797" width="11" style="12" customWidth="1"/>
    <col min="1798" max="1798" width="10.85546875" style="12" customWidth="1"/>
    <col min="1799" max="1799" width="12.28515625" style="12" customWidth="1"/>
    <col min="1800" max="1800" width="11.28515625" style="12" customWidth="1"/>
    <col min="1801" max="1801" width="17.7109375" style="12" customWidth="1"/>
    <col min="1802" max="1802" width="20.28515625" style="12" customWidth="1"/>
    <col min="1803" max="2048" width="9.140625" style="12"/>
    <col min="2049" max="2049" width="5" style="12" customWidth="1"/>
    <col min="2050" max="2050" width="34.5703125" style="12" customWidth="1"/>
    <col min="2051" max="2051" width="11.42578125" style="12" customWidth="1"/>
    <col min="2052" max="2052" width="10.85546875" style="12" customWidth="1"/>
    <col min="2053" max="2053" width="11" style="12" customWidth="1"/>
    <col min="2054" max="2054" width="10.85546875" style="12" customWidth="1"/>
    <col min="2055" max="2055" width="12.28515625" style="12" customWidth="1"/>
    <col min="2056" max="2056" width="11.28515625" style="12" customWidth="1"/>
    <col min="2057" max="2057" width="17.7109375" style="12" customWidth="1"/>
    <col min="2058" max="2058" width="20.28515625" style="12" customWidth="1"/>
    <col min="2059" max="2304" width="9.140625" style="12"/>
    <col min="2305" max="2305" width="5" style="12" customWidth="1"/>
    <col min="2306" max="2306" width="34.5703125" style="12" customWidth="1"/>
    <col min="2307" max="2307" width="11.42578125" style="12" customWidth="1"/>
    <col min="2308" max="2308" width="10.85546875" style="12" customWidth="1"/>
    <col min="2309" max="2309" width="11" style="12" customWidth="1"/>
    <col min="2310" max="2310" width="10.85546875" style="12" customWidth="1"/>
    <col min="2311" max="2311" width="12.28515625" style="12" customWidth="1"/>
    <col min="2312" max="2312" width="11.28515625" style="12" customWidth="1"/>
    <col min="2313" max="2313" width="17.7109375" style="12" customWidth="1"/>
    <col min="2314" max="2314" width="20.28515625" style="12" customWidth="1"/>
    <col min="2315" max="2560" width="9.140625" style="12"/>
    <col min="2561" max="2561" width="5" style="12" customWidth="1"/>
    <col min="2562" max="2562" width="34.5703125" style="12" customWidth="1"/>
    <col min="2563" max="2563" width="11.42578125" style="12" customWidth="1"/>
    <col min="2564" max="2564" width="10.85546875" style="12" customWidth="1"/>
    <col min="2565" max="2565" width="11" style="12" customWidth="1"/>
    <col min="2566" max="2566" width="10.85546875" style="12" customWidth="1"/>
    <col min="2567" max="2567" width="12.28515625" style="12" customWidth="1"/>
    <col min="2568" max="2568" width="11.28515625" style="12" customWidth="1"/>
    <col min="2569" max="2569" width="17.7109375" style="12" customWidth="1"/>
    <col min="2570" max="2570" width="20.28515625" style="12" customWidth="1"/>
    <col min="2571" max="2816" width="9.140625" style="12"/>
    <col min="2817" max="2817" width="5" style="12" customWidth="1"/>
    <col min="2818" max="2818" width="34.5703125" style="12" customWidth="1"/>
    <col min="2819" max="2819" width="11.42578125" style="12" customWidth="1"/>
    <col min="2820" max="2820" width="10.85546875" style="12" customWidth="1"/>
    <col min="2821" max="2821" width="11" style="12" customWidth="1"/>
    <col min="2822" max="2822" width="10.85546875" style="12" customWidth="1"/>
    <col min="2823" max="2823" width="12.28515625" style="12" customWidth="1"/>
    <col min="2824" max="2824" width="11.28515625" style="12" customWidth="1"/>
    <col min="2825" max="2825" width="17.7109375" style="12" customWidth="1"/>
    <col min="2826" max="2826" width="20.28515625" style="12" customWidth="1"/>
    <col min="2827" max="3072" width="9.140625" style="12"/>
    <col min="3073" max="3073" width="5" style="12" customWidth="1"/>
    <col min="3074" max="3074" width="34.5703125" style="12" customWidth="1"/>
    <col min="3075" max="3075" width="11.42578125" style="12" customWidth="1"/>
    <col min="3076" max="3076" width="10.85546875" style="12" customWidth="1"/>
    <col min="3077" max="3077" width="11" style="12" customWidth="1"/>
    <col min="3078" max="3078" width="10.85546875" style="12" customWidth="1"/>
    <col min="3079" max="3079" width="12.28515625" style="12" customWidth="1"/>
    <col min="3080" max="3080" width="11.28515625" style="12" customWidth="1"/>
    <col min="3081" max="3081" width="17.7109375" style="12" customWidth="1"/>
    <col min="3082" max="3082" width="20.28515625" style="12" customWidth="1"/>
    <col min="3083" max="3328" width="9.140625" style="12"/>
    <col min="3329" max="3329" width="5" style="12" customWidth="1"/>
    <col min="3330" max="3330" width="34.5703125" style="12" customWidth="1"/>
    <col min="3331" max="3331" width="11.42578125" style="12" customWidth="1"/>
    <col min="3332" max="3332" width="10.85546875" style="12" customWidth="1"/>
    <col min="3333" max="3333" width="11" style="12" customWidth="1"/>
    <col min="3334" max="3334" width="10.85546875" style="12" customWidth="1"/>
    <col min="3335" max="3335" width="12.28515625" style="12" customWidth="1"/>
    <col min="3336" max="3336" width="11.28515625" style="12" customWidth="1"/>
    <col min="3337" max="3337" width="17.7109375" style="12" customWidth="1"/>
    <col min="3338" max="3338" width="20.28515625" style="12" customWidth="1"/>
    <col min="3339" max="3584" width="9.140625" style="12"/>
    <col min="3585" max="3585" width="5" style="12" customWidth="1"/>
    <col min="3586" max="3586" width="34.5703125" style="12" customWidth="1"/>
    <col min="3587" max="3587" width="11.42578125" style="12" customWidth="1"/>
    <col min="3588" max="3588" width="10.85546875" style="12" customWidth="1"/>
    <col min="3589" max="3589" width="11" style="12" customWidth="1"/>
    <col min="3590" max="3590" width="10.85546875" style="12" customWidth="1"/>
    <col min="3591" max="3591" width="12.28515625" style="12" customWidth="1"/>
    <col min="3592" max="3592" width="11.28515625" style="12" customWidth="1"/>
    <col min="3593" max="3593" width="17.7109375" style="12" customWidth="1"/>
    <col min="3594" max="3594" width="20.28515625" style="12" customWidth="1"/>
    <col min="3595" max="3840" width="9.140625" style="12"/>
    <col min="3841" max="3841" width="5" style="12" customWidth="1"/>
    <col min="3842" max="3842" width="34.5703125" style="12" customWidth="1"/>
    <col min="3843" max="3843" width="11.42578125" style="12" customWidth="1"/>
    <col min="3844" max="3844" width="10.85546875" style="12" customWidth="1"/>
    <col min="3845" max="3845" width="11" style="12" customWidth="1"/>
    <col min="3846" max="3846" width="10.85546875" style="12" customWidth="1"/>
    <col min="3847" max="3847" width="12.28515625" style="12" customWidth="1"/>
    <col min="3848" max="3848" width="11.28515625" style="12" customWidth="1"/>
    <col min="3849" max="3849" width="17.7109375" style="12" customWidth="1"/>
    <col min="3850" max="3850" width="20.28515625" style="12" customWidth="1"/>
    <col min="3851" max="4096" width="9.140625" style="12"/>
    <col min="4097" max="4097" width="5" style="12" customWidth="1"/>
    <col min="4098" max="4098" width="34.5703125" style="12" customWidth="1"/>
    <col min="4099" max="4099" width="11.42578125" style="12" customWidth="1"/>
    <col min="4100" max="4100" width="10.85546875" style="12" customWidth="1"/>
    <col min="4101" max="4101" width="11" style="12" customWidth="1"/>
    <col min="4102" max="4102" width="10.85546875" style="12" customWidth="1"/>
    <col min="4103" max="4103" width="12.28515625" style="12" customWidth="1"/>
    <col min="4104" max="4104" width="11.28515625" style="12" customWidth="1"/>
    <col min="4105" max="4105" width="17.7109375" style="12" customWidth="1"/>
    <col min="4106" max="4106" width="20.28515625" style="12" customWidth="1"/>
    <col min="4107" max="4352" width="9.140625" style="12"/>
    <col min="4353" max="4353" width="5" style="12" customWidth="1"/>
    <col min="4354" max="4354" width="34.5703125" style="12" customWidth="1"/>
    <col min="4355" max="4355" width="11.42578125" style="12" customWidth="1"/>
    <col min="4356" max="4356" width="10.85546875" style="12" customWidth="1"/>
    <col min="4357" max="4357" width="11" style="12" customWidth="1"/>
    <col min="4358" max="4358" width="10.85546875" style="12" customWidth="1"/>
    <col min="4359" max="4359" width="12.28515625" style="12" customWidth="1"/>
    <col min="4360" max="4360" width="11.28515625" style="12" customWidth="1"/>
    <col min="4361" max="4361" width="17.7109375" style="12" customWidth="1"/>
    <col min="4362" max="4362" width="20.28515625" style="12" customWidth="1"/>
    <col min="4363" max="4608" width="9.140625" style="12"/>
    <col min="4609" max="4609" width="5" style="12" customWidth="1"/>
    <col min="4610" max="4610" width="34.5703125" style="12" customWidth="1"/>
    <col min="4611" max="4611" width="11.42578125" style="12" customWidth="1"/>
    <col min="4612" max="4612" width="10.85546875" style="12" customWidth="1"/>
    <col min="4613" max="4613" width="11" style="12" customWidth="1"/>
    <col min="4614" max="4614" width="10.85546875" style="12" customWidth="1"/>
    <col min="4615" max="4615" width="12.28515625" style="12" customWidth="1"/>
    <col min="4616" max="4616" width="11.28515625" style="12" customWidth="1"/>
    <col min="4617" max="4617" width="17.7109375" style="12" customWidth="1"/>
    <col min="4618" max="4618" width="20.28515625" style="12" customWidth="1"/>
    <col min="4619" max="4864" width="9.140625" style="12"/>
    <col min="4865" max="4865" width="5" style="12" customWidth="1"/>
    <col min="4866" max="4866" width="34.5703125" style="12" customWidth="1"/>
    <col min="4867" max="4867" width="11.42578125" style="12" customWidth="1"/>
    <col min="4868" max="4868" width="10.85546875" style="12" customWidth="1"/>
    <col min="4869" max="4869" width="11" style="12" customWidth="1"/>
    <col min="4870" max="4870" width="10.85546875" style="12" customWidth="1"/>
    <col min="4871" max="4871" width="12.28515625" style="12" customWidth="1"/>
    <col min="4872" max="4872" width="11.28515625" style="12" customWidth="1"/>
    <col min="4873" max="4873" width="17.7109375" style="12" customWidth="1"/>
    <col min="4874" max="4874" width="20.28515625" style="12" customWidth="1"/>
    <col min="4875" max="5120" width="9.140625" style="12"/>
    <col min="5121" max="5121" width="5" style="12" customWidth="1"/>
    <col min="5122" max="5122" width="34.5703125" style="12" customWidth="1"/>
    <col min="5123" max="5123" width="11.42578125" style="12" customWidth="1"/>
    <col min="5124" max="5124" width="10.85546875" style="12" customWidth="1"/>
    <col min="5125" max="5125" width="11" style="12" customWidth="1"/>
    <col min="5126" max="5126" width="10.85546875" style="12" customWidth="1"/>
    <col min="5127" max="5127" width="12.28515625" style="12" customWidth="1"/>
    <col min="5128" max="5128" width="11.28515625" style="12" customWidth="1"/>
    <col min="5129" max="5129" width="17.7109375" style="12" customWidth="1"/>
    <col min="5130" max="5130" width="20.28515625" style="12" customWidth="1"/>
    <col min="5131" max="5376" width="9.140625" style="12"/>
    <col min="5377" max="5377" width="5" style="12" customWidth="1"/>
    <col min="5378" max="5378" width="34.5703125" style="12" customWidth="1"/>
    <col min="5379" max="5379" width="11.42578125" style="12" customWidth="1"/>
    <col min="5380" max="5380" width="10.85546875" style="12" customWidth="1"/>
    <col min="5381" max="5381" width="11" style="12" customWidth="1"/>
    <col min="5382" max="5382" width="10.85546875" style="12" customWidth="1"/>
    <col min="5383" max="5383" width="12.28515625" style="12" customWidth="1"/>
    <col min="5384" max="5384" width="11.28515625" style="12" customWidth="1"/>
    <col min="5385" max="5385" width="17.7109375" style="12" customWidth="1"/>
    <col min="5386" max="5386" width="20.28515625" style="12" customWidth="1"/>
    <col min="5387" max="5632" width="9.140625" style="12"/>
    <col min="5633" max="5633" width="5" style="12" customWidth="1"/>
    <col min="5634" max="5634" width="34.5703125" style="12" customWidth="1"/>
    <col min="5635" max="5635" width="11.42578125" style="12" customWidth="1"/>
    <col min="5636" max="5636" width="10.85546875" style="12" customWidth="1"/>
    <col min="5637" max="5637" width="11" style="12" customWidth="1"/>
    <col min="5638" max="5638" width="10.85546875" style="12" customWidth="1"/>
    <col min="5639" max="5639" width="12.28515625" style="12" customWidth="1"/>
    <col min="5640" max="5640" width="11.28515625" style="12" customWidth="1"/>
    <col min="5641" max="5641" width="17.7109375" style="12" customWidth="1"/>
    <col min="5642" max="5642" width="20.28515625" style="12" customWidth="1"/>
    <col min="5643" max="5888" width="9.140625" style="12"/>
    <col min="5889" max="5889" width="5" style="12" customWidth="1"/>
    <col min="5890" max="5890" width="34.5703125" style="12" customWidth="1"/>
    <col min="5891" max="5891" width="11.42578125" style="12" customWidth="1"/>
    <col min="5892" max="5892" width="10.85546875" style="12" customWidth="1"/>
    <col min="5893" max="5893" width="11" style="12" customWidth="1"/>
    <col min="5894" max="5894" width="10.85546875" style="12" customWidth="1"/>
    <col min="5895" max="5895" width="12.28515625" style="12" customWidth="1"/>
    <col min="5896" max="5896" width="11.28515625" style="12" customWidth="1"/>
    <col min="5897" max="5897" width="17.7109375" style="12" customWidth="1"/>
    <col min="5898" max="5898" width="20.28515625" style="12" customWidth="1"/>
    <col min="5899" max="6144" width="9.140625" style="12"/>
    <col min="6145" max="6145" width="5" style="12" customWidth="1"/>
    <col min="6146" max="6146" width="34.5703125" style="12" customWidth="1"/>
    <col min="6147" max="6147" width="11.42578125" style="12" customWidth="1"/>
    <col min="6148" max="6148" width="10.85546875" style="12" customWidth="1"/>
    <col min="6149" max="6149" width="11" style="12" customWidth="1"/>
    <col min="6150" max="6150" width="10.85546875" style="12" customWidth="1"/>
    <col min="6151" max="6151" width="12.28515625" style="12" customWidth="1"/>
    <col min="6152" max="6152" width="11.28515625" style="12" customWidth="1"/>
    <col min="6153" max="6153" width="17.7109375" style="12" customWidth="1"/>
    <col min="6154" max="6154" width="20.28515625" style="12" customWidth="1"/>
    <col min="6155" max="6400" width="9.140625" style="12"/>
    <col min="6401" max="6401" width="5" style="12" customWidth="1"/>
    <col min="6402" max="6402" width="34.5703125" style="12" customWidth="1"/>
    <col min="6403" max="6403" width="11.42578125" style="12" customWidth="1"/>
    <col min="6404" max="6404" width="10.85546875" style="12" customWidth="1"/>
    <col min="6405" max="6405" width="11" style="12" customWidth="1"/>
    <col min="6406" max="6406" width="10.85546875" style="12" customWidth="1"/>
    <col min="6407" max="6407" width="12.28515625" style="12" customWidth="1"/>
    <col min="6408" max="6408" width="11.28515625" style="12" customWidth="1"/>
    <col min="6409" max="6409" width="17.7109375" style="12" customWidth="1"/>
    <col min="6410" max="6410" width="20.28515625" style="12" customWidth="1"/>
    <col min="6411" max="6656" width="9.140625" style="12"/>
    <col min="6657" max="6657" width="5" style="12" customWidth="1"/>
    <col min="6658" max="6658" width="34.5703125" style="12" customWidth="1"/>
    <col min="6659" max="6659" width="11.42578125" style="12" customWidth="1"/>
    <col min="6660" max="6660" width="10.85546875" style="12" customWidth="1"/>
    <col min="6661" max="6661" width="11" style="12" customWidth="1"/>
    <col min="6662" max="6662" width="10.85546875" style="12" customWidth="1"/>
    <col min="6663" max="6663" width="12.28515625" style="12" customWidth="1"/>
    <col min="6664" max="6664" width="11.28515625" style="12" customWidth="1"/>
    <col min="6665" max="6665" width="17.7109375" style="12" customWidth="1"/>
    <col min="6666" max="6666" width="20.28515625" style="12" customWidth="1"/>
    <col min="6667" max="6912" width="9.140625" style="12"/>
    <col min="6913" max="6913" width="5" style="12" customWidth="1"/>
    <col min="6914" max="6914" width="34.5703125" style="12" customWidth="1"/>
    <col min="6915" max="6915" width="11.42578125" style="12" customWidth="1"/>
    <col min="6916" max="6916" width="10.85546875" style="12" customWidth="1"/>
    <col min="6917" max="6917" width="11" style="12" customWidth="1"/>
    <col min="6918" max="6918" width="10.85546875" style="12" customWidth="1"/>
    <col min="6919" max="6919" width="12.28515625" style="12" customWidth="1"/>
    <col min="6920" max="6920" width="11.28515625" style="12" customWidth="1"/>
    <col min="6921" max="6921" width="17.7109375" style="12" customWidth="1"/>
    <col min="6922" max="6922" width="20.28515625" style="12" customWidth="1"/>
    <col min="6923" max="7168" width="9.140625" style="12"/>
    <col min="7169" max="7169" width="5" style="12" customWidth="1"/>
    <col min="7170" max="7170" width="34.5703125" style="12" customWidth="1"/>
    <col min="7171" max="7171" width="11.42578125" style="12" customWidth="1"/>
    <col min="7172" max="7172" width="10.85546875" style="12" customWidth="1"/>
    <col min="7173" max="7173" width="11" style="12" customWidth="1"/>
    <col min="7174" max="7174" width="10.85546875" style="12" customWidth="1"/>
    <col min="7175" max="7175" width="12.28515625" style="12" customWidth="1"/>
    <col min="7176" max="7176" width="11.28515625" style="12" customWidth="1"/>
    <col min="7177" max="7177" width="17.7109375" style="12" customWidth="1"/>
    <col min="7178" max="7178" width="20.28515625" style="12" customWidth="1"/>
    <col min="7179" max="7424" width="9.140625" style="12"/>
    <col min="7425" max="7425" width="5" style="12" customWidth="1"/>
    <col min="7426" max="7426" width="34.5703125" style="12" customWidth="1"/>
    <col min="7427" max="7427" width="11.42578125" style="12" customWidth="1"/>
    <col min="7428" max="7428" width="10.85546875" style="12" customWidth="1"/>
    <col min="7429" max="7429" width="11" style="12" customWidth="1"/>
    <col min="7430" max="7430" width="10.85546875" style="12" customWidth="1"/>
    <col min="7431" max="7431" width="12.28515625" style="12" customWidth="1"/>
    <col min="7432" max="7432" width="11.28515625" style="12" customWidth="1"/>
    <col min="7433" max="7433" width="17.7109375" style="12" customWidth="1"/>
    <col min="7434" max="7434" width="20.28515625" style="12" customWidth="1"/>
    <col min="7435" max="7680" width="9.140625" style="12"/>
    <col min="7681" max="7681" width="5" style="12" customWidth="1"/>
    <col min="7682" max="7682" width="34.5703125" style="12" customWidth="1"/>
    <col min="7683" max="7683" width="11.42578125" style="12" customWidth="1"/>
    <col min="7684" max="7684" width="10.85546875" style="12" customWidth="1"/>
    <col min="7685" max="7685" width="11" style="12" customWidth="1"/>
    <col min="7686" max="7686" width="10.85546875" style="12" customWidth="1"/>
    <col min="7687" max="7687" width="12.28515625" style="12" customWidth="1"/>
    <col min="7688" max="7688" width="11.28515625" style="12" customWidth="1"/>
    <col min="7689" max="7689" width="17.7109375" style="12" customWidth="1"/>
    <col min="7690" max="7690" width="20.28515625" style="12" customWidth="1"/>
    <col min="7691" max="7936" width="9.140625" style="12"/>
    <col min="7937" max="7937" width="5" style="12" customWidth="1"/>
    <col min="7938" max="7938" width="34.5703125" style="12" customWidth="1"/>
    <col min="7939" max="7939" width="11.42578125" style="12" customWidth="1"/>
    <col min="7940" max="7940" width="10.85546875" style="12" customWidth="1"/>
    <col min="7941" max="7941" width="11" style="12" customWidth="1"/>
    <col min="7942" max="7942" width="10.85546875" style="12" customWidth="1"/>
    <col min="7943" max="7943" width="12.28515625" style="12" customWidth="1"/>
    <col min="7944" max="7944" width="11.28515625" style="12" customWidth="1"/>
    <col min="7945" max="7945" width="17.7109375" style="12" customWidth="1"/>
    <col min="7946" max="7946" width="20.28515625" style="12" customWidth="1"/>
    <col min="7947" max="8192" width="9.140625" style="12"/>
    <col min="8193" max="8193" width="5" style="12" customWidth="1"/>
    <col min="8194" max="8194" width="34.5703125" style="12" customWidth="1"/>
    <col min="8195" max="8195" width="11.42578125" style="12" customWidth="1"/>
    <col min="8196" max="8196" width="10.85546875" style="12" customWidth="1"/>
    <col min="8197" max="8197" width="11" style="12" customWidth="1"/>
    <col min="8198" max="8198" width="10.85546875" style="12" customWidth="1"/>
    <col min="8199" max="8199" width="12.28515625" style="12" customWidth="1"/>
    <col min="8200" max="8200" width="11.28515625" style="12" customWidth="1"/>
    <col min="8201" max="8201" width="17.7109375" style="12" customWidth="1"/>
    <col min="8202" max="8202" width="20.28515625" style="12" customWidth="1"/>
    <col min="8203" max="8448" width="9.140625" style="12"/>
    <col min="8449" max="8449" width="5" style="12" customWidth="1"/>
    <col min="8450" max="8450" width="34.5703125" style="12" customWidth="1"/>
    <col min="8451" max="8451" width="11.42578125" style="12" customWidth="1"/>
    <col min="8452" max="8452" width="10.85546875" style="12" customWidth="1"/>
    <col min="8453" max="8453" width="11" style="12" customWidth="1"/>
    <col min="8454" max="8454" width="10.85546875" style="12" customWidth="1"/>
    <col min="8455" max="8455" width="12.28515625" style="12" customWidth="1"/>
    <col min="8456" max="8456" width="11.28515625" style="12" customWidth="1"/>
    <col min="8457" max="8457" width="17.7109375" style="12" customWidth="1"/>
    <col min="8458" max="8458" width="20.28515625" style="12" customWidth="1"/>
    <col min="8459" max="8704" width="9.140625" style="12"/>
    <col min="8705" max="8705" width="5" style="12" customWidth="1"/>
    <col min="8706" max="8706" width="34.5703125" style="12" customWidth="1"/>
    <col min="8707" max="8707" width="11.42578125" style="12" customWidth="1"/>
    <col min="8708" max="8708" width="10.85546875" style="12" customWidth="1"/>
    <col min="8709" max="8709" width="11" style="12" customWidth="1"/>
    <col min="8710" max="8710" width="10.85546875" style="12" customWidth="1"/>
    <col min="8711" max="8711" width="12.28515625" style="12" customWidth="1"/>
    <col min="8712" max="8712" width="11.28515625" style="12" customWidth="1"/>
    <col min="8713" max="8713" width="17.7109375" style="12" customWidth="1"/>
    <col min="8714" max="8714" width="20.28515625" style="12" customWidth="1"/>
    <col min="8715" max="8960" width="9.140625" style="12"/>
    <col min="8961" max="8961" width="5" style="12" customWidth="1"/>
    <col min="8962" max="8962" width="34.5703125" style="12" customWidth="1"/>
    <col min="8963" max="8963" width="11.42578125" style="12" customWidth="1"/>
    <col min="8964" max="8964" width="10.85546875" style="12" customWidth="1"/>
    <col min="8965" max="8965" width="11" style="12" customWidth="1"/>
    <col min="8966" max="8966" width="10.85546875" style="12" customWidth="1"/>
    <col min="8967" max="8967" width="12.28515625" style="12" customWidth="1"/>
    <col min="8968" max="8968" width="11.28515625" style="12" customWidth="1"/>
    <col min="8969" max="8969" width="17.7109375" style="12" customWidth="1"/>
    <col min="8970" max="8970" width="20.28515625" style="12" customWidth="1"/>
    <col min="8971" max="9216" width="9.140625" style="12"/>
    <col min="9217" max="9217" width="5" style="12" customWidth="1"/>
    <col min="9218" max="9218" width="34.5703125" style="12" customWidth="1"/>
    <col min="9219" max="9219" width="11.42578125" style="12" customWidth="1"/>
    <col min="9220" max="9220" width="10.85546875" style="12" customWidth="1"/>
    <col min="9221" max="9221" width="11" style="12" customWidth="1"/>
    <col min="9222" max="9222" width="10.85546875" style="12" customWidth="1"/>
    <col min="9223" max="9223" width="12.28515625" style="12" customWidth="1"/>
    <col min="9224" max="9224" width="11.28515625" style="12" customWidth="1"/>
    <col min="9225" max="9225" width="17.7109375" style="12" customWidth="1"/>
    <col min="9226" max="9226" width="20.28515625" style="12" customWidth="1"/>
    <col min="9227" max="9472" width="9.140625" style="12"/>
    <col min="9473" max="9473" width="5" style="12" customWidth="1"/>
    <col min="9474" max="9474" width="34.5703125" style="12" customWidth="1"/>
    <col min="9475" max="9475" width="11.42578125" style="12" customWidth="1"/>
    <col min="9476" max="9476" width="10.85546875" style="12" customWidth="1"/>
    <col min="9477" max="9477" width="11" style="12" customWidth="1"/>
    <col min="9478" max="9478" width="10.85546875" style="12" customWidth="1"/>
    <col min="9479" max="9479" width="12.28515625" style="12" customWidth="1"/>
    <col min="9480" max="9480" width="11.28515625" style="12" customWidth="1"/>
    <col min="9481" max="9481" width="17.7109375" style="12" customWidth="1"/>
    <col min="9482" max="9482" width="20.28515625" style="12" customWidth="1"/>
    <col min="9483" max="9728" width="9.140625" style="12"/>
    <col min="9729" max="9729" width="5" style="12" customWidth="1"/>
    <col min="9730" max="9730" width="34.5703125" style="12" customWidth="1"/>
    <col min="9731" max="9731" width="11.42578125" style="12" customWidth="1"/>
    <col min="9732" max="9732" width="10.85546875" style="12" customWidth="1"/>
    <col min="9733" max="9733" width="11" style="12" customWidth="1"/>
    <col min="9734" max="9734" width="10.85546875" style="12" customWidth="1"/>
    <col min="9735" max="9735" width="12.28515625" style="12" customWidth="1"/>
    <col min="9736" max="9736" width="11.28515625" style="12" customWidth="1"/>
    <col min="9737" max="9737" width="17.7109375" style="12" customWidth="1"/>
    <col min="9738" max="9738" width="20.28515625" style="12" customWidth="1"/>
    <col min="9739" max="9984" width="9.140625" style="12"/>
    <col min="9985" max="9985" width="5" style="12" customWidth="1"/>
    <col min="9986" max="9986" width="34.5703125" style="12" customWidth="1"/>
    <col min="9987" max="9987" width="11.42578125" style="12" customWidth="1"/>
    <col min="9988" max="9988" width="10.85546875" style="12" customWidth="1"/>
    <col min="9989" max="9989" width="11" style="12" customWidth="1"/>
    <col min="9990" max="9990" width="10.85546875" style="12" customWidth="1"/>
    <col min="9991" max="9991" width="12.28515625" style="12" customWidth="1"/>
    <col min="9992" max="9992" width="11.28515625" style="12" customWidth="1"/>
    <col min="9993" max="9993" width="17.7109375" style="12" customWidth="1"/>
    <col min="9994" max="9994" width="20.28515625" style="12" customWidth="1"/>
    <col min="9995" max="10240" width="9.140625" style="12"/>
    <col min="10241" max="10241" width="5" style="12" customWidth="1"/>
    <col min="10242" max="10242" width="34.5703125" style="12" customWidth="1"/>
    <col min="10243" max="10243" width="11.42578125" style="12" customWidth="1"/>
    <col min="10244" max="10244" width="10.85546875" style="12" customWidth="1"/>
    <col min="10245" max="10245" width="11" style="12" customWidth="1"/>
    <col min="10246" max="10246" width="10.85546875" style="12" customWidth="1"/>
    <col min="10247" max="10247" width="12.28515625" style="12" customWidth="1"/>
    <col min="10248" max="10248" width="11.28515625" style="12" customWidth="1"/>
    <col min="10249" max="10249" width="17.7109375" style="12" customWidth="1"/>
    <col min="10250" max="10250" width="20.28515625" style="12" customWidth="1"/>
    <col min="10251" max="10496" width="9.140625" style="12"/>
    <col min="10497" max="10497" width="5" style="12" customWidth="1"/>
    <col min="10498" max="10498" width="34.5703125" style="12" customWidth="1"/>
    <col min="10499" max="10499" width="11.42578125" style="12" customWidth="1"/>
    <col min="10500" max="10500" width="10.85546875" style="12" customWidth="1"/>
    <col min="10501" max="10501" width="11" style="12" customWidth="1"/>
    <col min="10502" max="10502" width="10.85546875" style="12" customWidth="1"/>
    <col min="10503" max="10503" width="12.28515625" style="12" customWidth="1"/>
    <col min="10504" max="10504" width="11.28515625" style="12" customWidth="1"/>
    <col min="10505" max="10505" width="17.7109375" style="12" customWidth="1"/>
    <col min="10506" max="10506" width="20.28515625" style="12" customWidth="1"/>
    <col min="10507" max="10752" width="9.140625" style="12"/>
    <col min="10753" max="10753" width="5" style="12" customWidth="1"/>
    <col min="10754" max="10754" width="34.5703125" style="12" customWidth="1"/>
    <col min="10755" max="10755" width="11.42578125" style="12" customWidth="1"/>
    <col min="10756" max="10756" width="10.85546875" style="12" customWidth="1"/>
    <col min="10757" max="10757" width="11" style="12" customWidth="1"/>
    <col min="10758" max="10758" width="10.85546875" style="12" customWidth="1"/>
    <col min="10759" max="10759" width="12.28515625" style="12" customWidth="1"/>
    <col min="10760" max="10760" width="11.28515625" style="12" customWidth="1"/>
    <col min="10761" max="10761" width="17.7109375" style="12" customWidth="1"/>
    <col min="10762" max="10762" width="20.28515625" style="12" customWidth="1"/>
    <col min="10763" max="11008" width="9.140625" style="12"/>
    <col min="11009" max="11009" width="5" style="12" customWidth="1"/>
    <col min="11010" max="11010" width="34.5703125" style="12" customWidth="1"/>
    <col min="11011" max="11011" width="11.42578125" style="12" customWidth="1"/>
    <col min="11012" max="11012" width="10.85546875" style="12" customWidth="1"/>
    <col min="11013" max="11013" width="11" style="12" customWidth="1"/>
    <col min="11014" max="11014" width="10.85546875" style="12" customWidth="1"/>
    <col min="11015" max="11015" width="12.28515625" style="12" customWidth="1"/>
    <col min="11016" max="11016" width="11.28515625" style="12" customWidth="1"/>
    <col min="11017" max="11017" width="17.7109375" style="12" customWidth="1"/>
    <col min="11018" max="11018" width="20.28515625" style="12" customWidth="1"/>
    <col min="11019" max="11264" width="9.140625" style="12"/>
    <col min="11265" max="11265" width="5" style="12" customWidth="1"/>
    <col min="11266" max="11266" width="34.5703125" style="12" customWidth="1"/>
    <col min="11267" max="11267" width="11.42578125" style="12" customWidth="1"/>
    <col min="11268" max="11268" width="10.85546875" style="12" customWidth="1"/>
    <col min="11269" max="11269" width="11" style="12" customWidth="1"/>
    <col min="11270" max="11270" width="10.85546875" style="12" customWidth="1"/>
    <col min="11271" max="11271" width="12.28515625" style="12" customWidth="1"/>
    <col min="11272" max="11272" width="11.28515625" style="12" customWidth="1"/>
    <col min="11273" max="11273" width="17.7109375" style="12" customWidth="1"/>
    <col min="11274" max="11274" width="20.28515625" style="12" customWidth="1"/>
    <col min="11275" max="11520" width="9.140625" style="12"/>
    <col min="11521" max="11521" width="5" style="12" customWidth="1"/>
    <col min="11522" max="11522" width="34.5703125" style="12" customWidth="1"/>
    <col min="11523" max="11523" width="11.42578125" style="12" customWidth="1"/>
    <col min="11524" max="11524" width="10.85546875" style="12" customWidth="1"/>
    <col min="11525" max="11525" width="11" style="12" customWidth="1"/>
    <col min="11526" max="11526" width="10.85546875" style="12" customWidth="1"/>
    <col min="11527" max="11527" width="12.28515625" style="12" customWidth="1"/>
    <col min="11528" max="11528" width="11.28515625" style="12" customWidth="1"/>
    <col min="11529" max="11529" width="17.7109375" style="12" customWidth="1"/>
    <col min="11530" max="11530" width="20.28515625" style="12" customWidth="1"/>
    <col min="11531" max="11776" width="9.140625" style="12"/>
    <col min="11777" max="11777" width="5" style="12" customWidth="1"/>
    <col min="11778" max="11778" width="34.5703125" style="12" customWidth="1"/>
    <col min="11779" max="11779" width="11.42578125" style="12" customWidth="1"/>
    <col min="11780" max="11780" width="10.85546875" style="12" customWidth="1"/>
    <col min="11781" max="11781" width="11" style="12" customWidth="1"/>
    <col min="11782" max="11782" width="10.85546875" style="12" customWidth="1"/>
    <col min="11783" max="11783" width="12.28515625" style="12" customWidth="1"/>
    <col min="11784" max="11784" width="11.28515625" style="12" customWidth="1"/>
    <col min="11785" max="11785" width="17.7109375" style="12" customWidth="1"/>
    <col min="11786" max="11786" width="20.28515625" style="12" customWidth="1"/>
    <col min="11787" max="12032" width="9.140625" style="12"/>
    <col min="12033" max="12033" width="5" style="12" customWidth="1"/>
    <col min="12034" max="12034" width="34.5703125" style="12" customWidth="1"/>
    <col min="12035" max="12035" width="11.42578125" style="12" customWidth="1"/>
    <col min="12036" max="12036" width="10.85546875" style="12" customWidth="1"/>
    <col min="12037" max="12037" width="11" style="12" customWidth="1"/>
    <col min="12038" max="12038" width="10.85546875" style="12" customWidth="1"/>
    <col min="12039" max="12039" width="12.28515625" style="12" customWidth="1"/>
    <col min="12040" max="12040" width="11.28515625" style="12" customWidth="1"/>
    <col min="12041" max="12041" width="17.7109375" style="12" customWidth="1"/>
    <col min="12042" max="12042" width="20.28515625" style="12" customWidth="1"/>
    <col min="12043" max="12288" width="9.140625" style="12"/>
    <col min="12289" max="12289" width="5" style="12" customWidth="1"/>
    <col min="12290" max="12290" width="34.5703125" style="12" customWidth="1"/>
    <col min="12291" max="12291" width="11.42578125" style="12" customWidth="1"/>
    <col min="12292" max="12292" width="10.85546875" style="12" customWidth="1"/>
    <col min="12293" max="12293" width="11" style="12" customWidth="1"/>
    <col min="12294" max="12294" width="10.85546875" style="12" customWidth="1"/>
    <col min="12295" max="12295" width="12.28515625" style="12" customWidth="1"/>
    <col min="12296" max="12296" width="11.28515625" style="12" customWidth="1"/>
    <col min="12297" max="12297" width="17.7109375" style="12" customWidth="1"/>
    <col min="12298" max="12298" width="20.28515625" style="12" customWidth="1"/>
    <col min="12299" max="12544" width="9.140625" style="12"/>
    <col min="12545" max="12545" width="5" style="12" customWidth="1"/>
    <col min="12546" max="12546" width="34.5703125" style="12" customWidth="1"/>
    <col min="12547" max="12547" width="11.42578125" style="12" customWidth="1"/>
    <col min="12548" max="12548" width="10.85546875" style="12" customWidth="1"/>
    <col min="12549" max="12549" width="11" style="12" customWidth="1"/>
    <col min="12550" max="12550" width="10.85546875" style="12" customWidth="1"/>
    <col min="12551" max="12551" width="12.28515625" style="12" customWidth="1"/>
    <col min="12552" max="12552" width="11.28515625" style="12" customWidth="1"/>
    <col min="12553" max="12553" width="17.7109375" style="12" customWidth="1"/>
    <col min="12554" max="12554" width="20.28515625" style="12" customWidth="1"/>
    <col min="12555" max="12800" width="9.140625" style="12"/>
    <col min="12801" max="12801" width="5" style="12" customWidth="1"/>
    <col min="12802" max="12802" width="34.5703125" style="12" customWidth="1"/>
    <col min="12803" max="12803" width="11.42578125" style="12" customWidth="1"/>
    <col min="12804" max="12804" width="10.85546875" style="12" customWidth="1"/>
    <col min="12805" max="12805" width="11" style="12" customWidth="1"/>
    <col min="12806" max="12806" width="10.85546875" style="12" customWidth="1"/>
    <col min="12807" max="12807" width="12.28515625" style="12" customWidth="1"/>
    <col min="12808" max="12808" width="11.28515625" style="12" customWidth="1"/>
    <col min="12809" max="12809" width="17.7109375" style="12" customWidth="1"/>
    <col min="12810" max="12810" width="20.28515625" style="12" customWidth="1"/>
    <col min="12811" max="13056" width="9.140625" style="12"/>
    <col min="13057" max="13057" width="5" style="12" customWidth="1"/>
    <col min="13058" max="13058" width="34.5703125" style="12" customWidth="1"/>
    <col min="13059" max="13059" width="11.42578125" style="12" customWidth="1"/>
    <col min="13060" max="13060" width="10.85546875" style="12" customWidth="1"/>
    <col min="13061" max="13061" width="11" style="12" customWidth="1"/>
    <col min="13062" max="13062" width="10.85546875" style="12" customWidth="1"/>
    <col min="13063" max="13063" width="12.28515625" style="12" customWidth="1"/>
    <col min="13064" max="13064" width="11.28515625" style="12" customWidth="1"/>
    <col min="13065" max="13065" width="17.7109375" style="12" customWidth="1"/>
    <col min="13066" max="13066" width="20.28515625" style="12" customWidth="1"/>
    <col min="13067" max="13312" width="9.140625" style="12"/>
    <col min="13313" max="13313" width="5" style="12" customWidth="1"/>
    <col min="13314" max="13314" width="34.5703125" style="12" customWidth="1"/>
    <col min="13315" max="13315" width="11.42578125" style="12" customWidth="1"/>
    <col min="13316" max="13316" width="10.85546875" style="12" customWidth="1"/>
    <col min="13317" max="13317" width="11" style="12" customWidth="1"/>
    <col min="13318" max="13318" width="10.85546875" style="12" customWidth="1"/>
    <col min="13319" max="13319" width="12.28515625" style="12" customWidth="1"/>
    <col min="13320" max="13320" width="11.28515625" style="12" customWidth="1"/>
    <col min="13321" max="13321" width="17.7109375" style="12" customWidth="1"/>
    <col min="13322" max="13322" width="20.28515625" style="12" customWidth="1"/>
    <col min="13323" max="13568" width="9.140625" style="12"/>
    <col min="13569" max="13569" width="5" style="12" customWidth="1"/>
    <col min="13570" max="13570" width="34.5703125" style="12" customWidth="1"/>
    <col min="13571" max="13571" width="11.42578125" style="12" customWidth="1"/>
    <col min="13572" max="13572" width="10.85546875" style="12" customWidth="1"/>
    <col min="13573" max="13573" width="11" style="12" customWidth="1"/>
    <col min="13574" max="13574" width="10.85546875" style="12" customWidth="1"/>
    <col min="13575" max="13575" width="12.28515625" style="12" customWidth="1"/>
    <col min="13576" max="13576" width="11.28515625" style="12" customWidth="1"/>
    <col min="13577" max="13577" width="17.7109375" style="12" customWidth="1"/>
    <col min="13578" max="13578" width="20.28515625" style="12" customWidth="1"/>
    <col min="13579" max="13824" width="9.140625" style="12"/>
    <col min="13825" max="13825" width="5" style="12" customWidth="1"/>
    <col min="13826" max="13826" width="34.5703125" style="12" customWidth="1"/>
    <col min="13827" max="13827" width="11.42578125" style="12" customWidth="1"/>
    <col min="13828" max="13828" width="10.85546875" style="12" customWidth="1"/>
    <col min="13829" max="13829" width="11" style="12" customWidth="1"/>
    <col min="13830" max="13830" width="10.85546875" style="12" customWidth="1"/>
    <col min="13831" max="13831" width="12.28515625" style="12" customWidth="1"/>
    <col min="13832" max="13832" width="11.28515625" style="12" customWidth="1"/>
    <col min="13833" max="13833" width="17.7109375" style="12" customWidth="1"/>
    <col min="13834" max="13834" width="20.28515625" style="12" customWidth="1"/>
    <col min="13835" max="14080" width="9.140625" style="12"/>
    <col min="14081" max="14081" width="5" style="12" customWidth="1"/>
    <col min="14082" max="14082" width="34.5703125" style="12" customWidth="1"/>
    <col min="14083" max="14083" width="11.42578125" style="12" customWidth="1"/>
    <col min="14084" max="14084" width="10.85546875" style="12" customWidth="1"/>
    <col min="14085" max="14085" width="11" style="12" customWidth="1"/>
    <col min="14086" max="14086" width="10.85546875" style="12" customWidth="1"/>
    <col min="14087" max="14087" width="12.28515625" style="12" customWidth="1"/>
    <col min="14088" max="14088" width="11.28515625" style="12" customWidth="1"/>
    <col min="14089" max="14089" width="17.7109375" style="12" customWidth="1"/>
    <col min="14090" max="14090" width="20.28515625" style="12" customWidth="1"/>
    <col min="14091" max="14336" width="9.140625" style="12"/>
    <col min="14337" max="14337" width="5" style="12" customWidth="1"/>
    <col min="14338" max="14338" width="34.5703125" style="12" customWidth="1"/>
    <col min="14339" max="14339" width="11.42578125" style="12" customWidth="1"/>
    <col min="14340" max="14340" width="10.85546875" style="12" customWidth="1"/>
    <col min="14341" max="14341" width="11" style="12" customWidth="1"/>
    <col min="14342" max="14342" width="10.85546875" style="12" customWidth="1"/>
    <col min="14343" max="14343" width="12.28515625" style="12" customWidth="1"/>
    <col min="14344" max="14344" width="11.28515625" style="12" customWidth="1"/>
    <col min="14345" max="14345" width="17.7109375" style="12" customWidth="1"/>
    <col min="14346" max="14346" width="20.28515625" style="12" customWidth="1"/>
    <col min="14347" max="14592" width="9.140625" style="12"/>
    <col min="14593" max="14593" width="5" style="12" customWidth="1"/>
    <col min="14594" max="14594" width="34.5703125" style="12" customWidth="1"/>
    <col min="14595" max="14595" width="11.42578125" style="12" customWidth="1"/>
    <col min="14596" max="14596" width="10.85546875" style="12" customWidth="1"/>
    <col min="14597" max="14597" width="11" style="12" customWidth="1"/>
    <col min="14598" max="14598" width="10.85546875" style="12" customWidth="1"/>
    <col min="14599" max="14599" width="12.28515625" style="12" customWidth="1"/>
    <col min="14600" max="14600" width="11.28515625" style="12" customWidth="1"/>
    <col min="14601" max="14601" width="17.7109375" style="12" customWidth="1"/>
    <col min="14602" max="14602" width="20.28515625" style="12" customWidth="1"/>
    <col min="14603" max="14848" width="9.140625" style="12"/>
    <col min="14849" max="14849" width="5" style="12" customWidth="1"/>
    <col min="14850" max="14850" width="34.5703125" style="12" customWidth="1"/>
    <col min="14851" max="14851" width="11.42578125" style="12" customWidth="1"/>
    <col min="14852" max="14852" width="10.85546875" style="12" customWidth="1"/>
    <col min="14853" max="14853" width="11" style="12" customWidth="1"/>
    <col min="14854" max="14854" width="10.85546875" style="12" customWidth="1"/>
    <col min="14855" max="14855" width="12.28515625" style="12" customWidth="1"/>
    <col min="14856" max="14856" width="11.28515625" style="12" customWidth="1"/>
    <col min="14857" max="14857" width="17.7109375" style="12" customWidth="1"/>
    <col min="14858" max="14858" width="20.28515625" style="12" customWidth="1"/>
    <col min="14859" max="15104" width="9.140625" style="12"/>
    <col min="15105" max="15105" width="5" style="12" customWidth="1"/>
    <col min="15106" max="15106" width="34.5703125" style="12" customWidth="1"/>
    <col min="15107" max="15107" width="11.42578125" style="12" customWidth="1"/>
    <col min="15108" max="15108" width="10.85546875" style="12" customWidth="1"/>
    <col min="15109" max="15109" width="11" style="12" customWidth="1"/>
    <col min="15110" max="15110" width="10.85546875" style="12" customWidth="1"/>
    <col min="15111" max="15111" width="12.28515625" style="12" customWidth="1"/>
    <col min="15112" max="15112" width="11.28515625" style="12" customWidth="1"/>
    <col min="15113" max="15113" width="17.7109375" style="12" customWidth="1"/>
    <col min="15114" max="15114" width="20.28515625" style="12" customWidth="1"/>
    <col min="15115" max="15360" width="9.140625" style="12"/>
    <col min="15361" max="15361" width="5" style="12" customWidth="1"/>
    <col min="15362" max="15362" width="34.5703125" style="12" customWidth="1"/>
    <col min="15363" max="15363" width="11.42578125" style="12" customWidth="1"/>
    <col min="15364" max="15364" width="10.85546875" style="12" customWidth="1"/>
    <col min="15365" max="15365" width="11" style="12" customWidth="1"/>
    <col min="15366" max="15366" width="10.85546875" style="12" customWidth="1"/>
    <col min="15367" max="15367" width="12.28515625" style="12" customWidth="1"/>
    <col min="15368" max="15368" width="11.28515625" style="12" customWidth="1"/>
    <col min="15369" max="15369" width="17.7109375" style="12" customWidth="1"/>
    <col min="15370" max="15370" width="20.28515625" style="12" customWidth="1"/>
    <col min="15371" max="15616" width="9.140625" style="12"/>
    <col min="15617" max="15617" width="5" style="12" customWidth="1"/>
    <col min="15618" max="15618" width="34.5703125" style="12" customWidth="1"/>
    <col min="15619" max="15619" width="11.42578125" style="12" customWidth="1"/>
    <col min="15620" max="15620" width="10.85546875" style="12" customWidth="1"/>
    <col min="15621" max="15621" width="11" style="12" customWidth="1"/>
    <col min="15622" max="15622" width="10.85546875" style="12" customWidth="1"/>
    <col min="15623" max="15623" width="12.28515625" style="12" customWidth="1"/>
    <col min="15624" max="15624" width="11.28515625" style="12" customWidth="1"/>
    <col min="15625" max="15625" width="17.7109375" style="12" customWidth="1"/>
    <col min="15626" max="15626" width="20.28515625" style="12" customWidth="1"/>
    <col min="15627" max="15872" width="9.140625" style="12"/>
    <col min="15873" max="15873" width="5" style="12" customWidth="1"/>
    <col min="15874" max="15874" width="34.5703125" style="12" customWidth="1"/>
    <col min="15875" max="15875" width="11.42578125" style="12" customWidth="1"/>
    <col min="15876" max="15876" width="10.85546875" style="12" customWidth="1"/>
    <col min="15877" max="15877" width="11" style="12" customWidth="1"/>
    <col min="15878" max="15878" width="10.85546875" style="12" customWidth="1"/>
    <col min="15879" max="15879" width="12.28515625" style="12" customWidth="1"/>
    <col min="15880" max="15880" width="11.28515625" style="12" customWidth="1"/>
    <col min="15881" max="15881" width="17.7109375" style="12" customWidth="1"/>
    <col min="15882" max="15882" width="20.28515625" style="12" customWidth="1"/>
    <col min="15883" max="16128" width="9.140625" style="12"/>
    <col min="16129" max="16129" width="5" style="12" customWidth="1"/>
    <col min="16130" max="16130" width="34.5703125" style="12" customWidth="1"/>
    <col min="16131" max="16131" width="11.42578125" style="12" customWidth="1"/>
    <col min="16132" max="16132" width="10.85546875" style="12" customWidth="1"/>
    <col min="16133" max="16133" width="11" style="12" customWidth="1"/>
    <col min="16134" max="16134" width="10.85546875" style="12" customWidth="1"/>
    <col min="16135" max="16135" width="12.28515625" style="12" customWidth="1"/>
    <col min="16136" max="16136" width="11.28515625" style="12" customWidth="1"/>
    <col min="16137" max="16137" width="17.7109375" style="12" customWidth="1"/>
    <col min="16138" max="16138" width="20.28515625" style="12" customWidth="1"/>
    <col min="16139" max="16384" width="9.140625" style="12"/>
  </cols>
  <sheetData>
    <row r="1" spans="1:11" ht="12.75" customHeight="1" x14ac:dyDescent="0.2">
      <c r="A1" s="472" t="s">
        <v>457</v>
      </c>
      <c r="B1" s="472"/>
      <c r="C1" s="472"/>
      <c r="D1" s="472"/>
      <c r="E1" s="472"/>
      <c r="F1" s="472"/>
      <c r="G1" s="472"/>
      <c r="H1" s="5"/>
      <c r="I1" s="534" t="s">
        <v>51</v>
      </c>
      <c r="J1" s="534"/>
      <c r="K1" s="6" t="str">
        <f>Protokół!V1</f>
        <v>A</v>
      </c>
    </row>
    <row r="2" spans="1:11" x14ac:dyDescent="0.2">
      <c r="A2" s="475" t="s">
        <v>49</v>
      </c>
      <c r="B2" s="475"/>
      <c r="C2" s="475"/>
      <c r="D2" s="476" t="str">
        <f>Protokół!G8</f>
        <v>………………………………………
………………………...……………</v>
      </c>
      <c r="E2" s="476"/>
      <c r="F2" s="476"/>
      <c r="G2" s="476"/>
      <c r="H2" s="476"/>
      <c r="I2" s="19"/>
      <c r="J2" s="19"/>
      <c r="K2" s="19"/>
    </row>
    <row r="3" spans="1:11" ht="7.5" customHeight="1" thickBot="1" x14ac:dyDescent="0.25">
      <c r="A3" s="6"/>
      <c r="B3" s="6"/>
      <c r="C3" s="1"/>
      <c r="D3" s="1"/>
      <c r="E3" s="1"/>
      <c r="F3" s="1"/>
      <c r="G3" s="1"/>
      <c r="H3" s="1"/>
      <c r="I3" s="1"/>
      <c r="J3" s="1"/>
      <c r="K3" s="1"/>
    </row>
    <row r="4" spans="1:11" ht="37.5" customHeight="1" x14ac:dyDescent="0.2">
      <c r="A4" s="510" t="s">
        <v>0</v>
      </c>
      <c r="B4" s="506" t="s">
        <v>634</v>
      </c>
      <c r="C4" s="501" t="s">
        <v>38</v>
      </c>
      <c r="D4" s="502"/>
      <c r="E4" s="501" t="s">
        <v>1</v>
      </c>
      <c r="F4" s="502"/>
      <c r="G4" s="501" t="s">
        <v>2</v>
      </c>
      <c r="H4" s="532" t="s">
        <v>3</v>
      </c>
      <c r="I4" s="533"/>
      <c r="J4" s="506" t="s">
        <v>4</v>
      </c>
      <c r="K4" s="58" t="s">
        <v>5</v>
      </c>
    </row>
    <row r="5" spans="1:11" ht="74.25" customHeight="1" x14ac:dyDescent="0.2">
      <c r="A5" s="511"/>
      <c r="B5" s="507"/>
      <c r="C5" s="503"/>
      <c r="D5" s="504"/>
      <c r="E5" s="503"/>
      <c r="F5" s="504"/>
      <c r="G5" s="503"/>
      <c r="H5" s="153" t="s">
        <v>6</v>
      </c>
      <c r="I5" s="153" t="s">
        <v>7</v>
      </c>
      <c r="J5" s="507"/>
      <c r="K5" s="59" t="s">
        <v>8</v>
      </c>
    </row>
    <row r="6" spans="1:11" x14ac:dyDescent="0.2">
      <c r="A6" s="60"/>
      <c r="B6" s="61">
        <v>1</v>
      </c>
      <c r="C6" s="535">
        <v>2</v>
      </c>
      <c r="D6" s="536"/>
      <c r="E6" s="211">
        <v>3</v>
      </c>
      <c r="F6" s="211">
        <v>4</v>
      </c>
      <c r="G6" s="211" t="s">
        <v>9</v>
      </c>
      <c r="H6" s="62">
        <v>6</v>
      </c>
      <c r="I6" s="62">
        <v>7</v>
      </c>
      <c r="J6" s="211" t="s">
        <v>10</v>
      </c>
      <c r="K6" s="63" t="s">
        <v>11</v>
      </c>
    </row>
    <row r="7" spans="1:11" s="45" customFormat="1" ht="56.25" x14ac:dyDescent="0.2">
      <c r="A7" s="8"/>
      <c r="B7" s="9"/>
      <c r="C7" s="4" t="s">
        <v>12</v>
      </c>
      <c r="D7" s="4" t="s">
        <v>13</v>
      </c>
      <c r="E7" s="4" t="s">
        <v>57</v>
      </c>
      <c r="F7" s="4" t="s">
        <v>58</v>
      </c>
      <c r="G7" s="10" t="s">
        <v>14</v>
      </c>
      <c r="H7" s="10" t="s">
        <v>15</v>
      </c>
      <c r="I7" s="10" t="s">
        <v>15</v>
      </c>
      <c r="J7" s="10" t="s">
        <v>15</v>
      </c>
      <c r="K7" s="11" t="s">
        <v>14</v>
      </c>
    </row>
    <row r="8" spans="1:11" x14ac:dyDescent="0.2">
      <c r="A8" s="57">
        <v>1</v>
      </c>
      <c r="B8" s="155"/>
      <c r="C8" s="156"/>
      <c r="D8" s="157"/>
      <c r="E8" s="158"/>
      <c r="F8" s="159"/>
      <c r="G8" s="160">
        <f>E8*F8</f>
        <v>0</v>
      </c>
      <c r="H8" s="161"/>
      <c r="I8" s="161"/>
      <c r="J8" s="162">
        <f>(H8+I8)/2</f>
        <v>0</v>
      </c>
      <c r="K8" s="163">
        <f t="shared" ref="K8:K22" si="0">G8*J8</f>
        <v>0</v>
      </c>
    </row>
    <row r="9" spans="1:11" x14ac:dyDescent="0.2">
      <c r="A9" s="57">
        <v>2</v>
      </c>
      <c r="B9" s="155"/>
      <c r="C9" s="77"/>
      <c r="D9" s="157"/>
      <c r="E9" s="158"/>
      <c r="F9" s="159"/>
      <c r="G9" s="164">
        <f t="shared" ref="G9:G22" si="1">E9*F9</f>
        <v>0</v>
      </c>
      <c r="H9" s="159"/>
      <c r="I9" s="159"/>
      <c r="J9" s="162">
        <f t="shared" ref="J9:J22" si="2">(H9+I9)/2</f>
        <v>0</v>
      </c>
      <c r="K9" s="163">
        <f t="shared" si="0"/>
        <v>0</v>
      </c>
    </row>
    <row r="10" spans="1:11" x14ac:dyDescent="0.2">
      <c r="A10" s="57">
        <v>3</v>
      </c>
      <c r="B10" s="155"/>
      <c r="C10" s="77"/>
      <c r="D10" s="157"/>
      <c r="E10" s="158"/>
      <c r="F10" s="159"/>
      <c r="G10" s="164">
        <f t="shared" si="1"/>
        <v>0</v>
      </c>
      <c r="H10" s="159"/>
      <c r="I10" s="159"/>
      <c r="J10" s="162">
        <f t="shared" si="2"/>
        <v>0</v>
      </c>
      <c r="K10" s="163">
        <f t="shared" si="0"/>
        <v>0</v>
      </c>
    </row>
    <row r="11" spans="1:11" x14ac:dyDescent="0.2">
      <c r="A11" s="57">
        <v>4</v>
      </c>
      <c r="B11" s="155"/>
      <c r="C11" s="77"/>
      <c r="D11" s="157"/>
      <c r="E11" s="158"/>
      <c r="F11" s="159"/>
      <c r="G11" s="164">
        <f t="shared" si="1"/>
        <v>0</v>
      </c>
      <c r="H11" s="159"/>
      <c r="I11" s="159"/>
      <c r="J11" s="162">
        <f t="shared" si="2"/>
        <v>0</v>
      </c>
      <c r="K11" s="163">
        <f t="shared" si="0"/>
        <v>0</v>
      </c>
    </row>
    <row r="12" spans="1:11" x14ac:dyDescent="0.2">
      <c r="A12" s="57">
        <v>5</v>
      </c>
      <c r="B12" s="155"/>
      <c r="C12" s="77"/>
      <c r="D12" s="157"/>
      <c r="E12" s="158"/>
      <c r="F12" s="159"/>
      <c r="G12" s="164">
        <f t="shared" si="1"/>
        <v>0</v>
      </c>
      <c r="H12" s="159"/>
      <c r="I12" s="159"/>
      <c r="J12" s="162">
        <f t="shared" si="2"/>
        <v>0</v>
      </c>
      <c r="K12" s="163">
        <f t="shared" si="0"/>
        <v>0</v>
      </c>
    </row>
    <row r="13" spans="1:11" x14ac:dyDescent="0.2">
      <c r="A13" s="57">
        <v>6</v>
      </c>
      <c r="B13" s="155"/>
      <c r="C13" s="77"/>
      <c r="D13" s="157"/>
      <c r="E13" s="158"/>
      <c r="F13" s="159"/>
      <c r="G13" s="164">
        <f t="shared" si="1"/>
        <v>0</v>
      </c>
      <c r="H13" s="159"/>
      <c r="I13" s="159"/>
      <c r="J13" s="162">
        <f t="shared" si="2"/>
        <v>0</v>
      </c>
      <c r="K13" s="163">
        <f t="shared" si="0"/>
        <v>0</v>
      </c>
    </row>
    <row r="14" spans="1:11" x14ac:dyDescent="0.2">
      <c r="A14" s="57">
        <v>7</v>
      </c>
      <c r="B14" s="155"/>
      <c r="C14" s="77"/>
      <c r="D14" s="157"/>
      <c r="E14" s="158"/>
      <c r="F14" s="159"/>
      <c r="G14" s="164">
        <f t="shared" si="1"/>
        <v>0</v>
      </c>
      <c r="H14" s="159"/>
      <c r="I14" s="159"/>
      <c r="J14" s="162">
        <f t="shared" si="2"/>
        <v>0</v>
      </c>
      <c r="K14" s="163">
        <f t="shared" si="0"/>
        <v>0</v>
      </c>
    </row>
    <row r="15" spans="1:11" x14ac:dyDescent="0.2">
      <c r="A15" s="57">
        <v>8</v>
      </c>
      <c r="B15" s="155"/>
      <c r="C15" s="77"/>
      <c r="D15" s="157"/>
      <c r="E15" s="158"/>
      <c r="F15" s="159"/>
      <c r="G15" s="164">
        <f t="shared" si="1"/>
        <v>0</v>
      </c>
      <c r="H15" s="159"/>
      <c r="I15" s="159"/>
      <c r="J15" s="162">
        <f t="shared" si="2"/>
        <v>0</v>
      </c>
      <c r="K15" s="163">
        <f t="shared" si="0"/>
        <v>0</v>
      </c>
    </row>
    <row r="16" spans="1:11" ht="12.75" customHeight="1" x14ac:dyDescent="0.2">
      <c r="A16" s="57">
        <v>9</v>
      </c>
      <c r="B16" s="155"/>
      <c r="C16" s="77"/>
      <c r="D16" s="157"/>
      <c r="E16" s="158"/>
      <c r="F16" s="159"/>
      <c r="G16" s="164">
        <f t="shared" si="1"/>
        <v>0</v>
      </c>
      <c r="H16" s="159"/>
      <c r="I16" s="159"/>
      <c r="J16" s="162">
        <f t="shared" si="2"/>
        <v>0</v>
      </c>
      <c r="K16" s="163">
        <f t="shared" si="0"/>
        <v>0</v>
      </c>
    </row>
    <row r="17" spans="1:11" x14ac:dyDescent="0.2">
      <c r="A17" s="57">
        <v>10</v>
      </c>
      <c r="B17" s="155"/>
      <c r="C17" s="77"/>
      <c r="D17" s="157"/>
      <c r="E17" s="158"/>
      <c r="F17" s="159"/>
      <c r="G17" s="164">
        <f t="shared" si="1"/>
        <v>0</v>
      </c>
      <c r="H17" s="159"/>
      <c r="I17" s="159"/>
      <c r="J17" s="162">
        <f t="shared" si="2"/>
        <v>0</v>
      </c>
      <c r="K17" s="163">
        <f t="shared" si="0"/>
        <v>0</v>
      </c>
    </row>
    <row r="18" spans="1:11" x14ac:dyDescent="0.2">
      <c r="A18" s="57">
        <v>11</v>
      </c>
      <c r="B18" s="155"/>
      <c r="C18" s="77"/>
      <c r="D18" s="157"/>
      <c r="E18" s="158"/>
      <c r="F18" s="159"/>
      <c r="G18" s="164">
        <f t="shared" si="1"/>
        <v>0</v>
      </c>
      <c r="H18" s="159"/>
      <c r="I18" s="159"/>
      <c r="J18" s="162">
        <f t="shared" si="2"/>
        <v>0</v>
      </c>
      <c r="K18" s="163">
        <f t="shared" si="0"/>
        <v>0</v>
      </c>
    </row>
    <row r="19" spans="1:11" x14ac:dyDescent="0.2">
      <c r="A19" s="57">
        <v>12</v>
      </c>
      <c r="B19" s="155"/>
      <c r="C19" s="77"/>
      <c r="D19" s="157"/>
      <c r="E19" s="158"/>
      <c r="F19" s="159"/>
      <c r="G19" s="164">
        <f t="shared" si="1"/>
        <v>0</v>
      </c>
      <c r="H19" s="159"/>
      <c r="I19" s="159"/>
      <c r="J19" s="162">
        <f t="shared" si="2"/>
        <v>0</v>
      </c>
      <c r="K19" s="163">
        <f t="shared" si="0"/>
        <v>0</v>
      </c>
    </row>
    <row r="20" spans="1:11" x14ac:dyDescent="0.2">
      <c r="A20" s="57">
        <v>13</v>
      </c>
      <c r="B20" s="155"/>
      <c r="C20" s="77"/>
      <c r="D20" s="157"/>
      <c r="E20" s="158"/>
      <c r="F20" s="159"/>
      <c r="G20" s="164">
        <f t="shared" si="1"/>
        <v>0</v>
      </c>
      <c r="H20" s="159"/>
      <c r="I20" s="159"/>
      <c r="J20" s="162">
        <f t="shared" si="2"/>
        <v>0</v>
      </c>
      <c r="K20" s="163">
        <f t="shared" si="0"/>
        <v>0</v>
      </c>
    </row>
    <row r="21" spans="1:11" x14ac:dyDescent="0.2">
      <c r="A21" s="57">
        <v>14</v>
      </c>
      <c r="B21" s="155"/>
      <c r="C21" s="77"/>
      <c r="D21" s="157"/>
      <c r="E21" s="158"/>
      <c r="F21" s="159"/>
      <c r="G21" s="164">
        <f t="shared" si="1"/>
        <v>0</v>
      </c>
      <c r="H21" s="159"/>
      <c r="I21" s="159"/>
      <c r="J21" s="162">
        <f t="shared" si="2"/>
        <v>0</v>
      </c>
      <c r="K21" s="163">
        <f t="shared" si="0"/>
        <v>0</v>
      </c>
    </row>
    <row r="22" spans="1:11" x14ac:dyDescent="0.2">
      <c r="A22" s="57">
        <v>15</v>
      </c>
      <c r="B22" s="155"/>
      <c r="C22" s="77"/>
      <c r="D22" s="157"/>
      <c r="E22" s="158"/>
      <c r="F22" s="159"/>
      <c r="G22" s="164">
        <f t="shared" si="1"/>
        <v>0</v>
      </c>
      <c r="H22" s="159"/>
      <c r="I22" s="159"/>
      <c r="J22" s="162">
        <f t="shared" si="2"/>
        <v>0</v>
      </c>
      <c r="K22" s="163">
        <f t="shared" si="0"/>
        <v>0</v>
      </c>
    </row>
    <row r="23" spans="1:11" ht="12.75" thickBot="1" x14ac:dyDescent="0.25">
      <c r="A23" s="537" t="s">
        <v>16</v>
      </c>
      <c r="B23" s="538"/>
      <c r="C23" s="539"/>
      <c r="D23" s="23">
        <f>SUM(D8:D22)</f>
        <v>0</v>
      </c>
      <c r="E23" s="165" t="s">
        <v>22</v>
      </c>
      <c r="F23" s="166" t="s">
        <v>22</v>
      </c>
      <c r="G23" s="167">
        <f>SUM(G8:G22)</f>
        <v>0</v>
      </c>
      <c r="H23" s="168" t="s">
        <v>22</v>
      </c>
      <c r="I23" s="168" t="s">
        <v>22</v>
      </c>
      <c r="J23" s="169" t="s">
        <v>22</v>
      </c>
      <c r="K23" s="170">
        <f>SUM(K8:K22)</f>
        <v>0</v>
      </c>
    </row>
    <row r="24" spans="1:11" ht="7.5" customHeight="1" x14ac:dyDescent="0.2"/>
    <row r="25" spans="1:11" x14ac:dyDescent="0.2">
      <c r="B25" s="440" t="s">
        <v>77</v>
      </c>
      <c r="C25" s="440"/>
      <c r="D25" s="440"/>
      <c r="E25" s="440"/>
    </row>
    <row r="26" spans="1:11" ht="17.25" customHeight="1" x14ac:dyDescent="0.2">
      <c r="A26" s="205" t="s">
        <v>76</v>
      </c>
      <c r="B26" s="393" t="s">
        <v>537</v>
      </c>
      <c r="C26" s="393"/>
      <c r="D26" s="74" t="s">
        <v>531</v>
      </c>
      <c r="E26" s="393" t="s">
        <v>538</v>
      </c>
      <c r="F26" s="393"/>
      <c r="G26" s="393"/>
      <c r="H26" s="393"/>
    </row>
    <row r="27" spans="1:11" ht="17.25" customHeight="1" x14ac:dyDescent="0.2">
      <c r="A27" s="205" t="s">
        <v>75</v>
      </c>
      <c r="B27" s="393" t="s">
        <v>537</v>
      </c>
      <c r="C27" s="393"/>
      <c r="D27" s="74" t="s">
        <v>532</v>
      </c>
      <c r="E27" s="393" t="s">
        <v>538</v>
      </c>
      <c r="F27" s="393"/>
      <c r="G27" s="393"/>
      <c r="H27" s="393"/>
    </row>
    <row r="28" spans="1:11" ht="17.25" customHeight="1" x14ac:dyDescent="0.2">
      <c r="A28" s="205" t="s">
        <v>74</v>
      </c>
      <c r="B28" s="393" t="s">
        <v>537</v>
      </c>
      <c r="C28" s="393"/>
      <c r="D28" s="74" t="s">
        <v>533</v>
      </c>
      <c r="E28" s="393" t="s">
        <v>538</v>
      </c>
      <c r="F28" s="393"/>
      <c r="G28" s="393"/>
      <c r="H28" s="393"/>
    </row>
    <row r="29" spans="1:11" ht="17.25" customHeight="1" x14ac:dyDescent="0.2">
      <c r="A29" s="205" t="s">
        <v>73</v>
      </c>
      <c r="B29" s="393" t="s">
        <v>537</v>
      </c>
      <c r="C29" s="393"/>
      <c r="D29" s="74" t="s">
        <v>534</v>
      </c>
      <c r="E29" s="393" t="s">
        <v>538</v>
      </c>
      <c r="F29" s="393"/>
      <c r="G29" s="393"/>
      <c r="H29" s="393"/>
    </row>
    <row r="30" spans="1:11" ht="15" customHeight="1" x14ac:dyDescent="0.2">
      <c r="A30" s="205" t="s">
        <v>69</v>
      </c>
      <c r="B30" s="393" t="s">
        <v>537</v>
      </c>
      <c r="C30" s="393"/>
      <c r="D30" s="74" t="s">
        <v>535</v>
      </c>
      <c r="E30" s="393" t="s">
        <v>538</v>
      </c>
      <c r="F30" s="393"/>
      <c r="G30" s="393"/>
      <c r="H30" s="393"/>
    </row>
    <row r="31" spans="1:11" ht="9.6" customHeight="1" x14ac:dyDescent="0.2">
      <c r="I31" s="471" t="s">
        <v>458</v>
      </c>
      <c r="J31" s="471"/>
      <c r="K31" s="471"/>
    </row>
    <row r="32" spans="1:11" ht="12.75" x14ac:dyDescent="0.2">
      <c r="I32" s="56"/>
      <c r="J32" s="461" t="s">
        <v>510</v>
      </c>
      <c r="K32" s="461"/>
    </row>
  </sheetData>
  <sheetProtection algorithmName="SHA-512" hashValue="4v4U343mZNnd3S77weuA+c7VF/bLjI08r6PQ6vR01KZlPsjknOTe0451Z0ZCZyNvoOvysQFzf0e8BwGxlvXDzA==" saltValue="L1iH49u9yBOomhDnx8FDQw==" spinCount="100000" sheet="1" objects="1" scenarios="1"/>
  <mergeCells count="26">
    <mergeCell ref="E29:H29"/>
    <mergeCell ref="E30:H30"/>
    <mergeCell ref="J32:K32"/>
    <mergeCell ref="B25:E25"/>
    <mergeCell ref="A23:C23"/>
    <mergeCell ref="A1:G1"/>
    <mergeCell ref="A2:C2"/>
    <mergeCell ref="D2:H2"/>
    <mergeCell ref="I31:K31"/>
    <mergeCell ref="B27:C27"/>
    <mergeCell ref="B28:C28"/>
    <mergeCell ref="B29:C29"/>
    <mergeCell ref="B30:C30"/>
    <mergeCell ref="B26:C26"/>
    <mergeCell ref="E26:H26"/>
    <mergeCell ref="E27:H27"/>
    <mergeCell ref="E28:H28"/>
    <mergeCell ref="I1:J1"/>
    <mergeCell ref="J4:J5"/>
    <mergeCell ref="C6:D6"/>
    <mergeCell ref="A4:A5"/>
    <mergeCell ref="C4:D5"/>
    <mergeCell ref="E4:F5"/>
    <mergeCell ref="G4:G5"/>
    <mergeCell ref="H4:I4"/>
    <mergeCell ref="B4:B5"/>
  </mergeCells>
  <pageMargins left="0.25" right="0.25" top="0.55555555555555558" bottom="0.47916666666666669" header="0.3" footer="0.3"/>
  <pageSetup paperSize="9" orientation="landscape" r:id="rId1"/>
  <headerFooter>
    <oddFooter>&amp;L&amp;"Arial,Normalny"&amp;8 1) Dane według ewidencji gruntów i budynków</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8"/>
  <sheetViews>
    <sheetView view="pageBreakPreview" zoomScale="140" zoomScaleNormal="100" zoomScaleSheetLayoutView="140" workbookViewId="0">
      <selection activeCell="F4" sqref="F4"/>
    </sheetView>
  </sheetViews>
  <sheetFormatPr defaultColWidth="9.140625" defaultRowHeight="14.25" x14ac:dyDescent="0.2"/>
  <cols>
    <col min="1" max="1" width="23" style="31" customWidth="1"/>
    <col min="2" max="2" width="21.85546875" style="31" customWidth="1"/>
    <col min="3" max="3" width="17" style="31" customWidth="1"/>
    <col min="4" max="4" width="18.28515625" style="31" customWidth="1"/>
    <col min="5" max="16384" width="9.140625" style="31"/>
  </cols>
  <sheetData>
    <row r="1" spans="1:4" ht="17.25" customHeight="1" x14ac:dyDescent="0.2"/>
    <row r="2" spans="1:4" ht="23.25" customHeight="1" x14ac:dyDescent="0.2">
      <c r="A2" s="522" t="s">
        <v>108</v>
      </c>
      <c r="B2" s="522"/>
      <c r="C2" s="522"/>
      <c r="D2" s="522"/>
    </row>
    <row r="3" spans="1:4" ht="23.25" customHeight="1" x14ac:dyDescent="0.2">
      <c r="A3" s="540" t="s">
        <v>125</v>
      </c>
      <c r="B3" s="540"/>
      <c r="C3" s="540"/>
      <c r="D3" s="540"/>
    </row>
    <row r="4" spans="1:4" ht="23.25" customHeight="1" x14ac:dyDescent="0.2">
      <c r="A4" s="267" t="s">
        <v>126</v>
      </c>
      <c r="B4" s="267" t="s">
        <v>127</v>
      </c>
      <c r="C4" s="267" t="s">
        <v>149</v>
      </c>
      <c r="D4" s="267" t="s">
        <v>128</v>
      </c>
    </row>
    <row r="5" spans="1:4" ht="23.25" customHeight="1" x14ac:dyDescent="0.2">
      <c r="A5" s="32" t="s">
        <v>109</v>
      </c>
      <c r="B5" s="32" t="s">
        <v>113</v>
      </c>
      <c r="C5" s="32" t="s">
        <v>117</v>
      </c>
      <c r="D5" s="32" t="s">
        <v>121</v>
      </c>
    </row>
    <row r="6" spans="1:4" ht="23.25" customHeight="1" x14ac:dyDescent="0.2">
      <c r="A6" s="32" t="s">
        <v>110</v>
      </c>
      <c r="B6" s="32" t="s">
        <v>114</v>
      </c>
      <c r="C6" s="32" t="s">
        <v>118</v>
      </c>
      <c r="D6" s="32" t="s">
        <v>122</v>
      </c>
    </row>
    <row r="7" spans="1:4" ht="23.25" customHeight="1" x14ac:dyDescent="0.2">
      <c r="A7" s="32" t="s">
        <v>111</v>
      </c>
      <c r="B7" s="32" t="s">
        <v>115</v>
      </c>
      <c r="C7" s="32" t="s">
        <v>119</v>
      </c>
      <c r="D7" s="32" t="s">
        <v>123</v>
      </c>
    </row>
    <row r="8" spans="1:4" ht="23.25" customHeight="1" x14ac:dyDescent="0.2">
      <c r="A8" s="32" t="s">
        <v>112</v>
      </c>
      <c r="B8" s="32" t="s">
        <v>116</v>
      </c>
      <c r="C8" s="32" t="s">
        <v>120</v>
      </c>
      <c r="D8" s="32" t="s">
        <v>124</v>
      </c>
    </row>
  </sheetData>
  <sheetProtection algorithmName="SHA-512" hashValue="7Eov3ZLHf1RqflBxiz2hxv9DnNoQJ0WO0PqgDHGebE8j4psjjsQ3miMN+OAloO3KgvE3wCQwAeI03vRtFQm8+Q==" saltValue="yAsTKmm5v+6BTipKk4/UUw==" spinCount="100000" sheet="1" objects="1" scenarios="1"/>
  <mergeCells count="2">
    <mergeCell ref="A2:D2"/>
    <mergeCell ref="A3:D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V H 2 2 W u c p q i e k A A A A 9 g A A A B I A H A B D b 2 5 m a W c v U G F j a 2 F n Z S 5 4 b W w g o h g A K K A U A A A A A A A A A A A A A A A A A A A A A A A A A A A A h Y + x D o I w G I R f h X S n h a q J I T 9 l c I W E x M S 4 N q V C Y y m E F s u 7 O f h I v o I Y R d 0 c 7 + 6 7 5 O 5 + v U E 2 t T q 4 y M G q z q Q o x h E K p B F d p U y d o t G d w i 3 K G J R c n H k t g x k 2 N p m s S l H j X J 8 Q 4 r 3 H f o W 7 o S Y 0 i m J y L P K 9 a G T L Q 2 W s 4 0 Z I 9 G l V / 1 u I w e E 1 h l E c r y m m m 3 k T k M W E Q p k v Q O f s m f 6 Y s B u 1 G w f J e h 2 W O Z B F A n l / Y A 9 Q S w M E F A A C A A g A V H 2 2 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R 9 t l o o i k e 4 D g A A A B E A A A A T A B w A R m 9 y b X V s Y X M v U 2 V j d G l v b j E u b S C i G A A o o B Q A A A A A A A A A A A A A A A A A A A A A A A A A A A A r T k 0 u y c z P U w i G 0 I b W A F B L A Q I t A B Q A A g A I A F R 9 t l r n K a o n p A A A A P Y A A A A S A A A A A A A A A A A A A A A A A A A A A A B D b 2 5 m a W c v U G F j a 2 F n Z S 5 4 b W x Q S w E C L Q A U A A I A C A B U f b Z a D 8 r p q 6 Q A A A D p A A A A E w A A A A A A A A A A A A A A A A D w A A A A W 0 N v b n R l b n R f V H l w Z X N d L n h t b F B L A Q I t A B Q A A g A I A F R 9 t l o 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4 S z N N 7 X D X T q 0 b G 3 0 K n c X d A A A A A A I A A A A A A B B m A A A A A Q A A I A A A A D i a v q q b + j p B A K L v 5 7 z 9 u z L g t P U E 4 s B N b C z D u R r n q u f E A A A A A A 6 A A A A A A g A A I A A A A N j j N p a Z U 5 8 w K U W a a n 0 S X T n j y K b 5 V A q I 7 K Q N 1 E g a r 4 4 Z U A A A A C 9 5 S U b m / R J T t h C 1 L w W n + G D o Y I e r K J m v I A G J c j 8 9 7 / z n u t S + O p D g + Y Q a q p P 3 K J w + F x a A 2 b / 1 L H j y y / x / L t Z T Q 9 7 3 N d m k e c H e s n R s + u Y w a 5 E B Q A A A A N U 0 9 t / h d P V w 1 e r d 9 r U D G V q 6 x Q Z c c Y m G F R z 9 A d w M S Q S K Y a f x / H 6 j R l l x e Q U U g E v g 6 D L e l u P Y H F h j N A I u l b g + 5 o Y = < / D a t a M a s h u p > 
</file>

<file path=customXml/itemProps1.xml><?xml version="1.0" encoding="utf-8"?>
<ds:datastoreItem xmlns:ds="http://schemas.openxmlformats.org/officeDocument/2006/customXml" ds:itemID="{F0FAD497-25E9-4320-84EA-7F21B89B2E5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Nazwane zakresy</vt:lpstr>
      </vt:variant>
      <vt:variant>
        <vt:i4>9</vt:i4>
      </vt:variant>
    </vt:vector>
  </HeadingPairs>
  <TitlesOfParts>
    <vt:vector size="21" baseType="lpstr">
      <vt:lpstr>Protokół</vt:lpstr>
      <vt:lpstr>Prod. roślinna</vt:lpstr>
      <vt:lpstr>Prod. roślinna str 2</vt:lpstr>
      <vt:lpstr>Prod. roślinna-rozpisanie szkód</vt:lpstr>
      <vt:lpstr>Prod. zwierzęca towar.</vt:lpstr>
      <vt:lpstr>Prod. ryb</vt:lpstr>
      <vt:lpstr>Środki trwałe</vt:lpstr>
      <vt:lpstr>Uprawy trwałe</vt:lpstr>
      <vt:lpstr>Regiony FADN</vt:lpstr>
      <vt:lpstr>Dane średnie</vt:lpstr>
      <vt:lpstr>Koszty nieponiesione</vt:lpstr>
      <vt:lpstr>Kalendarz</vt:lpstr>
      <vt:lpstr>'Prod. roślinna-rozpisanie szkód'!Baza_danych</vt:lpstr>
      <vt:lpstr>Dane_srednie_baza</vt:lpstr>
      <vt:lpstr>Koszty_nieponiesione_baza</vt:lpstr>
      <vt:lpstr>region</vt:lpstr>
      <vt:lpstr>Regiony</vt:lpstr>
      <vt:lpstr>rosliny_baza</vt:lpstr>
      <vt:lpstr>rosliny_lista</vt:lpstr>
      <vt:lpstr>zwierzeta_baza</vt:lpstr>
      <vt:lpstr>zwierzeta_lista</vt:lpstr>
    </vt:vector>
  </TitlesOfParts>
  <Company>MRiRW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Sidoruk-Gruchała Sylwia</dc:creator>
  <cp:lastModifiedBy>Katarzyna Szafranowicz</cp:lastModifiedBy>
  <cp:lastPrinted>2023-06-20T10:08:01Z</cp:lastPrinted>
  <dcterms:created xsi:type="dcterms:W3CDTF">2016-06-20T10:50:21Z</dcterms:created>
  <dcterms:modified xsi:type="dcterms:W3CDTF">2025-06-30T11:01:20Z</dcterms:modified>
</cp:coreProperties>
</file>