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fpd9h3bgK48pbOP1MtzsWTOkF+3VUVBuHLqE8ZL7vP9O3kvbowZ9Q2KELn2Iz/Zm2Z91vjOqlNV3ma8jcapd2g==" workbookSaltValue="lAsaGdQDOc3Vjj7HvfKl9g==" workbookSpinCount="100000" lockStructure="1"/>
  <bookViews>
    <workbookView xWindow="-108" yWindow="-108" windowWidth="23256" windowHeight="12456"/>
  </bookViews>
  <sheets>
    <sheet name="INSTRUKCJA" sheetId="17" r:id="rId1"/>
    <sheet name="art. 15 lub 15a" sheetId="1" r:id="rId2"/>
    <sheet name="art. 15aa" sheetId="15" r:id="rId3"/>
    <sheet name="art. 18e" sheetId="16" r:id="rId4"/>
    <sheet name="Roboczy" sheetId="2" state="hidden" r:id="rId5"/>
  </sheets>
  <definedNames>
    <definedName name="_xlnm.Print_Area" localSheetId="1">'art. 15 lub 15a'!$A:$E</definedName>
    <definedName name="_xlnm.Print_Area" localSheetId="2">'art. 15aa'!$G$1:$J$19</definedName>
    <definedName name="_xlnm.Print_Area" localSheetId="3">'art. 18e'!$G$1:$K$15</definedName>
    <definedName name="_xlnm.Print_Area" localSheetId="0">INSTRUKCJA!$A:$T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E45" i="15" l="1"/>
  <c r="D45" i="15"/>
  <c r="C45" i="15"/>
  <c r="E44" i="15"/>
  <c r="D44" i="15"/>
  <c r="C44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E39" i="15"/>
  <c r="D39" i="15"/>
  <c r="C39" i="15"/>
  <c r="E38" i="15"/>
  <c r="D38" i="15"/>
  <c r="C38" i="15"/>
  <c r="E37" i="15"/>
  <c r="D37" i="15"/>
  <c r="C37" i="15"/>
  <c r="E36" i="15"/>
  <c r="D36" i="15"/>
  <c r="C36" i="15"/>
  <c r="E35" i="15"/>
  <c r="D35" i="15"/>
  <c r="C35" i="15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16" i="16" l="1"/>
  <c r="D16" i="16"/>
  <c r="C16" i="16"/>
  <c r="E15" i="16"/>
  <c r="D15" i="16"/>
  <c r="C15" i="16"/>
  <c r="E14" i="16"/>
  <c r="D14" i="16"/>
  <c r="C14" i="16"/>
  <c r="E56" i="15"/>
  <c r="D56" i="15"/>
  <c r="K3" i="1" l="1"/>
  <c r="L9" i="1" s="1"/>
  <c r="K3" i="15"/>
  <c r="K3" i="16"/>
  <c r="L8" i="1" l="1"/>
  <c r="E29" i="15" l="1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20" i="15"/>
  <c r="D20" i="15"/>
  <c r="C20" i="15"/>
  <c r="E19" i="15"/>
  <c r="D19" i="15"/>
  <c r="C19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E6" i="15"/>
  <c r="D6" i="15"/>
  <c r="C6" i="15"/>
  <c r="E5" i="15"/>
  <c r="D5" i="15"/>
  <c r="C5" i="15"/>
  <c r="E4" i="15"/>
  <c r="D4" i="15"/>
  <c r="C4" i="15"/>
  <c r="E13" i="16"/>
  <c r="D13" i="16"/>
  <c r="C13" i="16"/>
  <c r="E12" i="16"/>
  <c r="D12" i="16"/>
  <c r="C12" i="16"/>
  <c r="E11" i="16"/>
  <c r="D11" i="16"/>
  <c r="C11" i="16"/>
  <c r="E10" i="16"/>
  <c r="D10" i="16"/>
  <c r="C10" i="16"/>
  <c r="E9" i="16"/>
  <c r="D9" i="16"/>
  <c r="C9" i="16"/>
  <c r="E8" i="16"/>
  <c r="D8" i="16"/>
  <c r="C8" i="16"/>
  <c r="E7" i="16"/>
  <c r="D7" i="16"/>
  <c r="C7" i="16"/>
  <c r="E6" i="16"/>
  <c r="D6" i="16"/>
  <c r="C6" i="16"/>
  <c r="E5" i="16"/>
  <c r="D5" i="16"/>
  <c r="C5" i="16"/>
  <c r="E4" i="16"/>
  <c r="D4" i="16"/>
  <c r="C4" i="16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C17" i="16" l="1"/>
  <c r="K7" i="16" s="1"/>
  <c r="C15" i="15"/>
  <c r="C46" i="15"/>
  <c r="D15" i="15"/>
  <c r="D51" i="15" s="1"/>
  <c r="E15" i="15"/>
  <c r="E51" i="15" s="1"/>
  <c r="D30" i="15"/>
  <c r="I8" i="15" s="1"/>
  <c r="C30" i="15"/>
  <c r="H8" i="15" s="1"/>
  <c r="D46" i="15"/>
  <c r="D47" i="15" s="1"/>
  <c r="E30" i="15"/>
  <c r="J8" i="15" s="1"/>
  <c r="E46" i="15"/>
  <c r="E47" i="15" s="1"/>
  <c r="D17" i="16"/>
  <c r="E17" i="16"/>
  <c r="D15" i="1"/>
  <c r="E15" i="1"/>
  <c r="C15" i="1"/>
  <c r="C69" i="1" s="1"/>
  <c r="E60" i="1"/>
  <c r="C60" i="1"/>
  <c r="C70" i="1" s="1"/>
  <c r="D60" i="1"/>
  <c r="D70" i="1" s="1"/>
  <c r="E45" i="1"/>
  <c r="J9" i="1" s="1"/>
  <c r="C45" i="1"/>
  <c r="H9" i="1" s="1"/>
  <c r="D45" i="1"/>
  <c r="I9" i="1" s="1"/>
  <c r="E30" i="1"/>
  <c r="J8" i="1" s="1"/>
  <c r="C30" i="1"/>
  <c r="D30" i="1"/>
  <c r="I8" i="1" s="1"/>
  <c r="K8" i="16" l="1"/>
  <c r="K14" i="16" s="1"/>
  <c r="C56" i="15"/>
  <c r="C51" i="15"/>
  <c r="D57" i="15"/>
  <c r="D52" i="15"/>
  <c r="E57" i="15"/>
  <c r="E58" i="15" s="1"/>
  <c r="E52" i="15"/>
  <c r="E53" i="15" s="1"/>
  <c r="J7" i="15" s="1"/>
  <c r="E61" i="1"/>
  <c r="E65" i="1" s="1"/>
  <c r="E70" i="1"/>
  <c r="D64" i="1"/>
  <c r="D69" i="1"/>
  <c r="E64" i="1"/>
  <c r="E69" i="1"/>
  <c r="C64" i="1"/>
  <c r="C47" i="15"/>
  <c r="J7" i="16"/>
  <c r="I7" i="16"/>
  <c r="H7" i="16"/>
  <c r="H8" i="1"/>
  <c r="K9" i="1"/>
  <c r="D61" i="1"/>
  <c r="D65" i="1" s="1"/>
  <c r="C61" i="1"/>
  <c r="C65" i="1" s="1"/>
  <c r="D66" i="1" l="1"/>
  <c r="I7" i="1" s="1"/>
  <c r="D58" i="15"/>
  <c r="E71" i="1"/>
  <c r="C57" i="15"/>
  <c r="C58" i="15" s="1"/>
  <c r="C52" i="15"/>
  <c r="C53" i="15" s="1"/>
  <c r="H7" i="15" s="1"/>
  <c r="P8" i="15" s="1"/>
  <c r="D53" i="15"/>
  <c r="I7" i="15" s="1"/>
  <c r="E66" i="1"/>
  <c r="J7" i="1" s="1"/>
  <c r="L7" i="1" s="1"/>
  <c r="C66" i="1"/>
  <c r="H7" i="1" s="1"/>
  <c r="D71" i="1"/>
  <c r="C71" i="1"/>
  <c r="K7" i="1" l="1"/>
  <c r="K10" i="1" s="1"/>
  <c r="K14" i="1" s="1"/>
  <c r="K7" i="15"/>
  <c r="K8" i="15"/>
  <c r="K9" i="15" l="1"/>
  <c r="K15" i="1"/>
  <c r="K17" i="1" l="1"/>
  <c r="K16" i="1"/>
  <c r="K13" i="15"/>
  <c r="K14" i="15" s="1"/>
  <c r="K15" i="16"/>
  <c r="K18" i="1" l="1"/>
  <c r="K16" i="16"/>
  <c r="K17" i="16"/>
  <c r="K16" i="15"/>
  <c r="K15" i="15"/>
  <c r="K18" i="16" l="1"/>
  <c r="K17" i="15"/>
</calcChain>
</file>

<file path=xl/comments1.xml><?xml version="1.0" encoding="utf-8"?>
<comments xmlns="http://schemas.openxmlformats.org/spreadsheetml/2006/main">
  <authors>
    <author>Teresa Kozoń-Konter</author>
  </authors>
  <commentList>
    <comment ref="G7" author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liczonych w wymiarze półtorakrotnym (TAB. D.)</t>
        </r>
      </text>
    </comment>
  </commentList>
</comments>
</file>

<file path=xl/comments2.xml><?xml version="1.0" encoding="utf-8"?>
<comments xmlns="http://schemas.openxmlformats.org/spreadsheetml/2006/main">
  <authors>
    <author>Teresa Kozoń-Konter</author>
  </authors>
  <commentList>
    <comment ref="G7" author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
liczonych w wymiarze półtorakrotnym (TAB. D.)</t>
        </r>
      </text>
    </comment>
  </commentList>
</comments>
</file>

<file path=xl/sharedStrings.xml><?xml version="1.0" encoding="utf-8"?>
<sst xmlns="http://schemas.openxmlformats.org/spreadsheetml/2006/main" count="243" uniqueCount="95">
  <si>
    <t>Służba</t>
  </si>
  <si>
    <t xml:space="preserve">Policja </t>
  </si>
  <si>
    <t>ABW</t>
  </si>
  <si>
    <t>AW</t>
  </si>
  <si>
    <t>BOR</t>
  </si>
  <si>
    <t>CBA</t>
  </si>
  <si>
    <t>SG</t>
  </si>
  <si>
    <t>PSP</t>
  </si>
  <si>
    <t>Zawodowa służba wojskowa</t>
  </si>
  <si>
    <t>SKW</t>
  </si>
  <si>
    <t>SWW</t>
  </si>
  <si>
    <t>SCS</t>
  </si>
  <si>
    <t>SW</t>
  </si>
  <si>
    <t>SOP</t>
  </si>
  <si>
    <t>Data zwolnienia ze służby</t>
  </si>
  <si>
    <t>Data</t>
  </si>
  <si>
    <t xml:space="preserve">Lata </t>
  </si>
  <si>
    <t>Miesiące</t>
  </si>
  <si>
    <t>Dni</t>
  </si>
  <si>
    <t>SC</t>
  </si>
  <si>
    <t>Długość okresów składkowych przed służbą</t>
  </si>
  <si>
    <t>Długość okresów nieskładkowych przed służbą</t>
  </si>
  <si>
    <t>TAK</t>
  </si>
  <si>
    <t>NIE</t>
  </si>
  <si>
    <t>Procentowy  wskaźnik emerytury z tytułu wysługi (%)</t>
  </si>
  <si>
    <t>Data wstąpienia po raz pierwszy do służby (zawodowej)</t>
  </si>
  <si>
    <t>Lata</t>
  </si>
  <si>
    <t>Łączny % wymiar &lt;=75%</t>
  </si>
  <si>
    <t xml:space="preserve">% wymiar </t>
  </si>
  <si>
    <t>M-ce</t>
  </si>
  <si>
    <t>SUMA:</t>
  </si>
  <si>
    <t>Okresy służby i równorzędne ze służbą</t>
  </si>
  <si>
    <t>Data od</t>
  </si>
  <si>
    <t>Data do</t>
  </si>
  <si>
    <t>SUMA (1:1)</t>
  </si>
  <si>
    <t>SUMA (LATA x 1,5)</t>
  </si>
  <si>
    <t>ARTYKUŁ</t>
  </si>
  <si>
    <t>art. 15 lub art.15a</t>
  </si>
  <si>
    <t>Wskaźnik wysokości podstawy wymiaru</t>
  </si>
  <si>
    <t xml:space="preserve">Długość okresów służby i okresów równorzędnych ze służbą </t>
  </si>
  <si>
    <t>art.. 15aa (wymagane 25 lat służby liczonej z okresami równorzędnymi ze służbą)</t>
  </si>
  <si>
    <t>Przyjęci do służby po raz pierwszy po 1.01.1999 r. i przed 1.10.2003 r.</t>
  </si>
  <si>
    <t>Przyjęci do służby po raz pierwszy przed 1.01.2013 r.</t>
  </si>
  <si>
    <t>Przyjęci do służby po raz pierwszy po 31.12.2012 r.</t>
  </si>
  <si>
    <t>Długość okresów składkowych przed służbą po 1,3%</t>
  </si>
  <si>
    <t>składkowe</t>
  </si>
  <si>
    <t>nieskładkowe</t>
  </si>
  <si>
    <t>służba (1 x 1)</t>
  </si>
  <si>
    <t>służba SG( 1x 1,5)</t>
  </si>
  <si>
    <t>służba_ SG( 1x 1,5)</t>
  </si>
  <si>
    <t>służba_(1 x 1)</t>
  </si>
  <si>
    <t>NS</t>
  </si>
  <si>
    <t>SK</t>
  </si>
  <si>
    <t>SŁ</t>
  </si>
  <si>
    <t>SŁ2</t>
  </si>
  <si>
    <r>
      <t xml:space="preserve">Uposażenie z miesiąca zwolnienia  ze służby (podstawa wymiaru emerytury) </t>
    </r>
    <r>
      <rPr>
        <b/>
        <vertAlign val="superscript"/>
        <sz val="10"/>
        <color theme="1"/>
        <rFont val="Calibri"/>
        <family val="2"/>
        <charset val="238"/>
        <scheme val="minor"/>
      </rPr>
      <t>*)</t>
    </r>
  </si>
  <si>
    <t>*)   do uposażenia (podstawy wymiaru) zalicza się uposażenie zasadnicze wraz z dodatkami o charaktrze stałym i 1/12 nagrody rocznej</t>
  </si>
  <si>
    <t>Rodzaje wysługi (bez podwyższenia z art.15 ust. 2-3b)</t>
  </si>
  <si>
    <t>Rodzaje wysługi (bez podwyższenia z art.18e ust.2)</t>
  </si>
  <si>
    <t>Podstawa wymiaru - średnie uposażenie z kolejnych 10 lat służby</t>
  </si>
  <si>
    <t>dzw</t>
  </si>
  <si>
    <t>UOP</t>
  </si>
  <si>
    <t>A. Okresy służby i równorzędne ze służbą (1 x 1)</t>
  </si>
  <si>
    <t>B. Okresy składkowe</t>
  </si>
  <si>
    <t>C. Okresy nieskładkowe</t>
  </si>
  <si>
    <t>Służba i równorzędne - do wysokości</t>
  </si>
  <si>
    <t>(Tab. A.)  SUMA [służba i równorzędne (1 x 1)]</t>
  </si>
  <si>
    <t>(TAB. D.) SUMA półtorakrotne (LATA x 1,5)</t>
  </si>
  <si>
    <t>(TAB. D.) SUMA [w wymiarze pojedynczym 
 (1 x 1)]</t>
  </si>
  <si>
    <t>Policja</t>
  </si>
  <si>
    <t>WPW</t>
  </si>
  <si>
    <t>BOR/SOP</t>
  </si>
  <si>
    <t>dzw 18e</t>
  </si>
  <si>
    <t>SM</t>
  </si>
  <si>
    <t>Kwota przeciętnego miesięcznego uposażenia  od 1.01.2022 r.</t>
  </si>
  <si>
    <t>Wysokość emerytury - kwota do wypłaty</t>
  </si>
  <si>
    <t>Kwota emerytury  w wysokości "tzw. brutto"</t>
  </si>
  <si>
    <t>Wysokość emerytury  - kwota do wypłaty</t>
  </si>
  <si>
    <t>Kwota składki na ubezpieczenie zdrowotne (9%)</t>
  </si>
  <si>
    <t>Kwota zaliczki na podatek dochodowy</t>
  </si>
  <si>
    <t>obowiązkowo wypełniamy poniższe pola jasne</t>
  </si>
  <si>
    <t>dzw 15</t>
  </si>
  <si>
    <t xml:space="preserve">
- Data wstąpienia po raz pierwszy do służby</t>
  </si>
  <si>
    <t>Ważne
Przedstawione powyżej obliczenia mają charakter poglądowy i nie mogą stanowić podstawy roszczeń wobec Zakładu Emerytalno-Rentowego Ministerstwa Spraw Wewnętrznych i Administracji</t>
  </si>
  <si>
    <t xml:space="preserve"> Służba i równorzędne do prawa w wymiarze 1 x 1</t>
  </si>
  <si>
    <t>wypełniamy poniższe pola jasne  - w formacie daty</t>
  </si>
  <si>
    <t>wypełniamy poniższe pola jasne - w formacie daty</t>
  </si>
  <si>
    <r>
      <t xml:space="preserve">D. Okresy służby w SG półtorakrotne (1 rok x 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31.12.2012</t>
    </r>
  </si>
  <si>
    <r>
      <t xml:space="preserve">D. Okresy służby w SG półtorakrotne (1 rok  x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31.12.2012</t>
    </r>
  </si>
  <si>
    <t>ŁĄCZNIE (TAB. A.+TAB. D.) SŁUŻBA 
i RÓWNORZĘDNE - DO WYSOKOŚCI</t>
  </si>
  <si>
    <t>ŁĄCZNIE (TAB. A.+Tab.D. ) SŁUŻBA 
 i RÓWNORZĘDNE - DO PRAWA 
w wymiarze pojedynczym (1 x 1)</t>
  </si>
  <si>
    <t>Rodzaje wysługi (bez podwyższenia z art. 15 ust. 2-3b)</t>
  </si>
  <si>
    <t>ŁĄCZNIE (TAB. A. + Tab.D. ) SŁUŻBA 
 i RÓWNORZĘDNE - DO PRAWA 
w wymiarze pojedynczym (1 x 1)</t>
  </si>
  <si>
    <t>ŁĄCZNIE (TAB. A. + TAB. D.) SŁUŻBA 
i RÓWNORZĘDNE - DO WYSOKOŚCI</t>
  </si>
  <si>
    <t>art. 18e ustawy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</si>
</sst>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"/>
    <numFmt numFmtId="165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29">
    <xf numFmtId="0" fontId="0" fillId="0" borderId="0" xfId="0"/>
    <xf numFmtId="14" fontId="0" fillId="0" borderId="51" xfId="0" applyNumberFormat="1" applyBorder="1" applyAlignment="1" applyProtection="1">
      <alignment horizontal="center" vertical="center"/>
      <protection locked="0"/>
    </xf>
    <xf numFmtId="14" fontId="0" fillId="0" borderId="52" xfId="0" applyNumberFormat="1" applyBorder="1" applyAlignment="1" applyProtection="1">
      <alignment horizontal="center" vertical="center"/>
      <protection locked="0"/>
    </xf>
    <xf numFmtId="14" fontId="0" fillId="0" borderId="47" xfId="0" applyNumberFormat="1" applyBorder="1" applyAlignment="1" applyProtection="1">
      <alignment horizontal="center" vertical="center"/>
      <protection locked="0"/>
    </xf>
    <xf numFmtId="14" fontId="0" fillId="0" borderId="53" xfId="0" applyNumberFormat="1" applyBorder="1" applyAlignment="1" applyProtection="1">
      <alignment horizontal="center" vertical="center"/>
      <protection locked="0"/>
    </xf>
    <xf numFmtId="14" fontId="0" fillId="0" borderId="48" xfId="0" applyNumberFormat="1" applyBorder="1" applyAlignment="1" applyProtection="1">
      <alignment horizontal="center" vertical="center"/>
      <protection locked="0"/>
    </xf>
    <xf numFmtId="14" fontId="0" fillId="0" borderId="54" xfId="0" applyNumberFormat="1" applyBorder="1" applyAlignment="1" applyProtection="1">
      <alignment horizontal="center" vertical="center"/>
      <protection locked="0"/>
    </xf>
    <xf numFmtId="14" fontId="0" fillId="0" borderId="46" xfId="0" applyNumberFormat="1" applyBorder="1" applyAlignment="1" applyProtection="1">
      <alignment horizontal="center" vertical="center"/>
      <protection locked="0"/>
    </xf>
    <xf numFmtId="14" fontId="0" fillId="0" borderId="49" xfId="0" applyNumberFormat="1" applyBorder="1" applyAlignment="1" applyProtection="1">
      <alignment horizontal="center" vertical="center"/>
      <protection locked="0"/>
    </xf>
    <xf numFmtId="14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14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/>
      <protection hidden="1"/>
    </xf>
    <xf numFmtId="14" fontId="5" fillId="0" borderId="25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21" xfId="0" applyBorder="1" applyProtection="1">
      <protection hidden="1"/>
    </xf>
    <xf numFmtId="0" fontId="1" fillId="0" borderId="0" xfId="0" applyFont="1" applyProtection="1">
      <protection hidden="1"/>
    </xf>
    <xf numFmtId="0" fontId="0" fillId="0" borderId="57" xfId="0" applyBorder="1" applyProtection="1">
      <protection hidden="1"/>
    </xf>
    <xf numFmtId="0" fontId="19" fillId="0" borderId="57" xfId="0" applyFont="1" applyBorder="1" applyProtection="1">
      <protection hidden="1"/>
    </xf>
    <xf numFmtId="0" fontId="19" fillId="0" borderId="0" xfId="0" applyFont="1" applyProtection="1">
      <protection hidden="1"/>
    </xf>
    <xf numFmtId="0" fontId="19" fillId="0" borderId="39" xfId="0" applyFont="1" applyBorder="1" applyProtection="1"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locked="0"/>
    </xf>
    <xf numFmtId="10" fontId="3" fillId="3" borderId="23" xfId="1" applyNumberFormat="1" applyFont="1" applyFill="1" applyBorder="1" applyAlignment="1" applyProtection="1">
      <alignment horizontal="center" vertical="center"/>
      <protection hidden="1"/>
    </xf>
    <xf numFmtId="10" fontId="3" fillId="3" borderId="11" xfId="1" applyNumberFormat="1" applyFont="1" applyFill="1" applyBorder="1" applyAlignment="1" applyProtection="1">
      <alignment horizontal="center" vertical="center"/>
      <protection hidden="1"/>
    </xf>
    <xf numFmtId="10" fontId="1" fillId="3" borderId="11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14" fontId="24" fillId="0" borderId="0" xfId="0" applyNumberFormat="1" applyFont="1" applyAlignment="1" applyProtection="1">
      <alignment horizontal="center" vertical="center"/>
      <protection hidden="1"/>
    </xf>
    <xf numFmtId="9" fontId="20" fillId="0" borderId="0" xfId="0" applyNumberFormat="1" applyFont="1" applyProtection="1">
      <protection hidden="1"/>
    </xf>
    <xf numFmtId="165" fontId="20" fillId="0" borderId="0" xfId="0" applyNumberFormat="1" applyFont="1" applyProtection="1"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14" fillId="10" borderId="4" xfId="0" applyFont="1" applyFill="1" applyBorder="1" applyAlignment="1" applyProtection="1">
      <alignment horizontal="center" vertical="center"/>
      <protection hidden="1"/>
    </xf>
    <xf numFmtId="0" fontId="3" fillId="3" borderId="31" xfId="0" applyFont="1" applyFill="1" applyBorder="1" applyAlignment="1" applyProtection="1">
      <alignment horizontal="center" vertical="center"/>
      <protection hidden="1"/>
    </xf>
    <xf numFmtId="0" fontId="3" fillId="3" borderId="3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3" borderId="2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1" fillId="7" borderId="5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14" fontId="1" fillId="7" borderId="6" xfId="0" applyNumberFormat="1" applyFont="1" applyFill="1" applyBorder="1" applyAlignment="1" applyProtection="1">
      <alignment horizontal="center" vertical="center"/>
      <protection hidden="1"/>
    </xf>
    <xf numFmtId="0" fontId="5" fillId="3" borderId="23" xfId="0" applyFont="1" applyFill="1" applyBorder="1" applyAlignment="1" applyProtection="1">
      <alignment vertical="center" wrapText="1"/>
      <protection hidden="1"/>
    </xf>
    <xf numFmtId="0" fontId="3" fillId="10" borderId="4" xfId="0" applyFont="1" applyFill="1" applyBorder="1" applyAlignment="1" applyProtection="1">
      <alignment horizontal="center" vertical="center"/>
      <protection hidden="1"/>
    </xf>
    <xf numFmtId="0" fontId="0" fillId="6" borderId="38" xfId="0" applyFill="1" applyBorder="1" applyAlignment="1" applyProtection="1">
      <alignment vertical="center"/>
      <protection hidden="1"/>
    </xf>
    <xf numFmtId="0" fontId="0" fillId="6" borderId="39" xfId="0" applyFill="1" applyBorder="1" applyAlignment="1" applyProtection="1">
      <alignment vertical="center"/>
      <protection hidden="1"/>
    </xf>
    <xf numFmtId="0" fontId="0" fillId="6" borderId="40" xfId="0" applyFill="1" applyBorder="1" applyAlignment="1" applyProtection="1">
      <alignment vertical="center"/>
      <protection hidden="1"/>
    </xf>
    <xf numFmtId="0" fontId="3" fillId="3" borderId="10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0" fillId="6" borderId="27" xfId="0" applyFill="1" applyBorder="1" applyAlignment="1" applyProtection="1">
      <alignment vertical="center"/>
      <protection hidden="1"/>
    </xf>
    <xf numFmtId="0" fontId="0" fillId="6" borderId="1" xfId="0" applyFill="1" applyBorder="1" applyAlignment="1" applyProtection="1">
      <alignment vertical="center"/>
      <protection hidden="1"/>
    </xf>
    <xf numFmtId="0" fontId="0" fillId="6" borderId="28" xfId="0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165" fontId="3" fillId="2" borderId="0" xfId="0" applyNumberFormat="1" applyFont="1" applyFill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3" fillId="9" borderId="23" xfId="0" applyFont="1" applyFill="1" applyBorder="1" applyAlignment="1" applyProtection="1">
      <alignment vertical="center" wrapText="1"/>
      <protection hidden="1"/>
    </xf>
    <xf numFmtId="0" fontId="3" fillId="9" borderId="56" xfId="0" applyFont="1" applyFill="1" applyBorder="1" applyAlignment="1" applyProtection="1">
      <alignment horizontal="center" vertical="center"/>
      <protection hidden="1"/>
    </xf>
    <xf numFmtId="0" fontId="3" fillId="9" borderId="44" xfId="0" applyFont="1" applyFill="1" applyBorder="1" applyAlignment="1" applyProtection="1">
      <alignment horizontal="center" vertical="center"/>
      <protection hidden="1"/>
    </xf>
    <xf numFmtId="0" fontId="2" fillId="9" borderId="4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3" fillId="11" borderId="9" xfId="0" applyFont="1" applyFill="1" applyBorder="1" applyAlignment="1" applyProtection="1">
      <alignment vertical="center"/>
      <protection hidden="1"/>
    </xf>
    <xf numFmtId="0" fontId="3" fillId="11" borderId="3" xfId="0" applyFont="1" applyFill="1" applyBorder="1" applyAlignment="1" applyProtection="1">
      <alignment horizontal="center" vertical="center"/>
      <protection hidden="1"/>
    </xf>
    <xf numFmtId="0" fontId="3" fillId="11" borderId="1" xfId="0" applyFont="1" applyFill="1" applyBorder="1" applyAlignment="1" applyProtection="1">
      <alignment horizontal="center" vertical="center"/>
      <protection hidden="1"/>
    </xf>
    <xf numFmtId="0" fontId="2" fillId="11" borderId="2" xfId="0" applyFont="1" applyFill="1" applyBorder="1" applyAlignment="1" applyProtection="1">
      <alignment horizontal="center" vertical="center"/>
      <protection hidden="1"/>
    </xf>
    <xf numFmtId="10" fontId="3" fillId="3" borderId="15" xfId="1" applyNumberFormat="1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3" fillId="5" borderId="19" xfId="0" applyFont="1" applyFill="1" applyBorder="1" applyAlignment="1" applyProtection="1">
      <alignment horizontal="center" vertical="center"/>
      <protection hidden="1"/>
    </xf>
    <xf numFmtId="0" fontId="3" fillId="5" borderId="34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" fillId="3" borderId="35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0" fontId="3" fillId="2" borderId="0" xfId="1" applyNumberFormat="1" applyFont="1" applyFill="1" applyBorder="1" applyAlignment="1" applyProtection="1">
      <alignment vertical="center"/>
      <protection hidden="1"/>
    </xf>
    <xf numFmtId="0" fontId="0" fillId="6" borderId="45" xfId="0" applyFill="1" applyBorder="1" applyAlignment="1" applyProtection="1">
      <alignment vertical="center"/>
      <protection hidden="1"/>
    </xf>
    <xf numFmtId="0" fontId="0" fillId="6" borderId="21" xfId="0" applyFill="1" applyBorder="1" applyAlignment="1" applyProtection="1">
      <alignment vertical="center"/>
      <protection hidden="1"/>
    </xf>
    <xf numFmtId="0" fontId="0" fillId="6" borderId="50" xfId="0" applyFill="1" applyBorder="1" applyAlignment="1" applyProtection="1">
      <alignment vertical="center"/>
      <protection hidden="1"/>
    </xf>
    <xf numFmtId="10" fontId="1" fillId="3" borderId="4" xfId="1" applyNumberFormat="1" applyFont="1" applyFill="1" applyBorder="1" applyAlignment="1" applyProtection="1">
      <alignment horizontal="right" vertical="center"/>
      <protection hidden="1"/>
    </xf>
    <xf numFmtId="0" fontId="1" fillId="7" borderId="4" xfId="0" applyFont="1" applyFill="1" applyBorder="1" applyAlignment="1" applyProtection="1">
      <alignment vertical="center"/>
      <protection hidden="1"/>
    </xf>
    <xf numFmtId="0" fontId="1" fillId="7" borderId="14" xfId="0" applyFont="1" applyFill="1" applyBorder="1" applyAlignment="1" applyProtection="1">
      <alignment vertical="center"/>
      <protection hidden="1"/>
    </xf>
    <xf numFmtId="165" fontId="1" fillId="16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5" fontId="21" fillId="7" borderId="15" xfId="0" applyNumberFormat="1" applyFont="1" applyFill="1" applyBorder="1" applyAlignment="1" applyProtection="1">
      <alignment horizontal="right" vertical="center"/>
      <protection hidden="1"/>
    </xf>
    <xf numFmtId="165" fontId="21" fillId="7" borderId="59" xfId="0" applyNumberFormat="1" applyFont="1" applyFill="1" applyBorder="1" applyAlignment="1" applyProtection="1">
      <alignment horizontal="right" vertical="center"/>
      <protection hidden="1"/>
    </xf>
    <xf numFmtId="0" fontId="1" fillId="11" borderId="5" xfId="0" applyFont="1" applyFill="1" applyBorder="1" applyAlignment="1" applyProtection="1">
      <alignment horizontal="center" vertical="center"/>
      <protection hidden="1"/>
    </xf>
    <xf numFmtId="0" fontId="1" fillId="11" borderId="16" xfId="0" applyFont="1" applyFill="1" applyBorder="1" applyAlignment="1" applyProtection="1">
      <alignment horizontal="center" vertical="center"/>
      <protection hidden="1"/>
    </xf>
    <xf numFmtId="14" fontId="1" fillId="11" borderId="6" xfId="0" applyNumberFormat="1" applyFont="1" applyFill="1" applyBorder="1" applyAlignment="1" applyProtection="1">
      <alignment horizontal="center" vertical="center"/>
      <protection hidden="1"/>
    </xf>
    <xf numFmtId="0" fontId="1" fillId="11" borderId="7" xfId="0" applyFont="1" applyFill="1" applyBorder="1" applyAlignment="1" applyProtection="1">
      <alignment horizontal="center" vertical="center"/>
      <protection hidden="1"/>
    </xf>
    <xf numFmtId="165" fontId="13" fillId="4" borderId="4" xfId="0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9" fontId="0" fillId="0" borderId="0" xfId="0" applyNumberFormat="1" applyAlignment="1" applyProtection="1">
      <alignment horizontal="center" vertical="center"/>
      <protection hidden="1"/>
    </xf>
    <xf numFmtId="10" fontId="0" fillId="0" borderId="0" xfId="1" applyNumberFormat="1" applyFont="1" applyFill="1" applyBorder="1" applyProtection="1">
      <protection hidden="1"/>
    </xf>
    <xf numFmtId="0" fontId="1" fillId="11" borderId="13" xfId="0" applyFont="1" applyFill="1" applyBorder="1" applyAlignment="1" applyProtection="1">
      <alignment vertical="center"/>
      <protection hidden="1"/>
    </xf>
    <xf numFmtId="0" fontId="1" fillId="11" borderId="4" xfId="0" applyFont="1" applyFill="1" applyBorder="1" applyAlignment="1" applyProtection="1">
      <alignment vertical="center"/>
      <protection hidden="1"/>
    </xf>
    <xf numFmtId="0" fontId="1" fillId="11" borderId="14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1" fillId="5" borderId="16" xfId="0" applyFont="1" applyFill="1" applyBorder="1" applyAlignment="1" applyProtection="1">
      <alignment horizontal="center" vertical="center"/>
      <protection hidden="1"/>
    </xf>
    <xf numFmtId="14" fontId="1" fillId="5" borderId="6" xfId="0" applyNumberFormat="1" applyFont="1" applyFill="1" applyBorder="1" applyAlignment="1" applyProtection="1">
      <alignment horizontal="center" vertical="center"/>
      <protection hidden="1"/>
    </xf>
    <xf numFmtId="0" fontId="1" fillId="5" borderId="7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vertical="center"/>
      <protection hidden="1"/>
    </xf>
    <xf numFmtId="0" fontId="1" fillId="5" borderId="4" xfId="0" applyFont="1" applyFill="1" applyBorder="1" applyAlignment="1" applyProtection="1">
      <alignment vertical="center"/>
      <protection hidden="1"/>
    </xf>
    <xf numFmtId="0" fontId="1" fillId="5" borderId="14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14" borderId="5" xfId="0" applyFont="1" applyFill="1" applyBorder="1" applyAlignment="1" applyProtection="1">
      <alignment horizontal="center" vertical="center"/>
      <protection hidden="1"/>
    </xf>
    <xf numFmtId="0" fontId="1" fillId="14" borderId="16" xfId="0" applyFont="1" applyFill="1" applyBorder="1" applyAlignment="1" applyProtection="1">
      <alignment horizontal="center" vertical="center"/>
      <protection hidden="1"/>
    </xf>
    <xf numFmtId="14" fontId="1" fillId="14" borderId="6" xfId="0" applyNumberFormat="1" applyFont="1" applyFill="1" applyBorder="1" applyAlignment="1" applyProtection="1">
      <alignment horizontal="center" vertical="center"/>
      <protection hidden="1"/>
    </xf>
    <xf numFmtId="0" fontId="1" fillId="14" borderId="7" xfId="0" applyFont="1" applyFill="1" applyBorder="1" applyAlignment="1" applyProtection="1">
      <alignment horizontal="center" vertical="center"/>
      <protection hidden="1"/>
    </xf>
    <xf numFmtId="0" fontId="0" fillId="6" borderId="38" xfId="0" applyFill="1" applyBorder="1" applyAlignment="1" applyProtection="1">
      <alignment horizontal="right" vertical="center"/>
      <protection hidden="1"/>
    </xf>
    <xf numFmtId="0" fontId="0" fillId="6" borderId="39" xfId="0" applyFill="1" applyBorder="1" applyAlignment="1" applyProtection="1">
      <alignment horizontal="right" vertical="center"/>
      <protection hidden="1"/>
    </xf>
    <xf numFmtId="0" fontId="0" fillId="6" borderId="40" xfId="0" applyFill="1" applyBorder="1" applyAlignment="1" applyProtection="1">
      <alignment horizontal="right" vertical="center"/>
      <protection hidden="1"/>
    </xf>
    <xf numFmtId="0" fontId="1" fillId="14" borderId="4" xfId="0" applyFont="1" applyFill="1" applyBorder="1" applyAlignment="1" applyProtection="1">
      <alignment vertical="center"/>
      <protection hidden="1"/>
    </xf>
    <xf numFmtId="0" fontId="1" fillId="14" borderId="14" xfId="0" applyFont="1" applyFill="1" applyBorder="1" applyAlignment="1" applyProtection="1">
      <alignment vertical="center"/>
      <protection hidden="1"/>
    </xf>
    <xf numFmtId="0" fontId="12" fillId="14" borderId="13" xfId="0" applyFont="1" applyFill="1" applyBorder="1" applyAlignment="1" applyProtection="1">
      <alignment horizontal="right" vertical="center"/>
      <protection hidden="1"/>
    </xf>
    <xf numFmtId="0" fontId="12" fillId="14" borderId="4" xfId="0" applyFont="1" applyFill="1" applyBorder="1" applyAlignment="1" applyProtection="1">
      <alignment horizontal="right" vertical="center"/>
      <protection hidden="1"/>
    </xf>
    <xf numFmtId="0" fontId="12" fillId="14" borderId="14" xfId="0" applyFont="1" applyFill="1" applyBorder="1" applyAlignment="1" applyProtection="1">
      <alignment horizontal="right" vertical="center"/>
      <protection hidden="1"/>
    </xf>
    <xf numFmtId="14" fontId="25" fillId="2" borderId="0" xfId="0" applyNumberFormat="1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0" fillId="7" borderId="13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0" fillId="14" borderId="35" xfId="0" applyFill="1" applyBorder="1" applyAlignment="1" applyProtection="1">
      <alignment horizontal="center" vertical="center"/>
      <protection hidden="1"/>
    </xf>
    <xf numFmtId="0" fontId="0" fillId="14" borderId="11" xfId="0" applyFill="1" applyBorder="1" applyAlignment="1" applyProtection="1">
      <alignment horizontal="center" vertical="center"/>
      <protection hidden="1"/>
    </xf>
    <xf numFmtId="0" fontId="0" fillId="14" borderId="22" xfId="0" applyFill="1" applyBorder="1" applyAlignment="1" applyProtection="1">
      <alignment horizontal="center" vertical="center"/>
      <protection hidden="1"/>
    </xf>
    <xf numFmtId="0" fontId="6" fillId="8" borderId="13" xfId="0" applyFont="1" applyFill="1" applyBorder="1" applyAlignment="1" applyProtection="1">
      <alignment horizontal="center" vertical="center"/>
      <protection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2" fillId="0" borderId="1" xfId="0" applyNumberFormat="1" applyFont="1" applyBorder="1" applyAlignment="1" applyProtection="1">
      <alignment horizontal="center" vertical="center"/>
      <protection hidden="1"/>
    </xf>
    <xf numFmtId="0" fontId="5" fillId="5" borderId="24" xfId="0" applyFont="1" applyFill="1" applyBorder="1" applyAlignment="1" applyProtection="1">
      <alignment vertical="center"/>
      <protection hidden="1"/>
    </xf>
    <xf numFmtId="0" fontId="2" fillId="9" borderId="18" xfId="0" applyFont="1" applyFill="1" applyBorder="1" applyAlignment="1" applyProtection="1">
      <alignment horizontal="center" vertical="center"/>
      <protection hidden="1"/>
    </xf>
    <xf numFmtId="0" fontId="2" fillId="9" borderId="39" xfId="0" applyFont="1" applyFill="1" applyBorder="1" applyAlignment="1" applyProtection="1">
      <alignment horizontal="center" vertical="center"/>
      <protection hidden="1"/>
    </xf>
    <xf numFmtId="0" fontId="2" fillId="9" borderId="8" xfId="0" applyFont="1" applyFill="1" applyBorder="1" applyAlignment="1" applyProtection="1">
      <alignment horizontal="center" vertical="center"/>
      <protection hidden="1"/>
    </xf>
    <xf numFmtId="0" fontId="3" fillId="11" borderId="10" xfId="0" applyFont="1" applyFill="1" applyBorder="1" applyAlignment="1" applyProtection="1">
      <alignment vertical="center"/>
      <protection hidden="1"/>
    </xf>
    <xf numFmtId="0" fontId="2" fillId="11" borderId="19" xfId="0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165" fontId="21" fillId="7" borderId="9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14" borderId="36" xfId="0" applyFill="1" applyBorder="1" applyAlignment="1" applyProtection="1">
      <alignment horizontal="center" vertical="center"/>
      <protection hidden="1"/>
    </xf>
    <xf numFmtId="0" fontId="0" fillId="14" borderId="4" xfId="0" applyFill="1" applyBorder="1" applyAlignment="1" applyProtection="1">
      <alignment horizontal="center" vertical="center"/>
      <protection hidden="1"/>
    </xf>
    <xf numFmtId="0" fontId="14" fillId="15" borderId="4" xfId="0" applyFont="1" applyFill="1" applyBorder="1" applyAlignment="1" applyProtection="1">
      <alignment horizontal="center" vertical="center"/>
      <protection hidden="1"/>
    </xf>
    <xf numFmtId="0" fontId="5" fillId="3" borderId="42" xfId="0" applyFont="1" applyFill="1" applyBorder="1" applyAlignment="1" applyProtection="1">
      <alignment vertical="center" wrapText="1"/>
      <protection hidden="1"/>
    </xf>
    <xf numFmtId="0" fontId="3" fillId="15" borderId="4" xfId="0" applyFont="1" applyFill="1" applyBorder="1" applyAlignment="1" applyProtection="1">
      <alignment horizontal="center" vertical="center"/>
      <protection hidden="1"/>
    </xf>
    <xf numFmtId="0" fontId="3" fillId="3" borderId="43" xfId="0" applyFont="1" applyFill="1" applyBorder="1" applyAlignment="1" applyProtection="1">
      <alignment vertical="center"/>
      <protection hidden="1"/>
    </xf>
    <xf numFmtId="0" fontId="3" fillId="9" borderId="4" xfId="0" applyFont="1" applyFill="1" applyBorder="1" applyAlignment="1" applyProtection="1">
      <alignment vertical="center" wrapText="1"/>
      <protection hidden="1"/>
    </xf>
    <xf numFmtId="0" fontId="3" fillId="9" borderId="18" xfId="0" applyFont="1" applyFill="1" applyBorder="1" applyAlignment="1" applyProtection="1">
      <alignment horizontal="center" vertical="center"/>
      <protection hidden="1"/>
    </xf>
    <xf numFmtId="10" fontId="3" fillId="3" borderId="55" xfId="1" applyNumberFormat="1" applyFont="1" applyFill="1" applyBorder="1" applyAlignment="1" applyProtection="1">
      <alignment horizontal="center" vertical="center"/>
      <protection hidden="1"/>
    </xf>
    <xf numFmtId="10" fontId="13" fillId="3" borderId="4" xfId="1" applyNumberFormat="1" applyFont="1" applyFill="1" applyBorder="1" applyAlignment="1" applyProtection="1">
      <alignment horizontal="center" vertical="center"/>
      <protection hidden="1"/>
    </xf>
    <xf numFmtId="10" fontId="1" fillId="2" borderId="0" xfId="1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right" vertical="center"/>
      <protection hidden="1"/>
    </xf>
    <xf numFmtId="0" fontId="1" fillId="11" borderId="13" xfId="0" applyFont="1" applyFill="1" applyBorder="1" applyAlignment="1" applyProtection="1">
      <alignment horizontal="left" vertical="center"/>
      <protection hidden="1"/>
    </xf>
    <xf numFmtId="0" fontId="1" fillId="11" borderId="20" xfId="0" applyFont="1" applyFill="1" applyBorder="1" applyAlignment="1" applyProtection="1">
      <alignment horizontal="left" vertical="center"/>
      <protection hidden="1"/>
    </xf>
    <xf numFmtId="0" fontId="1" fillId="11" borderId="14" xfId="0" applyFont="1" applyFill="1" applyBorder="1" applyAlignment="1" applyProtection="1">
      <alignment horizontal="left" vertical="center"/>
      <protection hidden="1"/>
    </xf>
    <xf numFmtId="10" fontId="13" fillId="0" borderId="11" xfId="0" applyNumberFormat="1" applyFont="1" applyBorder="1" applyAlignment="1" applyProtection="1">
      <alignment horizontal="right" vertical="center"/>
      <protection hidden="1"/>
    </xf>
    <xf numFmtId="0" fontId="3" fillId="13" borderId="14" xfId="0" applyFont="1" applyFill="1" applyBorder="1" applyAlignment="1" applyProtection="1">
      <alignment horizontal="left" vertical="center" wrapText="1"/>
      <protection hidden="1"/>
    </xf>
    <xf numFmtId="0" fontId="3" fillId="3" borderId="14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2" fillId="14" borderId="13" xfId="0" applyFont="1" applyFill="1" applyBorder="1" applyAlignment="1" applyProtection="1">
      <alignment horizontal="right" vertical="center"/>
      <protection hidden="1"/>
    </xf>
    <xf numFmtId="0" fontId="12" fillId="14" borderId="20" xfId="0" applyFont="1" applyFill="1" applyBorder="1" applyAlignment="1" applyProtection="1">
      <alignment horizontal="right" vertical="center"/>
      <protection hidden="1"/>
    </xf>
    <xf numFmtId="0" fontId="9" fillId="0" borderId="35" xfId="0" applyFont="1" applyBorder="1" applyAlignment="1" applyProtection="1">
      <alignment horizontal="center" vertical="center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1" fillId="3" borderId="35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3" borderId="20" xfId="0" applyFont="1" applyFill="1" applyBorder="1" applyAlignment="1" applyProtection="1">
      <alignment horizontal="left" vertical="center"/>
      <protection hidden="1"/>
    </xf>
    <xf numFmtId="0" fontId="3" fillId="12" borderId="13" xfId="0" applyFont="1" applyFill="1" applyBorder="1" applyAlignment="1" applyProtection="1">
      <alignment horizontal="left" vertical="center" wrapText="1"/>
      <protection hidden="1"/>
    </xf>
    <xf numFmtId="0" fontId="3" fillId="12" borderId="20" xfId="0" applyFont="1" applyFill="1" applyBorder="1" applyAlignment="1" applyProtection="1">
      <alignment horizontal="left" vertical="center" wrapText="1"/>
      <protection hidden="1"/>
    </xf>
    <xf numFmtId="0" fontId="22" fillId="16" borderId="13" xfId="0" applyFont="1" applyFill="1" applyBorder="1" applyAlignment="1" applyProtection="1">
      <alignment horizontal="left" vertical="center"/>
      <protection hidden="1"/>
    </xf>
    <xf numFmtId="0" fontId="22" fillId="16" borderId="20" xfId="0" applyFont="1" applyFill="1" applyBorder="1" applyAlignment="1" applyProtection="1">
      <alignment horizontal="left" vertical="center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" fillId="11" borderId="13" xfId="0" applyFont="1" applyFill="1" applyBorder="1" applyAlignment="1" applyProtection="1">
      <alignment horizontal="center" vertical="center"/>
      <protection hidden="1"/>
    </xf>
    <xf numFmtId="0" fontId="1" fillId="11" borderId="14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horizontal="center" vertical="center"/>
      <protection hidden="1"/>
    </xf>
    <xf numFmtId="0" fontId="1" fillId="5" borderId="14" xfId="0" applyFont="1" applyFill="1" applyBorder="1" applyAlignment="1" applyProtection="1">
      <alignment horizontal="center" vertical="center"/>
      <protection hidden="1"/>
    </xf>
    <xf numFmtId="0" fontId="1" fillId="14" borderId="13" xfId="0" applyFont="1" applyFill="1" applyBorder="1" applyAlignment="1" applyProtection="1">
      <alignment horizontal="right" vertical="center"/>
      <protection hidden="1"/>
    </xf>
    <xf numFmtId="0" fontId="1" fillId="14" borderId="14" xfId="0" applyFont="1" applyFill="1" applyBorder="1" applyAlignment="1" applyProtection="1">
      <alignment horizontal="right" vertical="center"/>
      <protection hidden="1"/>
    </xf>
    <xf numFmtId="0" fontId="0" fillId="7" borderId="20" xfId="0" applyFill="1" applyBorder="1" applyAlignment="1" applyProtection="1">
      <alignment horizontal="center" vertical="center"/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0" fillId="11" borderId="20" xfId="0" applyFill="1" applyBorder="1" applyAlignment="1" applyProtection="1">
      <alignment horizontal="center" vertical="center"/>
      <protection hidden="1"/>
    </xf>
    <xf numFmtId="0" fontId="0" fillId="11" borderId="14" xfId="0" applyFill="1" applyBorder="1" applyAlignment="1" applyProtection="1">
      <alignment horizontal="center" vertical="center"/>
      <protection hidden="1"/>
    </xf>
    <xf numFmtId="0" fontId="0" fillId="5" borderId="20" xfId="0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1" fillId="14" borderId="13" xfId="0" applyFont="1" applyFill="1" applyBorder="1" applyAlignment="1" applyProtection="1">
      <alignment horizontal="center" vertical="center" wrapText="1"/>
      <protection hidden="1"/>
    </xf>
    <xf numFmtId="0" fontId="0" fillId="14" borderId="20" xfId="0" applyFill="1" applyBorder="1" applyAlignment="1" applyProtection="1">
      <alignment horizontal="center" vertical="center" wrapText="1"/>
      <protection hidden="1"/>
    </xf>
    <xf numFmtId="0" fontId="0" fillId="14" borderId="14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165" fontId="3" fillId="2" borderId="0" xfId="0" applyNumberFormat="1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left" vertical="center" wrapText="1"/>
      <protection hidden="1"/>
    </xf>
    <xf numFmtId="0" fontId="21" fillId="7" borderId="38" xfId="0" applyFont="1" applyFill="1" applyBorder="1" applyAlignment="1" applyProtection="1">
      <alignment horizontal="left" vertical="center"/>
      <protection hidden="1"/>
    </xf>
    <xf numFmtId="0" fontId="21" fillId="7" borderId="39" xfId="0" applyFont="1" applyFill="1" applyBorder="1" applyAlignment="1" applyProtection="1">
      <alignment horizontal="left" vertical="center"/>
      <protection hidden="1"/>
    </xf>
    <xf numFmtId="0" fontId="21" fillId="7" borderId="8" xfId="0" applyFont="1" applyFill="1" applyBorder="1" applyAlignment="1" applyProtection="1">
      <alignment horizontal="left" vertical="center"/>
      <protection hidden="1"/>
    </xf>
    <xf numFmtId="0" fontId="21" fillId="7" borderId="45" xfId="0" applyFont="1" applyFill="1" applyBorder="1" applyAlignment="1" applyProtection="1">
      <alignment horizontal="left" vertical="center"/>
      <protection hidden="1"/>
    </xf>
    <xf numFmtId="0" fontId="21" fillId="7" borderId="21" xfId="0" applyFont="1" applyFill="1" applyBorder="1" applyAlignment="1" applyProtection="1">
      <alignment horizontal="left" vertical="center"/>
      <protection hidden="1"/>
    </xf>
    <xf numFmtId="0" fontId="21" fillId="7" borderId="58" xfId="0" applyFont="1" applyFill="1" applyBorder="1" applyAlignment="1" applyProtection="1">
      <alignment horizontal="left" vertical="center"/>
      <protection hidden="1"/>
    </xf>
    <xf numFmtId="0" fontId="23" fillId="4" borderId="5" xfId="0" applyFont="1" applyFill="1" applyBorder="1" applyAlignment="1" applyProtection="1">
      <alignment horizontal="left" vertical="center"/>
      <protection hidden="1"/>
    </xf>
    <xf numFmtId="0" fontId="23" fillId="4" borderId="6" xfId="0" applyFont="1" applyFill="1" applyBorder="1" applyAlignment="1" applyProtection="1">
      <alignment horizontal="left" vertical="center"/>
      <protection hidden="1"/>
    </xf>
    <xf numFmtId="0" fontId="23" fillId="4" borderId="16" xfId="0" applyFont="1" applyFill="1" applyBorder="1" applyAlignment="1" applyProtection="1">
      <alignment horizontal="left" vertical="center"/>
      <protection hidden="1"/>
    </xf>
    <xf numFmtId="0" fontId="26" fillId="4" borderId="0" xfId="0" applyFont="1" applyFill="1" applyAlignment="1" applyProtection="1">
      <alignment horizontal="justify" vertical="justify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0" fontId="1" fillId="7" borderId="37" xfId="0" applyFont="1" applyFill="1" applyBorder="1" applyAlignment="1" applyProtection="1">
      <alignment horizontal="left" vertical="center"/>
      <protection hidden="1"/>
    </xf>
    <xf numFmtId="0" fontId="1" fillId="7" borderId="33" xfId="0" applyFont="1" applyFill="1" applyBorder="1" applyAlignment="1" applyProtection="1">
      <alignment horizontal="left" vertical="center"/>
      <protection hidden="1"/>
    </xf>
    <xf numFmtId="0" fontId="1" fillId="14" borderId="13" xfId="0" applyFont="1" applyFill="1" applyBorder="1" applyAlignment="1" applyProtection="1">
      <alignment horizontal="left" vertical="center" wrapText="1"/>
      <protection hidden="1"/>
    </xf>
    <xf numFmtId="0" fontId="1" fillId="14" borderId="14" xfId="0" applyFont="1" applyFill="1" applyBorder="1" applyAlignment="1" applyProtection="1">
      <alignment horizontal="left" vertical="center"/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hidden="1"/>
    </xf>
    <xf numFmtId="0" fontId="18" fillId="0" borderId="35" xfId="0" applyFont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left" vertical="center"/>
      <protection hidden="1"/>
    </xf>
    <xf numFmtId="0" fontId="1" fillId="3" borderId="20" xfId="0" applyFont="1" applyFill="1" applyBorder="1" applyAlignment="1" applyProtection="1">
      <alignment horizontal="left" vertical="center"/>
      <protection hidden="1"/>
    </xf>
    <xf numFmtId="0" fontId="1" fillId="3" borderId="14" xfId="0" applyFont="1" applyFill="1" applyBorder="1" applyAlignment="1" applyProtection="1">
      <alignment horizontal="left" vertical="center"/>
      <protection hidden="1"/>
    </xf>
    <xf numFmtId="0" fontId="3" fillId="13" borderId="13" xfId="0" applyFont="1" applyFill="1" applyBorder="1" applyAlignment="1" applyProtection="1">
      <alignment horizontal="left" vertical="center" wrapText="1"/>
      <protection hidden="1"/>
    </xf>
    <xf numFmtId="0" fontId="3" fillId="13" borderId="20" xfId="0" applyFont="1" applyFill="1" applyBorder="1" applyAlignment="1" applyProtection="1">
      <alignment horizontal="left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/>
      <protection hidden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E3EFDF"/>
      <color rgb="FFEDE1ED"/>
      <color rgb="FFF9D5E8"/>
      <color rgb="FFF5D9E2"/>
      <color rgb="FFF1D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45720</xdr:rowOff>
    </xdr:from>
    <xdr:to>
      <xdr:col>18</xdr:col>
      <xdr:colOff>525780</xdr:colOff>
      <xdr:row>26</xdr:row>
      <xdr:rowOff>106680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E91AAD7C-BF30-5F1B-8BA2-C470D85AA0CB}"/>
            </a:ext>
          </a:extLst>
        </xdr:cNvPr>
        <xdr:cNvSpPr txBox="1"/>
      </xdr:nvSpPr>
      <xdr:spPr>
        <a:xfrm>
          <a:off x="7620" y="45720"/>
          <a:ext cx="11490960" cy="481584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200" b="1">
              <a:solidFill>
                <a:srgbClr val="C00000"/>
              </a:solidFill>
            </a:rPr>
            <a:t>INSTRUKCJA WPROWADZANIA</a:t>
          </a:r>
          <a:r>
            <a:rPr lang="pl-PL" sz="1200" b="1" baseline="0">
              <a:solidFill>
                <a:srgbClr val="C00000"/>
              </a:solidFill>
            </a:rPr>
            <a:t> DANYCH</a:t>
          </a:r>
          <a:endParaRPr lang="pl-PL" sz="1200" b="1">
            <a:solidFill>
              <a:srgbClr val="C00000"/>
            </a:solidFill>
          </a:endParaRPr>
        </a:p>
        <a:p>
          <a:endParaRPr lang="pl-PL" sz="1100">
            <a:solidFill>
              <a:srgbClr val="C00000"/>
            </a:solidFill>
          </a:endParaRPr>
        </a:p>
        <a:p>
          <a:r>
            <a:rPr lang="pl-PL" sz="1100" b="1"/>
            <a:t>1. Funkcjonariusz przyjęty do służby po raz pierwszy przed  01.01.2013 r. wypełnia dane w Zakładce "art. 15 lub 15a".</a:t>
          </a:r>
          <a:r>
            <a:rPr lang="pl-PL" sz="1100"/>
            <a:t> </a:t>
          </a:r>
        </a:p>
        <a:p>
          <a:r>
            <a:rPr lang="pl-PL" sz="1100"/>
            <a:t>    </a:t>
          </a:r>
          <a:r>
            <a:rPr lang="pl-PL" sz="1100" b="1"/>
            <a:t>Obowiązkowo należy wypełnić pola jasne, tj</a:t>
          </a:r>
          <a:r>
            <a:rPr lang="pl-PL" sz="1100"/>
            <a:t>.:</a:t>
          </a:r>
        </a:p>
        <a:p>
          <a:r>
            <a:rPr lang="pl-PL" sz="1100"/>
            <a:t>    a)</a:t>
          </a:r>
          <a:r>
            <a:rPr lang="pl-PL" sz="1100" baseline="0"/>
            <a:t> </a:t>
          </a:r>
          <a:r>
            <a:rPr lang="pl-PL" sz="1100"/>
            <a:t>Datę wstąpienia po raz pierwszy do służby i rodzaj służby;</a:t>
          </a:r>
        </a:p>
        <a:p>
          <a:r>
            <a:rPr lang="pl-PL" sz="1100"/>
            <a:t>    b)</a:t>
          </a:r>
          <a:r>
            <a:rPr lang="pl-PL" sz="1100" baseline="0"/>
            <a:t> D</a:t>
          </a:r>
          <a:r>
            <a:rPr lang="pl-PL" sz="1100"/>
            <a:t>atę zwolnienia</a:t>
          </a:r>
          <a:r>
            <a:rPr lang="pl-PL" sz="1100" baseline="0"/>
            <a:t> ze służby </a:t>
          </a:r>
          <a:r>
            <a:rPr lang="pl-PL" sz="1100"/>
            <a:t>i rodzaj służby;</a:t>
          </a:r>
        </a:p>
        <a:p>
          <a:r>
            <a:rPr lang="pl-PL" sz="1100"/>
            <a:t>    c)</a:t>
          </a:r>
          <a:r>
            <a:rPr lang="pl-PL" sz="1100" baseline="0"/>
            <a:t> Kwotę uposażenia  z miesiąca zwolnienia ze służby (podstawę emerytury), tzn. sumę kwoty uposażenia zasadniczego wraz z dodatkami o charakterze stałym i  1/12 nagrody rocznej;</a:t>
          </a:r>
        </a:p>
        <a:p>
          <a:r>
            <a:rPr lang="pl-PL" sz="1100" baseline="0"/>
            <a:t>    d) Okresy służby i równorzędne ze służbą </a:t>
          </a:r>
          <a:r>
            <a:rPr lang="pl-PL" sz="1100" b="1" baseline="0"/>
            <a:t>(TABELA A.) </a:t>
          </a:r>
          <a:r>
            <a:rPr lang="pl-PL" sz="1100" baseline="0"/>
            <a:t>"Datę od" i "Datę do".</a:t>
          </a:r>
        </a:p>
        <a:p>
          <a:endParaRPr lang="pl-PL" sz="1100" baseline="0"/>
        </a:p>
        <a:p>
          <a:r>
            <a:rPr lang="pl-PL" sz="1100" b="1" baseline="0"/>
            <a:t>2. 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pozostający w służbie przed  02.01.1999 r. -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 posiada okresy składkowe lub nieskładkowe przypadające przed służbą dodatkowo wypełnia TABELĘ B. - Okresy składkowe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i TABELĘ C. - Okresy nieskładkowe.</a:t>
          </a: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Jeżeli funkcjonariusz </a:t>
          </a:r>
          <a:r>
            <a:rPr lang="pl-PL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przed 01.01.2013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 pełnił służbę w Straży Granicznej, np. w strażnicach, granicznych punktach kontrolnych i służba pełniona w tych jednostkach  zostanie zaliczona na podstawie </a:t>
          </a:r>
          <a:b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art. 74 ust. 2 ustawy o Straży Granicznej w wymiarze półtorakrotnym  za każdy rok służby, to dodatkowo wypełnia TABELĘ D.</a:t>
          </a:r>
          <a:endParaRPr lang="pl-PL">
            <a:effectLst/>
          </a:endParaRPr>
        </a:p>
        <a:p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Uwaga</a:t>
          </a:r>
          <a:endParaRPr lang="pl-PL">
            <a:solidFill>
              <a:srgbClr val="C00000"/>
            </a:solidFill>
            <a:effectLst/>
          </a:endParaRPr>
        </a:p>
        <a:p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A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należy wskazać okresy służby i równorzędne zaliczone w wymiarze pojedynczym, a 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D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w wymiarze półtorakrotnym.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Okresy muszą być rozłączne i nie mogą się pokrywać. </a:t>
          </a:r>
          <a:b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Do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prawa do emerytury 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okresy 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D.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zaliczone zostaną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pojedynczym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pl-PL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01.01.1999 r. i przed 01.10.2003 r., który posiada co najmniej 25 lat służby (liczonej wraz z okresami równorzędnymi ze służbą) może obliczyć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wysokość emerytury ustalonej  na podstwie art. 15aa ustawy zaopatrzeniowej wypełniając odpowiednie dane w Zakładce "art. 15aa".</a:t>
          </a: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31.12.2012 r.  wypełnia dane w Zakładce "art. 18e". W zakładce tej należy obowiązkowo wypełnić pola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jasne,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tj.: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a)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Datę wstąpienia po raz pierwszy do służby i rodzaj służby;</a:t>
          </a:r>
          <a:endParaRPr lang="pl-PL">
            <a:effectLst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b)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atę zwolnienia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 służby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rodzaj służby;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c) Kwotę podstawy wymiaru, tj. samodzielnie wyliczoną kwotę średniego uposażenia z kolejnych 10 lat służby;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d) Okresy służby i równorzędne ze służbą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(TABELA A.)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"Datę od" i "Datę do" .</a:t>
          </a:r>
          <a:endParaRPr lang="pl-PL">
            <a:effectLst/>
          </a:endParaRPr>
        </a:p>
        <a:p>
          <a:endParaRPr lang="pl-PL">
            <a:effectLst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>
            <a:effectLst/>
          </a:endParaRPr>
        </a:p>
        <a:p>
          <a:endParaRPr lang="pl-PL" sz="1100" b="1" baseline="0"/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28"/>
  <sheetViews>
    <sheetView tabSelected="1" workbookViewId="0"/>
  </sheetViews>
  <sheetFormatPr defaultRowHeight="14.4" x14ac:dyDescent="0.3"/>
  <cols>
    <col min="1" max="14" width="9.21875" customWidth="1"/>
    <col min="15" max="15" width="14.109375" customWidth="1"/>
    <col min="16" max="20" width="9.21875" customWidth="1"/>
  </cols>
  <sheetData>
    <row r="2" spans="1:13" x14ac:dyDescent="0.3">
      <c r="A2" s="162"/>
      <c r="B2" s="162"/>
      <c r="C2" s="162"/>
      <c r="D2" s="162"/>
      <c r="E2" s="162"/>
      <c r="F2" s="162"/>
      <c r="G2" s="162"/>
      <c r="H2" s="162"/>
    </row>
    <row r="4" spans="1:13" ht="14.4" customHeight="1" x14ac:dyDescent="0.3">
      <c r="A4" s="164" t="s">
        <v>82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x14ac:dyDescent="0.3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x14ac:dyDescent="0.3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</row>
    <row r="7" spans="1:13" x14ac:dyDescent="0.3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</row>
    <row r="8" spans="1:13" x14ac:dyDescent="0.3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</row>
    <row r="9" spans="1:13" x14ac:dyDescent="0.3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</row>
    <row r="10" spans="1:13" x14ac:dyDescent="0.3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</row>
    <row r="11" spans="1:13" x14ac:dyDescent="0.3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</row>
    <row r="12" spans="1:13" x14ac:dyDescent="0.3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</row>
    <row r="13" spans="1:13" x14ac:dyDescent="0.3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</row>
    <row r="14" spans="1:13" x14ac:dyDescent="0.3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</row>
    <row r="15" spans="1:13" x14ac:dyDescent="0.3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</row>
    <row r="16" spans="1:13" x14ac:dyDescent="0.3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</row>
    <row r="17" spans="1:13" x14ac:dyDescent="0.3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</row>
    <row r="18" spans="1:13" x14ac:dyDescent="0.3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</row>
    <row r="19" spans="1:13" x14ac:dyDescent="0.3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1:13" x14ac:dyDescent="0.3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1:13" x14ac:dyDescent="0.3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</row>
    <row r="22" spans="1:13" x14ac:dyDescent="0.3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</row>
    <row r="23" spans="1:13" x14ac:dyDescent="0.3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</row>
    <row r="24" spans="1:13" x14ac:dyDescent="0.3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</row>
    <row r="25" spans="1:13" x14ac:dyDescent="0.3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</row>
    <row r="26" spans="1:13" x14ac:dyDescent="0.3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</row>
    <row r="27" spans="1:13" x14ac:dyDescent="0.3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</row>
    <row r="28" spans="1:13" x14ac:dyDescent="0.3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</row>
  </sheetData>
  <sheetProtection algorithmName="SHA-512" hashValue="JnrO0OtHprf06OQM3dRskLtxBH9JOP1aG4ZV6xJuvnexsEkY/t5AADCchz9yYbOD/0raq5e12k9CvIcyfJC9IQ==" saltValue="kd8Wy/hNyrgrgzwYbX4k2Q==" spinCount="100000" sheet="1" objects="1" scenarios="1"/>
  <pageMargins left="0.19685039370078741" right="0.15748031496062992" top="0.74803149606299213" bottom="0.74803149606299213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71"/>
  <sheetViews>
    <sheetView workbookViewId="0">
      <pane xSplit="5" ySplit="1" topLeftCell="F2" activePane="bottomRight" state="frozen"/>
      <selection activeCell="C4" sqref="C4"/>
      <selection pane="topRight" activeCell="C4" sqref="C4"/>
      <selection pane="bottomLeft" activeCell="C4" sqref="C4"/>
      <selection pane="bottomRight" activeCell="K8" sqref="K8"/>
    </sheetView>
  </sheetViews>
  <sheetFormatPr defaultRowHeight="14.4" x14ac:dyDescent="0.3"/>
  <cols>
    <col min="1" max="1" width="20.109375" style="15" customWidth="1"/>
    <col min="2" max="2" width="20.77734375" style="15" customWidth="1"/>
    <col min="3" max="3" width="7" style="15" customWidth="1"/>
    <col min="4" max="4" width="7.5546875" style="15" customWidth="1"/>
    <col min="5" max="5" width="6.88671875" style="15" customWidth="1"/>
    <col min="6" max="6" width="10.88671875" style="15" customWidth="1"/>
    <col min="7" max="7" width="53.21875" style="15" customWidth="1"/>
    <col min="8" max="8" width="11.5546875" style="84" customWidth="1"/>
    <col min="9" max="9" width="10.5546875" style="84" customWidth="1"/>
    <col min="10" max="10" width="10.44140625" style="84" customWidth="1"/>
    <col min="11" max="11" width="14.109375" style="15" customWidth="1"/>
    <col min="12" max="12" width="13.33203125" style="15" customWidth="1"/>
    <col min="13" max="13" width="10.88671875" style="15" customWidth="1"/>
    <col min="14" max="14" width="12.77734375" style="15" customWidth="1"/>
    <col min="15" max="15" width="11.44140625" style="15" customWidth="1"/>
    <col min="16" max="16" width="11.5546875" style="15" customWidth="1"/>
    <col min="17" max="16384" width="8.88671875" style="15"/>
  </cols>
  <sheetData>
    <row r="1" spans="1:21" ht="24" customHeight="1" thickBot="1" x14ac:dyDescent="0.35">
      <c r="A1" s="167" t="s">
        <v>85</v>
      </c>
      <c r="B1" s="167"/>
      <c r="C1" s="167"/>
      <c r="D1" s="167"/>
      <c r="E1" s="167"/>
      <c r="G1" s="26" t="s">
        <v>42</v>
      </c>
      <c r="H1" s="178" t="s">
        <v>80</v>
      </c>
      <c r="I1" s="178"/>
      <c r="J1" s="178"/>
      <c r="K1" s="178"/>
      <c r="M1" s="27">
        <v>36161</v>
      </c>
      <c r="N1" s="27">
        <v>36162</v>
      </c>
      <c r="O1" s="27">
        <v>37895</v>
      </c>
      <c r="P1" s="27">
        <v>41275</v>
      </c>
      <c r="S1" s="28">
        <v>0.09</v>
      </c>
      <c r="T1" s="28">
        <v>0.12</v>
      </c>
      <c r="U1" s="29">
        <v>300</v>
      </c>
    </row>
    <row r="2" spans="1:21" ht="19.95" customHeight="1" thickBot="1" x14ac:dyDescent="0.35">
      <c r="A2" s="176" t="s">
        <v>62</v>
      </c>
      <c r="B2" s="185"/>
      <c r="C2" s="185"/>
      <c r="D2" s="185"/>
      <c r="E2" s="186"/>
      <c r="G2" s="31" t="s">
        <v>37</v>
      </c>
      <c r="H2" s="32" t="s">
        <v>15</v>
      </c>
      <c r="I2" s="33" t="s">
        <v>0</v>
      </c>
      <c r="J2" s="34"/>
      <c r="K2" s="35" t="s">
        <v>36</v>
      </c>
      <c r="L2" s="36"/>
      <c r="M2" s="36"/>
    </row>
    <row r="3" spans="1:21" ht="19.95" customHeight="1" thickBot="1" x14ac:dyDescent="0.35">
      <c r="A3" s="37" t="s">
        <v>32</v>
      </c>
      <c r="B3" s="38" t="s">
        <v>33</v>
      </c>
      <c r="C3" s="37" t="s">
        <v>26</v>
      </c>
      <c r="D3" s="39" t="s">
        <v>29</v>
      </c>
      <c r="E3" s="38" t="s">
        <v>18</v>
      </c>
      <c r="G3" s="40" t="s">
        <v>25</v>
      </c>
      <c r="H3" s="14"/>
      <c r="I3" s="10"/>
      <c r="J3" s="34"/>
      <c r="K3" s="41" t="str">
        <f>IF($H$3&lt;$N$1,"art.15",IF($H$3&lt;$P$1,"art.15a","poza_zakresem"))</f>
        <v>art.15</v>
      </c>
      <c r="L3" s="36"/>
      <c r="M3" s="36"/>
    </row>
    <row r="4" spans="1:21" ht="19.95" customHeight="1" thickBot="1" x14ac:dyDescent="0.35">
      <c r="A4" s="1"/>
      <c r="B4" s="2"/>
      <c r="C4" s="42">
        <f>IF((ISBLANK(A4)=TRUE),0,DATEDIF(A4,B4+1,"Y"))</f>
        <v>0</v>
      </c>
      <c r="D4" s="43">
        <f>IF((ISBLANK(A4)=TRUE),0,DATEDIF(A4,B4+1,"YM"))</f>
        <v>0</v>
      </c>
      <c r="E4" s="44">
        <f>IF((ISBLANK(A4)=TRUE),0,DATEDIF(A4,B4+1,"MD"))</f>
        <v>0</v>
      </c>
      <c r="G4" s="45" t="s">
        <v>14</v>
      </c>
      <c r="H4" s="11"/>
      <c r="I4" s="12"/>
      <c r="J4" s="34"/>
      <c r="K4" s="46"/>
      <c r="L4" s="46"/>
      <c r="M4" s="36"/>
    </row>
    <row r="5" spans="1:21" ht="19.95" customHeight="1" thickBot="1" x14ac:dyDescent="0.35">
      <c r="A5" s="1"/>
      <c r="B5" s="2"/>
      <c r="C5" s="47">
        <f>IF((ISBLANK(A5)=TRUE),0,DATEDIF(A5,B5+1,"Y"))</f>
        <v>0</v>
      </c>
      <c r="D5" s="48">
        <f>IF((ISBLANK(A5)=TRUE),0,DATEDIF(A5,B5+1,"YM"))</f>
        <v>0</v>
      </c>
      <c r="E5" s="49">
        <f>IF((ISBLANK(A5)=TRUE),0,DATEDIF(A5,B5+1,"MD"))</f>
        <v>0</v>
      </c>
      <c r="G5" s="50"/>
      <c r="H5" s="197"/>
      <c r="I5" s="197"/>
      <c r="J5" s="34"/>
      <c r="K5" s="36"/>
      <c r="L5" s="36"/>
      <c r="M5" s="36"/>
    </row>
    <row r="6" spans="1:21" ht="19.95" customHeight="1" thickBot="1" x14ac:dyDescent="0.35">
      <c r="A6" s="1"/>
      <c r="B6" s="2"/>
      <c r="C6" s="47">
        <f>IF((ISBLANK(A6)=TRUE),0,DATEDIF(A6,B6+1,"Y"))</f>
        <v>0</v>
      </c>
      <c r="D6" s="48">
        <f>IF((ISBLANK(A6)=TRUE),0,DATEDIF(A6,B6+1,"YM"))</f>
        <v>0</v>
      </c>
      <c r="E6" s="49">
        <f>IF((ISBLANK(A6)=TRUE),0,DATEDIF(A6,B6+1,"MD"))</f>
        <v>0</v>
      </c>
      <c r="G6" s="52" t="s">
        <v>91</v>
      </c>
      <c r="H6" s="53" t="s">
        <v>16</v>
      </c>
      <c r="I6" s="54" t="s">
        <v>17</v>
      </c>
      <c r="J6" s="55" t="s">
        <v>18</v>
      </c>
      <c r="K6" s="56" t="s">
        <v>28</v>
      </c>
      <c r="L6" s="57"/>
      <c r="M6" s="57"/>
    </row>
    <row r="7" spans="1:21" ht="19.95" customHeight="1" x14ac:dyDescent="0.3">
      <c r="A7" s="3"/>
      <c r="B7" s="4"/>
      <c r="C7" s="47">
        <f t="shared" ref="C7:C14" si="0">IF((ISBLANK(A7)=TRUE),0,DATEDIF(A7,B7+1,"Y"))</f>
        <v>0</v>
      </c>
      <c r="D7" s="48">
        <f t="shared" ref="D7:D14" si="1">IF((ISBLANK(A7)=TRUE),0,DATEDIF(A7,B7+1,"YM"))</f>
        <v>0</v>
      </c>
      <c r="E7" s="49">
        <f t="shared" ref="E7:E14" si="2">IF((ISBLANK(A7)=TRUE),0,DATEDIF(A7,B7+1,"MD"))</f>
        <v>0</v>
      </c>
      <c r="G7" s="58" t="s">
        <v>39</v>
      </c>
      <c r="H7" s="59">
        <f>C66</f>
        <v>0</v>
      </c>
      <c r="I7" s="60">
        <f>D66</f>
        <v>0</v>
      </c>
      <c r="J7" s="61">
        <f>E66</f>
        <v>0</v>
      </c>
      <c r="K7" s="23" t="str">
        <f>IF(C71&lt;15,"brak prawa",IF(AND(H8&lt;3,(J7+J8)&gt;30),ROUND(0.4+(H7-15)*0.026+(I7+1)*0.026/12,4),ROUND(0.4+(H7-15)*0.026+I7*0.026/12,4)))</f>
        <v>brak prawa</v>
      </c>
      <c r="L7" s="13" t="str">
        <f>IF(AND(H8&lt;3,(J7+J8)&gt;30),"+1 mies. po 2,6% za sumę dni","-")</f>
        <v>-</v>
      </c>
      <c r="M7" s="62"/>
    </row>
    <row r="8" spans="1:21" ht="19.95" customHeight="1" x14ac:dyDescent="0.3">
      <c r="A8" s="3"/>
      <c r="B8" s="4"/>
      <c r="C8" s="47">
        <f t="shared" si="0"/>
        <v>0</v>
      </c>
      <c r="D8" s="48">
        <f t="shared" si="1"/>
        <v>0</v>
      </c>
      <c r="E8" s="49">
        <f t="shared" si="2"/>
        <v>0</v>
      </c>
      <c r="G8" s="63" t="s">
        <v>20</v>
      </c>
      <c r="H8" s="64">
        <f>IF($H$3&lt;$N$1,C30,0)</f>
        <v>0</v>
      </c>
      <c r="I8" s="65">
        <f>IF($H$3&lt;$N$1,D30,0)</f>
        <v>0</v>
      </c>
      <c r="J8" s="66">
        <f>IF($H$3&lt;$N$1,E30,0)</f>
        <v>0</v>
      </c>
      <c r="K8" s="67">
        <f>IF(H8&lt;3,ROUND(H8*0.026+I8*0.026/12,4),ROUND(0.078+(H8-3)*0.013+I8*0.013/12,4))</f>
        <v>0</v>
      </c>
      <c r="L8" s="62" t="str">
        <f>IF($K$3="art.15a","nie_dolicza_się","-")</f>
        <v>-</v>
      </c>
      <c r="M8" s="62"/>
    </row>
    <row r="9" spans="1:21" ht="19.95" customHeight="1" thickBot="1" x14ac:dyDescent="0.35">
      <c r="A9" s="3"/>
      <c r="B9" s="4"/>
      <c r="C9" s="47">
        <f t="shared" si="0"/>
        <v>0</v>
      </c>
      <c r="D9" s="48">
        <f t="shared" si="1"/>
        <v>0</v>
      </c>
      <c r="E9" s="49">
        <f t="shared" si="2"/>
        <v>0</v>
      </c>
      <c r="G9" s="68" t="s">
        <v>21</v>
      </c>
      <c r="H9" s="69">
        <f>IF($H$3&lt;$N$1,C45,0)</f>
        <v>0</v>
      </c>
      <c r="I9" s="70">
        <f>IF($H$3&lt;$N$1,D45,0)</f>
        <v>0</v>
      </c>
      <c r="J9" s="71">
        <f>IF($H$3&lt;$N$1,E45,0)</f>
        <v>0</v>
      </c>
      <c r="K9" s="24">
        <f>ROUND(H9*0.007+I9*0.007/12,4)</f>
        <v>0</v>
      </c>
      <c r="L9" s="62" t="str">
        <f>IF($K$3="art.15a","nie_dolicza_się","-")</f>
        <v>-</v>
      </c>
      <c r="M9" s="72"/>
    </row>
    <row r="10" spans="1:21" ht="19.95" customHeight="1" thickBot="1" x14ac:dyDescent="0.35">
      <c r="A10" s="3"/>
      <c r="B10" s="4"/>
      <c r="C10" s="47">
        <f t="shared" si="0"/>
        <v>0</v>
      </c>
      <c r="D10" s="48">
        <f>IF((ISBLANK(A10)=TRUE),0,DATEDIF(A10,B10+1,"YM"))</f>
        <v>0</v>
      </c>
      <c r="E10" s="49">
        <f>IF((ISBLANK(A10)=TRUE),0,DATEDIF(A10,B10+1,"MD"))</f>
        <v>0</v>
      </c>
      <c r="G10" s="73"/>
      <c r="H10" s="168" t="s">
        <v>27</v>
      </c>
      <c r="I10" s="169"/>
      <c r="J10" s="169"/>
      <c r="K10" s="25">
        <f>MIN(SUM(K3:K9),0.75)</f>
        <v>0</v>
      </c>
      <c r="L10" s="72"/>
      <c r="M10" s="72"/>
    </row>
    <row r="11" spans="1:21" ht="19.95" customHeight="1" x14ac:dyDescent="0.3">
      <c r="A11" s="3"/>
      <c r="B11" s="4"/>
      <c r="C11" s="47">
        <f t="shared" si="0"/>
        <v>0</v>
      </c>
      <c r="D11" s="48">
        <f>IF((ISBLANK(A11)=TRUE),0,DATEDIF(A11,B11+1,"YM"))</f>
        <v>0</v>
      </c>
      <c r="E11" s="49">
        <f>IF((ISBLANK(A11)=TRUE),0,DATEDIF(A11,B11+1,"MD"))</f>
        <v>0</v>
      </c>
      <c r="G11" s="73"/>
      <c r="H11" s="26"/>
      <c r="I11" s="26"/>
      <c r="J11" s="75"/>
      <c r="K11" s="76"/>
      <c r="L11" s="72"/>
      <c r="M11" s="72"/>
    </row>
    <row r="12" spans="1:21" ht="19.95" customHeight="1" thickBot="1" x14ac:dyDescent="0.35">
      <c r="A12" s="3"/>
      <c r="B12" s="4"/>
      <c r="C12" s="47">
        <f t="shared" si="0"/>
        <v>0</v>
      </c>
      <c r="D12" s="48">
        <f t="shared" si="1"/>
        <v>0</v>
      </c>
      <c r="E12" s="49">
        <f t="shared" si="2"/>
        <v>0</v>
      </c>
      <c r="G12" s="73"/>
      <c r="H12" s="26"/>
      <c r="I12" s="26"/>
      <c r="J12" s="75"/>
      <c r="K12" s="76"/>
      <c r="N12" s="72"/>
    </row>
    <row r="13" spans="1:21" ht="22.2" customHeight="1" thickBot="1" x14ac:dyDescent="0.35">
      <c r="A13" s="3"/>
      <c r="B13" s="4"/>
      <c r="C13" s="47">
        <f t="shared" si="0"/>
        <v>0</v>
      </c>
      <c r="D13" s="48">
        <f t="shared" si="1"/>
        <v>0</v>
      </c>
      <c r="E13" s="49">
        <f t="shared" si="2"/>
        <v>0</v>
      </c>
      <c r="G13" s="172" t="s">
        <v>55</v>
      </c>
      <c r="H13" s="173"/>
      <c r="I13" s="173"/>
      <c r="J13" s="173"/>
      <c r="K13" s="22"/>
      <c r="N13" s="72"/>
    </row>
    <row r="14" spans="1:21" ht="19.95" customHeight="1" thickBot="1" x14ac:dyDescent="0.35">
      <c r="A14" s="5"/>
      <c r="B14" s="6"/>
      <c r="C14" s="77">
        <f t="shared" si="0"/>
        <v>0</v>
      </c>
      <c r="D14" s="78">
        <f t="shared" si="1"/>
        <v>0</v>
      </c>
      <c r="E14" s="79">
        <f t="shared" si="2"/>
        <v>0</v>
      </c>
      <c r="G14" s="170" t="s">
        <v>24</v>
      </c>
      <c r="H14" s="171"/>
      <c r="I14" s="171"/>
      <c r="J14" s="171"/>
      <c r="K14" s="80">
        <f>K10</f>
        <v>0</v>
      </c>
      <c r="N14" s="72"/>
    </row>
    <row r="15" spans="1:21" ht="22.8" customHeight="1" thickBot="1" x14ac:dyDescent="0.35">
      <c r="A15" s="176" t="s">
        <v>30</v>
      </c>
      <c r="B15" s="177"/>
      <c r="C15" s="81">
        <f>SUM(C4:C14)+INT((SUM(D4:D14)+INT(SUM(E4:E14)/30))/12)</f>
        <v>0</v>
      </c>
      <c r="D15" s="81">
        <f>MOD(SUM(D4:D14)+INT(SUM(E4:E14)/30),12)</f>
        <v>0</v>
      </c>
      <c r="E15" s="82">
        <f>MOD(SUM(E4:E14),30)</f>
        <v>0</v>
      </c>
      <c r="G15" s="174" t="s">
        <v>76</v>
      </c>
      <c r="H15" s="175"/>
      <c r="I15" s="175"/>
      <c r="J15" s="175"/>
      <c r="K15" s="83">
        <f>ROUND(K13*K14,2)</f>
        <v>0</v>
      </c>
      <c r="N15" s="72"/>
    </row>
    <row r="16" spans="1:21" ht="19.95" customHeight="1" thickBot="1" x14ac:dyDescent="0.35">
      <c r="A16" s="84"/>
      <c r="B16" s="84"/>
      <c r="C16" s="84"/>
      <c r="D16" s="84"/>
      <c r="E16" s="84"/>
      <c r="G16" s="199" t="s">
        <v>78</v>
      </c>
      <c r="H16" s="200"/>
      <c r="I16" s="200"/>
      <c r="J16" s="201"/>
      <c r="K16" s="85">
        <f>MAX(ROUND(K15*$S$1,2),0)</f>
        <v>0</v>
      </c>
    </row>
    <row r="17" spans="1:14" ht="19.95" customHeight="1" thickBot="1" x14ac:dyDescent="0.35">
      <c r="A17" s="179" t="s">
        <v>63</v>
      </c>
      <c r="B17" s="187"/>
      <c r="C17" s="187"/>
      <c r="D17" s="187"/>
      <c r="E17" s="188"/>
      <c r="G17" s="202" t="s">
        <v>79</v>
      </c>
      <c r="H17" s="203"/>
      <c r="I17" s="203"/>
      <c r="J17" s="204"/>
      <c r="K17" s="86">
        <f>MAX(ROUND(ROUND(K15,0)*$T$1-$U$1,0),0)</f>
        <v>0</v>
      </c>
    </row>
    <row r="18" spans="1:14" ht="22.2" customHeight="1" thickBot="1" x14ac:dyDescent="0.35">
      <c r="A18" s="87" t="s">
        <v>32</v>
      </c>
      <c r="B18" s="88" t="s">
        <v>33</v>
      </c>
      <c r="C18" s="87" t="s">
        <v>26</v>
      </c>
      <c r="D18" s="89" t="s">
        <v>29</v>
      </c>
      <c r="E18" s="90" t="s">
        <v>18</v>
      </c>
      <c r="G18" s="205" t="s">
        <v>75</v>
      </c>
      <c r="H18" s="206"/>
      <c r="I18" s="206"/>
      <c r="J18" s="207"/>
      <c r="K18" s="91">
        <f>K15-K16-K17</f>
        <v>0</v>
      </c>
    </row>
    <row r="19" spans="1:14" ht="19.95" customHeight="1" x14ac:dyDescent="0.3">
      <c r="A19" s="1"/>
      <c r="B19" s="2"/>
      <c r="C19" s="42">
        <f>IF((ISBLANK(A19)=TRUE),0,DATEDIF(A19,B19+1,"Y"))</f>
        <v>0</v>
      </c>
      <c r="D19" s="43">
        <f t="shared" ref="D19:D29" si="3">IF((ISBLANK(A19)=TRUE),0,DATEDIF(A19,B19+1,"YM"))</f>
        <v>0</v>
      </c>
      <c r="E19" s="44">
        <f t="shared" ref="E19:E29" si="4">IF((ISBLANK(A19)=TRUE),0,DATEDIF(A19,B19+1,"MD"))</f>
        <v>0</v>
      </c>
    </row>
    <row r="20" spans="1:14" ht="19.95" customHeight="1" x14ac:dyDescent="0.3">
      <c r="A20" s="3"/>
      <c r="B20" s="7"/>
      <c r="C20" s="47">
        <f>IF((ISBLANK(A20)=TRUE),0,DATEDIF(A20,B20+1,"Y"))</f>
        <v>0</v>
      </c>
      <c r="D20" s="48">
        <f t="shared" si="3"/>
        <v>0</v>
      </c>
      <c r="E20" s="49">
        <f t="shared" si="4"/>
        <v>0</v>
      </c>
    </row>
    <row r="21" spans="1:14" ht="19.95" customHeight="1" x14ac:dyDescent="0.3">
      <c r="A21" s="3"/>
      <c r="B21" s="7"/>
      <c r="C21" s="47">
        <f>IF((ISBLANK(A21)=TRUE),0,DATEDIF(A21,B21+1,"Y"))</f>
        <v>0</v>
      </c>
      <c r="D21" s="48">
        <f t="shared" si="3"/>
        <v>0</v>
      </c>
      <c r="E21" s="49">
        <f t="shared" si="4"/>
        <v>0</v>
      </c>
      <c r="G21" s="198" t="s">
        <v>56</v>
      </c>
      <c r="H21" s="198"/>
      <c r="I21" s="198"/>
      <c r="J21" s="198"/>
      <c r="K21" s="198"/>
      <c r="L21" s="84"/>
    </row>
    <row r="22" spans="1:14" ht="19.95" customHeight="1" x14ac:dyDescent="0.3">
      <c r="A22" s="3"/>
      <c r="B22" s="7"/>
      <c r="C22" s="47">
        <f t="shared" ref="C22:C29" si="5">IF((ISBLANK(A22)=TRUE),0,DATEDIF(A22,B22+1,"Y"))</f>
        <v>0</v>
      </c>
      <c r="D22" s="48">
        <f t="shared" si="3"/>
        <v>0</v>
      </c>
      <c r="E22" s="49">
        <f t="shared" si="4"/>
        <v>0</v>
      </c>
      <c r="G22" s="198"/>
      <c r="H22" s="198"/>
      <c r="I22" s="198"/>
      <c r="J22" s="198"/>
      <c r="K22" s="198"/>
      <c r="L22" s="84"/>
    </row>
    <row r="23" spans="1:14" ht="19.95" customHeight="1" x14ac:dyDescent="0.3">
      <c r="A23" s="3"/>
      <c r="B23" s="7"/>
      <c r="C23" s="47">
        <f t="shared" si="5"/>
        <v>0</v>
      </c>
      <c r="D23" s="48">
        <f t="shared" si="3"/>
        <v>0</v>
      </c>
      <c r="E23" s="49">
        <f t="shared" si="4"/>
        <v>0</v>
      </c>
      <c r="H23" s="75"/>
      <c r="I23" s="196"/>
      <c r="J23" s="196"/>
      <c r="K23" s="196"/>
      <c r="L23" s="92"/>
      <c r="M23" s="46"/>
      <c r="N23" s="93"/>
    </row>
    <row r="24" spans="1:14" ht="19.95" customHeight="1" x14ac:dyDescent="0.3">
      <c r="A24" s="3"/>
      <c r="B24" s="7"/>
      <c r="C24" s="47">
        <f t="shared" si="5"/>
        <v>0</v>
      </c>
      <c r="D24" s="48">
        <f t="shared" si="3"/>
        <v>0</v>
      </c>
      <c r="E24" s="49">
        <f t="shared" si="4"/>
        <v>0</v>
      </c>
      <c r="G24" s="208" t="s">
        <v>83</v>
      </c>
      <c r="H24" s="208"/>
      <c r="I24" s="208"/>
      <c r="J24" s="208"/>
      <c r="K24" s="208"/>
      <c r="L24" s="92"/>
      <c r="M24" s="93"/>
      <c r="N24" s="46"/>
    </row>
    <row r="25" spans="1:14" ht="19.95" customHeight="1" x14ac:dyDescent="0.3">
      <c r="A25" s="3"/>
      <c r="B25" s="7"/>
      <c r="C25" s="47">
        <f t="shared" si="5"/>
        <v>0</v>
      </c>
      <c r="D25" s="48">
        <f t="shared" si="3"/>
        <v>0</v>
      </c>
      <c r="E25" s="49">
        <f t="shared" si="4"/>
        <v>0</v>
      </c>
      <c r="G25" s="208"/>
      <c r="H25" s="208"/>
      <c r="I25" s="208"/>
      <c r="J25" s="208"/>
      <c r="K25" s="208"/>
    </row>
    <row r="26" spans="1:14" ht="19.95" customHeight="1" x14ac:dyDescent="0.3">
      <c r="A26" s="3"/>
      <c r="B26" s="7"/>
      <c r="C26" s="47">
        <f t="shared" si="5"/>
        <v>0</v>
      </c>
      <c r="D26" s="48">
        <f t="shared" si="3"/>
        <v>0</v>
      </c>
      <c r="E26" s="49">
        <f t="shared" si="4"/>
        <v>0</v>
      </c>
      <c r="G26" s="208"/>
      <c r="H26" s="208"/>
      <c r="I26" s="208"/>
      <c r="J26" s="208"/>
      <c r="K26" s="208"/>
    </row>
    <row r="27" spans="1:14" ht="19.95" customHeight="1" x14ac:dyDescent="0.3">
      <c r="A27" s="3"/>
      <c r="B27" s="7"/>
      <c r="C27" s="47">
        <f t="shared" si="5"/>
        <v>0</v>
      </c>
      <c r="D27" s="48">
        <f t="shared" si="3"/>
        <v>0</v>
      </c>
      <c r="E27" s="49">
        <f t="shared" si="4"/>
        <v>0</v>
      </c>
      <c r="I27" s="194"/>
      <c r="J27" s="194"/>
      <c r="K27" s="194"/>
    </row>
    <row r="28" spans="1:14" ht="19.95" customHeight="1" x14ac:dyDescent="0.3">
      <c r="A28" s="3"/>
      <c r="B28" s="7"/>
      <c r="C28" s="47">
        <f t="shared" si="5"/>
        <v>0</v>
      </c>
      <c r="D28" s="48">
        <f t="shared" si="3"/>
        <v>0</v>
      </c>
      <c r="E28" s="49">
        <f t="shared" si="4"/>
        <v>0</v>
      </c>
      <c r="J28" s="94"/>
      <c r="K28" s="95"/>
    </row>
    <row r="29" spans="1:14" ht="19.95" customHeight="1" thickBot="1" x14ac:dyDescent="0.35">
      <c r="A29" s="5"/>
      <c r="B29" s="8"/>
      <c r="C29" s="77">
        <f t="shared" si="5"/>
        <v>0</v>
      </c>
      <c r="D29" s="78">
        <f t="shared" si="3"/>
        <v>0</v>
      </c>
      <c r="E29" s="79">
        <f t="shared" si="4"/>
        <v>0</v>
      </c>
    </row>
    <row r="30" spans="1:14" ht="19.95" customHeight="1" thickBot="1" x14ac:dyDescent="0.35">
      <c r="A30" s="179" t="s">
        <v>30</v>
      </c>
      <c r="B30" s="180"/>
      <c r="C30" s="96">
        <f>SUM(C19:C29)+INT((SUM(D19:D29)+INT(SUM(E19:E29)/30))/12)</f>
        <v>0</v>
      </c>
      <c r="D30" s="97">
        <f>MOD(SUM(D19:D29)+INT(SUM(E19:E29)/30),12)</f>
        <v>0</v>
      </c>
      <c r="E30" s="98">
        <f>MOD(SUM(E19:E29),30)</f>
        <v>0</v>
      </c>
      <c r="H30" s="99"/>
    </row>
    <row r="31" spans="1:14" ht="19.95" customHeight="1" thickBot="1" x14ac:dyDescent="0.35">
      <c r="A31" s="100"/>
      <c r="B31" s="100"/>
      <c r="C31" s="101"/>
      <c r="D31" s="101"/>
      <c r="E31" s="101"/>
      <c r="G31" s="93"/>
      <c r="H31" s="75"/>
      <c r="I31" s="75"/>
      <c r="J31" s="75"/>
      <c r="K31" s="93"/>
    </row>
    <row r="32" spans="1:14" ht="19.95" customHeight="1" thickBot="1" x14ac:dyDescent="0.35">
      <c r="A32" s="181" t="s">
        <v>64</v>
      </c>
      <c r="B32" s="189"/>
      <c r="C32" s="189"/>
      <c r="D32" s="189"/>
      <c r="E32" s="190"/>
      <c r="G32" s="93"/>
      <c r="H32" s="75"/>
      <c r="I32" s="75"/>
      <c r="J32" s="75"/>
      <c r="K32" s="93"/>
    </row>
    <row r="33" spans="1:11" ht="19.95" customHeight="1" thickBot="1" x14ac:dyDescent="0.35">
      <c r="A33" s="102" t="s">
        <v>32</v>
      </c>
      <c r="B33" s="103" t="s">
        <v>33</v>
      </c>
      <c r="C33" s="102" t="s">
        <v>26</v>
      </c>
      <c r="D33" s="104" t="s">
        <v>29</v>
      </c>
      <c r="E33" s="105" t="s">
        <v>18</v>
      </c>
      <c r="G33" s="93"/>
      <c r="H33" s="75"/>
      <c r="I33" s="75"/>
      <c r="J33" s="75"/>
      <c r="K33" s="93"/>
    </row>
    <row r="34" spans="1:11" ht="19.95" customHeight="1" x14ac:dyDescent="0.3">
      <c r="A34" s="1"/>
      <c r="B34" s="2"/>
      <c r="C34" s="42">
        <f>IF((ISBLANK(A34)=TRUE),0,DATEDIF(A34,B34+1,"Y"))</f>
        <v>0</v>
      </c>
      <c r="D34" s="43">
        <f t="shared" ref="D34:D44" si="6">IF((ISBLANK(A34)=TRUE),0,DATEDIF(A34,B34+1,"YM"))</f>
        <v>0</v>
      </c>
      <c r="E34" s="44">
        <f t="shared" ref="E34:E44" si="7">IF((ISBLANK(A34)=TRUE),0,DATEDIF(A34,B34+1,"MD"))</f>
        <v>0</v>
      </c>
      <c r="G34" s="93"/>
      <c r="H34" s="75"/>
      <c r="I34" s="75"/>
      <c r="J34" s="75"/>
      <c r="K34" s="93"/>
    </row>
    <row r="35" spans="1:11" ht="19.95" customHeight="1" x14ac:dyDescent="0.3">
      <c r="A35" s="3"/>
      <c r="B35" s="7"/>
      <c r="C35" s="47">
        <f>IF((ISBLANK(A35)=TRUE),0,DATEDIF(A35,B35+1,"Y"))</f>
        <v>0</v>
      </c>
      <c r="D35" s="48">
        <f t="shared" si="6"/>
        <v>0</v>
      </c>
      <c r="E35" s="49">
        <f t="shared" si="7"/>
        <v>0</v>
      </c>
      <c r="G35" s="195"/>
      <c r="H35" s="195"/>
      <c r="I35" s="75"/>
      <c r="J35" s="75"/>
      <c r="K35" s="93"/>
    </row>
    <row r="36" spans="1:11" ht="19.95" customHeight="1" x14ac:dyDescent="0.3">
      <c r="A36" s="3"/>
      <c r="B36" s="7"/>
      <c r="C36" s="47">
        <f>IF((ISBLANK(A36)=TRUE),0,DATEDIF(A36,B36+1,"Y"))</f>
        <v>0</v>
      </c>
      <c r="D36" s="48">
        <f t="shared" si="6"/>
        <v>0</v>
      </c>
      <c r="E36" s="49">
        <f t="shared" si="7"/>
        <v>0</v>
      </c>
      <c r="G36" s="93"/>
      <c r="H36" s="75"/>
      <c r="I36" s="75"/>
      <c r="J36" s="75"/>
      <c r="K36" s="93"/>
    </row>
    <row r="37" spans="1:11" ht="19.95" customHeight="1" x14ac:dyDescent="0.3">
      <c r="A37" s="3"/>
      <c r="B37" s="7"/>
      <c r="C37" s="47">
        <f t="shared" ref="C37:C44" si="8">IF((ISBLANK(A37)=TRUE),0,DATEDIF(A37,B37+1,"Y"))</f>
        <v>0</v>
      </c>
      <c r="D37" s="48">
        <f t="shared" si="6"/>
        <v>0</v>
      </c>
      <c r="E37" s="49">
        <f t="shared" si="7"/>
        <v>0</v>
      </c>
      <c r="G37" s="209"/>
      <c r="H37" s="209"/>
      <c r="I37" s="209"/>
      <c r="J37" s="209"/>
      <c r="K37" s="93"/>
    </row>
    <row r="38" spans="1:11" ht="19.95" customHeight="1" x14ac:dyDescent="0.3">
      <c r="A38" s="3"/>
      <c r="B38" s="7"/>
      <c r="C38" s="47">
        <f t="shared" si="8"/>
        <v>0</v>
      </c>
      <c r="D38" s="48">
        <f t="shared" si="6"/>
        <v>0</v>
      </c>
      <c r="E38" s="49">
        <f t="shared" si="7"/>
        <v>0</v>
      </c>
      <c r="G38" s="210"/>
      <c r="H38" s="210"/>
      <c r="I38" s="210"/>
      <c r="J38" s="210"/>
      <c r="K38" s="93"/>
    </row>
    <row r="39" spans="1:11" ht="19.95" customHeight="1" x14ac:dyDescent="0.3">
      <c r="A39" s="3"/>
      <c r="B39" s="7"/>
      <c r="C39" s="47">
        <f t="shared" si="8"/>
        <v>0</v>
      </c>
      <c r="D39" s="48">
        <f t="shared" si="6"/>
        <v>0</v>
      </c>
      <c r="E39" s="49">
        <f t="shared" si="7"/>
        <v>0</v>
      </c>
      <c r="G39" s="211"/>
      <c r="H39" s="211"/>
      <c r="I39" s="211"/>
      <c r="J39" s="211"/>
      <c r="K39" s="93"/>
    </row>
    <row r="40" spans="1:11" ht="19.95" customHeight="1" x14ac:dyDescent="0.3">
      <c r="A40" s="3"/>
      <c r="B40" s="7"/>
      <c r="C40" s="47">
        <f t="shared" si="8"/>
        <v>0</v>
      </c>
      <c r="D40" s="48">
        <f t="shared" si="6"/>
        <v>0</v>
      </c>
      <c r="E40" s="49">
        <f t="shared" si="7"/>
        <v>0</v>
      </c>
      <c r="G40" s="212"/>
      <c r="H40" s="212"/>
      <c r="I40" s="212"/>
      <c r="J40" s="212"/>
      <c r="K40" s="93"/>
    </row>
    <row r="41" spans="1:11" ht="19.95" customHeight="1" x14ac:dyDescent="0.3">
      <c r="A41" s="3"/>
      <c r="B41" s="7"/>
      <c r="C41" s="47">
        <f t="shared" si="8"/>
        <v>0</v>
      </c>
      <c r="D41" s="48">
        <f t="shared" si="6"/>
        <v>0</v>
      </c>
      <c r="E41" s="49">
        <f t="shared" si="7"/>
        <v>0</v>
      </c>
      <c r="G41" s="212"/>
      <c r="H41" s="212"/>
      <c r="I41" s="212"/>
      <c r="J41" s="212"/>
      <c r="K41" s="93"/>
    </row>
    <row r="42" spans="1:11" ht="19.95" customHeight="1" x14ac:dyDescent="0.3">
      <c r="A42" s="3"/>
      <c r="B42" s="7"/>
      <c r="C42" s="47">
        <f t="shared" si="8"/>
        <v>0</v>
      </c>
      <c r="D42" s="48">
        <f t="shared" si="6"/>
        <v>0</v>
      </c>
      <c r="E42" s="49">
        <f t="shared" si="7"/>
        <v>0</v>
      </c>
      <c r="G42" s="212"/>
      <c r="H42" s="212"/>
      <c r="I42" s="212"/>
      <c r="J42" s="212"/>
      <c r="K42" s="93"/>
    </row>
    <row r="43" spans="1:11" ht="19.95" customHeight="1" x14ac:dyDescent="0.3">
      <c r="A43" s="3"/>
      <c r="B43" s="7"/>
      <c r="C43" s="47">
        <f t="shared" si="8"/>
        <v>0</v>
      </c>
      <c r="D43" s="48">
        <f t="shared" si="6"/>
        <v>0</v>
      </c>
      <c r="E43" s="49">
        <f t="shared" si="7"/>
        <v>0</v>
      </c>
      <c r="G43" s="212"/>
      <c r="H43" s="212"/>
      <c r="I43" s="212"/>
      <c r="J43" s="212"/>
      <c r="K43" s="93"/>
    </row>
    <row r="44" spans="1:11" ht="19.95" customHeight="1" thickBot="1" x14ac:dyDescent="0.35">
      <c r="A44" s="5"/>
      <c r="B44" s="8"/>
      <c r="C44" s="77">
        <f t="shared" si="8"/>
        <v>0</v>
      </c>
      <c r="D44" s="78">
        <f t="shared" si="6"/>
        <v>0</v>
      </c>
      <c r="E44" s="79">
        <f t="shared" si="7"/>
        <v>0</v>
      </c>
      <c r="G44" s="212"/>
      <c r="H44" s="212"/>
      <c r="I44" s="212"/>
      <c r="J44" s="212"/>
      <c r="K44" s="93"/>
    </row>
    <row r="45" spans="1:11" ht="19.95" customHeight="1" thickBot="1" x14ac:dyDescent="0.35">
      <c r="A45" s="181" t="s">
        <v>30</v>
      </c>
      <c r="B45" s="182"/>
      <c r="C45" s="106">
        <f>SUM(C34:C44)+INT((SUM(D34:D44)+INT(SUM(E34:E44)/30))/12)</f>
        <v>0</v>
      </c>
      <c r="D45" s="107">
        <f>MOD(SUM(D34:D44)+INT(SUM(E34:E44)/30),12)</f>
        <v>0</v>
      </c>
      <c r="E45" s="108">
        <f>MOD(SUM(E34:E44),30)</f>
        <v>0</v>
      </c>
      <c r="G45" s="93"/>
      <c r="H45" s="75"/>
      <c r="I45" s="75"/>
      <c r="J45" s="75"/>
      <c r="K45" s="93"/>
    </row>
    <row r="46" spans="1:11" ht="19.95" customHeight="1" thickBot="1" x14ac:dyDescent="0.35">
      <c r="A46" s="100"/>
      <c r="B46" s="100"/>
      <c r="C46" s="101"/>
      <c r="D46" s="101"/>
      <c r="E46" s="101"/>
      <c r="G46" s="213"/>
      <c r="H46" s="213"/>
      <c r="I46" s="213"/>
      <c r="J46" s="213"/>
      <c r="K46" s="93"/>
    </row>
    <row r="47" spans="1:11" ht="33.6" customHeight="1" thickBot="1" x14ac:dyDescent="0.35">
      <c r="A47" s="191" t="s">
        <v>87</v>
      </c>
      <c r="B47" s="192"/>
      <c r="C47" s="192"/>
      <c r="D47" s="192"/>
      <c r="E47" s="193"/>
      <c r="G47" s="213"/>
      <c r="H47" s="213"/>
      <c r="I47" s="213"/>
      <c r="J47" s="213"/>
      <c r="K47" s="93"/>
    </row>
    <row r="48" spans="1:11" ht="19.95" customHeight="1" thickBot="1" x14ac:dyDescent="0.35">
      <c r="A48" s="110" t="s">
        <v>32</v>
      </c>
      <c r="B48" s="111" t="s">
        <v>33</v>
      </c>
      <c r="C48" s="110" t="s">
        <v>26</v>
      </c>
      <c r="D48" s="112" t="s">
        <v>29</v>
      </c>
      <c r="E48" s="113" t="s">
        <v>18</v>
      </c>
      <c r="G48" s="93"/>
      <c r="H48" s="93"/>
      <c r="I48" s="93"/>
      <c r="J48" s="93"/>
      <c r="K48" s="93"/>
    </row>
    <row r="49" spans="1:11" ht="19.95" customHeight="1" x14ac:dyDescent="0.3">
      <c r="A49" s="1"/>
      <c r="B49" s="2"/>
      <c r="C49" s="42">
        <f>IF( B49&gt;$B$62,"błąd",IF((ISBLANK(A49)=TRUE),0,DATEDIF(A49,B49+1,"Y")))</f>
        <v>0</v>
      </c>
      <c r="D49" s="43">
        <f>IF(B49&gt;$B$62, "błąd",IF((ISBLANK(A49)=TRUE),0,DATEDIF(A49,B49+1,"YM")))</f>
        <v>0</v>
      </c>
      <c r="E49" s="44">
        <f>IF(B49&gt;$B$62,"błąd",IF((ISBLANK(A49)=TRUE),0,DATEDIF(A49,B49+1,"MD")))</f>
        <v>0</v>
      </c>
      <c r="G49" s="93"/>
      <c r="H49" s="93"/>
      <c r="I49" s="93"/>
      <c r="J49" s="93"/>
      <c r="K49" s="93"/>
    </row>
    <row r="50" spans="1:11" ht="19.95" customHeight="1" x14ac:dyDescent="0.3">
      <c r="A50" s="1"/>
      <c r="B50" s="2"/>
      <c r="C50" s="114">
        <f>IF( B50&gt;$B$62,"błąd",IF((ISBLANK(A50)=TRUE),0,DATEDIF(A50,B50+1,"Y")))</f>
        <v>0</v>
      </c>
      <c r="D50" s="115">
        <f>IF(B50&gt;$B$62, "błąd",IF((ISBLANK(A50)=TRUE),0,DATEDIF(A50,B50+1,"YM")))</f>
        <v>0</v>
      </c>
      <c r="E50" s="116">
        <f>IF(B50&gt;$B$62,"błąd",IF((ISBLANK(A50)=TRUE),0,DATEDIF(A50,B50+1,"MD")))</f>
        <v>0</v>
      </c>
      <c r="G50" s="93"/>
      <c r="H50" s="93"/>
      <c r="I50" s="93"/>
      <c r="J50" s="93"/>
      <c r="K50" s="93"/>
    </row>
    <row r="51" spans="1:11" ht="19.95" customHeight="1" x14ac:dyDescent="0.3">
      <c r="A51" s="1"/>
      <c r="B51" s="2"/>
      <c r="C51" s="114">
        <f t="shared" ref="C51:C59" si="9">IF( B51&gt;$B$62,"błąd",IF((ISBLANK(A51)=TRUE),0,DATEDIF(A51,B51+1,"Y")))</f>
        <v>0</v>
      </c>
      <c r="D51" s="115">
        <f t="shared" ref="D51:D59" si="10">IF(B51&gt;$B$62, "błąd",IF((ISBLANK(A51)=TRUE),0,DATEDIF(A51,B51+1,"YM")))</f>
        <v>0</v>
      </c>
      <c r="E51" s="116">
        <f t="shared" ref="E51:E59" si="11">IF(B51&gt;$B$62,"błąd",IF((ISBLANK(A51)=TRUE),0,DATEDIF(A51,B51+1,"MD")))</f>
        <v>0</v>
      </c>
      <c r="G51" s="93"/>
      <c r="H51" s="93"/>
      <c r="I51" s="93"/>
      <c r="J51" s="93"/>
      <c r="K51" s="93"/>
    </row>
    <row r="52" spans="1:11" ht="19.95" customHeight="1" x14ac:dyDescent="0.3">
      <c r="A52" s="1"/>
      <c r="B52" s="2"/>
      <c r="C52" s="114">
        <f t="shared" si="9"/>
        <v>0</v>
      </c>
      <c r="D52" s="115">
        <f t="shared" si="10"/>
        <v>0</v>
      </c>
      <c r="E52" s="116">
        <f t="shared" si="11"/>
        <v>0</v>
      </c>
      <c r="G52" s="93"/>
      <c r="H52" s="93"/>
      <c r="I52" s="93"/>
      <c r="J52" s="93"/>
      <c r="K52" s="93"/>
    </row>
    <row r="53" spans="1:11" ht="19.95" customHeight="1" x14ac:dyDescent="0.3">
      <c r="A53" s="1"/>
      <c r="B53" s="2"/>
      <c r="C53" s="114">
        <f t="shared" si="9"/>
        <v>0</v>
      </c>
      <c r="D53" s="115">
        <f t="shared" si="10"/>
        <v>0</v>
      </c>
      <c r="E53" s="116">
        <f t="shared" si="11"/>
        <v>0</v>
      </c>
      <c r="G53" s="93"/>
      <c r="H53" s="93"/>
      <c r="I53" s="93"/>
      <c r="J53" s="93"/>
      <c r="K53" s="93"/>
    </row>
    <row r="54" spans="1:11" ht="19.95" customHeight="1" x14ac:dyDescent="0.3">
      <c r="A54" s="1"/>
      <c r="B54" s="2"/>
      <c r="C54" s="114">
        <f t="shared" si="9"/>
        <v>0</v>
      </c>
      <c r="D54" s="115">
        <f t="shared" si="10"/>
        <v>0</v>
      </c>
      <c r="E54" s="116">
        <f t="shared" si="11"/>
        <v>0</v>
      </c>
      <c r="G54" s="93"/>
      <c r="H54" s="93"/>
      <c r="I54" s="93"/>
      <c r="J54" s="93"/>
      <c r="K54" s="93"/>
    </row>
    <row r="55" spans="1:11" ht="19.95" customHeight="1" x14ac:dyDescent="0.3">
      <c r="A55" s="1"/>
      <c r="B55" s="2"/>
      <c r="C55" s="114">
        <f t="shared" si="9"/>
        <v>0</v>
      </c>
      <c r="D55" s="115">
        <f t="shared" si="10"/>
        <v>0</v>
      </c>
      <c r="E55" s="116">
        <f t="shared" si="11"/>
        <v>0</v>
      </c>
      <c r="G55" s="93"/>
      <c r="H55" s="93"/>
      <c r="I55" s="93"/>
      <c r="J55" s="93"/>
      <c r="K55" s="93"/>
    </row>
    <row r="56" spans="1:11" ht="19.95" customHeight="1" x14ac:dyDescent="0.3">
      <c r="A56" s="1"/>
      <c r="B56" s="2"/>
      <c r="C56" s="114">
        <f t="shared" si="9"/>
        <v>0</v>
      </c>
      <c r="D56" s="115">
        <f t="shared" si="10"/>
        <v>0</v>
      </c>
      <c r="E56" s="116">
        <f t="shared" si="11"/>
        <v>0</v>
      </c>
      <c r="G56" s="93"/>
      <c r="H56" s="93"/>
      <c r="I56" s="93"/>
      <c r="J56" s="93"/>
      <c r="K56" s="93"/>
    </row>
    <row r="57" spans="1:11" ht="19.95" customHeight="1" x14ac:dyDescent="0.3">
      <c r="A57" s="1"/>
      <c r="B57" s="2"/>
      <c r="C57" s="114">
        <f t="shared" si="9"/>
        <v>0</v>
      </c>
      <c r="D57" s="115">
        <f t="shared" si="10"/>
        <v>0</v>
      </c>
      <c r="E57" s="116">
        <f t="shared" si="11"/>
        <v>0</v>
      </c>
      <c r="G57" s="93"/>
      <c r="H57" s="93"/>
      <c r="I57" s="93"/>
      <c r="J57" s="93"/>
      <c r="K57" s="93"/>
    </row>
    <row r="58" spans="1:11" ht="19.95" customHeight="1" x14ac:dyDescent="0.3">
      <c r="A58" s="1"/>
      <c r="B58" s="2"/>
      <c r="C58" s="114">
        <f t="shared" si="9"/>
        <v>0</v>
      </c>
      <c r="D58" s="115">
        <f t="shared" si="10"/>
        <v>0</v>
      </c>
      <c r="E58" s="116">
        <f t="shared" si="11"/>
        <v>0</v>
      </c>
      <c r="G58" s="93"/>
      <c r="H58" s="93"/>
      <c r="I58" s="93"/>
      <c r="J58" s="93"/>
      <c r="K58" s="93"/>
    </row>
    <row r="59" spans="1:11" ht="19.95" customHeight="1" thickBot="1" x14ac:dyDescent="0.35">
      <c r="A59" s="1"/>
      <c r="B59" s="2"/>
      <c r="C59" s="114">
        <f t="shared" si="9"/>
        <v>0</v>
      </c>
      <c r="D59" s="115">
        <f t="shared" si="10"/>
        <v>0</v>
      </c>
      <c r="E59" s="116">
        <f t="shared" si="11"/>
        <v>0</v>
      </c>
      <c r="G59" s="93"/>
      <c r="H59" s="93"/>
      <c r="I59" s="93"/>
      <c r="J59" s="93"/>
      <c r="K59" s="93"/>
    </row>
    <row r="60" spans="1:11" ht="19.95" customHeight="1" thickBot="1" x14ac:dyDescent="0.35">
      <c r="A60" s="183" t="s">
        <v>34</v>
      </c>
      <c r="B60" s="184"/>
      <c r="C60" s="117">
        <f>SUM(C49:C59)+INT((SUM(D49:D59)+INT(SUM(E49:E59)/30))/12)</f>
        <v>0</v>
      </c>
      <c r="D60" s="117">
        <f>MOD(SUM(D49:D59)+INT(SUM(E49:E59)/30),12)</f>
        <v>0</v>
      </c>
      <c r="E60" s="118">
        <f>MOD(SUM(E49:E59),30)</f>
        <v>0</v>
      </c>
      <c r="G60" s="93"/>
      <c r="H60" s="93"/>
      <c r="I60" s="93"/>
      <c r="J60" s="93"/>
    </row>
    <row r="61" spans="1:11" ht="19.95" customHeight="1" thickBot="1" x14ac:dyDescent="0.35">
      <c r="A61" s="165" t="s">
        <v>35</v>
      </c>
      <c r="B61" s="166"/>
      <c r="C61" s="119">
        <f>INT(C60*1.5)+INT((D60+IF(MOD(C60*1.5,1)=0.5,6,0))/12)</f>
        <v>0</v>
      </c>
      <c r="D61" s="120">
        <f>MOD((D60+IF(MOD(C60*1.5,1)=0.5,6,0)),12)</f>
        <v>0</v>
      </c>
      <c r="E61" s="121">
        <f>E60</f>
        <v>0</v>
      </c>
    </row>
    <row r="62" spans="1:11" ht="19.95" customHeight="1" x14ac:dyDescent="0.3">
      <c r="A62" s="26"/>
      <c r="B62" s="122">
        <v>41274</v>
      </c>
      <c r="C62" s="123"/>
      <c r="D62" s="123"/>
      <c r="E62" s="123"/>
    </row>
    <row r="63" spans="1:11" ht="25.8" customHeight="1" thickBot="1" x14ac:dyDescent="0.35">
      <c r="A63" s="167" t="s">
        <v>65</v>
      </c>
      <c r="B63" s="167"/>
      <c r="C63" s="167"/>
      <c r="D63" s="167"/>
      <c r="E63" s="167"/>
    </row>
    <row r="64" spans="1:11" ht="22.8" customHeight="1" thickBot="1" x14ac:dyDescent="0.35">
      <c r="A64" s="216" t="s">
        <v>66</v>
      </c>
      <c r="B64" s="217"/>
      <c r="C64" s="124">
        <f>C15</f>
        <v>0</v>
      </c>
      <c r="D64" s="125">
        <f>D15</f>
        <v>0</v>
      </c>
      <c r="E64" s="30">
        <f>E15</f>
        <v>0</v>
      </c>
    </row>
    <row r="65" spans="1:5" ht="25.2" customHeight="1" thickBot="1" x14ac:dyDescent="0.35">
      <c r="A65" s="218" t="s">
        <v>67</v>
      </c>
      <c r="B65" s="219"/>
      <c r="C65" s="126">
        <f>C61</f>
        <v>0</v>
      </c>
      <c r="D65" s="127">
        <f>D61</f>
        <v>0</v>
      </c>
      <c r="E65" s="128">
        <f>E61</f>
        <v>0</v>
      </c>
    </row>
    <row r="66" spans="1:5" ht="29.4" customHeight="1" thickBot="1" x14ac:dyDescent="0.35">
      <c r="A66" s="214" t="s">
        <v>89</v>
      </c>
      <c r="B66" s="215"/>
      <c r="C66" s="129">
        <f>SUM(C64:C65)+INT((SUM(D64:D65)+INT(SUM(E64:E65)/30))/12)</f>
        <v>0</v>
      </c>
      <c r="D66" s="130">
        <f>MOD((D64+D65)+INT((E64+E65)/30),12)</f>
        <v>0</v>
      </c>
      <c r="E66" s="131">
        <f>MOD((E64+E65),30)</f>
        <v>0</v>
      </c>
    </row>
    <row r="68" spans="1:5" ht="21.6" customHeight="1" thickBot="1" x14ac:dyDescent="0.35">
      <c r="A68" s="167" t="s">
        <v>84</v>
      </c>
      <c r="B68" s="167"/>
      <c r="C68" s="167"/>
      <c r="D68" s="167"/>
      <c r="E68" s="167"/>
    </row>
    <row r="69" spans="1:5" ht="30.6" customHeight="1" thickBot="1" x14ac:dyDescent="0.35">
      <c r="A69" s="216" t="s">
        <v>66</v>
      </c>
      <c r="B69" s="217"/>
      <c r="C69" s="125">
        <f>C15</f>
        <v>0</v>
      </c>
      <c r="D69" s="125">
        <f t="shared" ref="D69:E69" si="12">D15</f>
        <v>0</v>
      </c>
      <c r="E69" s="30">
        <f t="shared" si="12"/>
        <v>0</v>
      </c>
    </row>
    <row r="70" spans="1:5" ht="32.4" customHeight="1" thickBot="1" x14ac:dyDescent="0.35">
      <c r="A70" s="218" t="s">
        <v>68</v>
      </c>
      <c r="B70" s="219"/>
      <c r="C70" s="127">
        <f>C60</f>
        <v>0</v>
      </c>
      <c r="D70" s="127">
        <f t="shared" ref="D70:E70" si="13">D60</f>
        <v>0</v>
      </c>
      <c r="E70" s="128">
        <f t="shared" si="13"/>
        <v>0</v>
      </c>
    </row>
    <row r="71" spans="1:5" ht="48.6" customHeight="1" thickBot="1" x14ac:dyDescent="0.35">
      <c r="A71" s="214" t="s">
        <v>90</v>
      </c>
      <c r="B71" s="215"/>
      <c r="C71" s="129">
        <f>SUM(C69:C70)+INT((SUM(D69:D70)+INT(SUM(E69:E70)/30))/12)</f>
        <v>0</v>
      </c>
      <c r="D71" s="130">
        <f>MOD((D69+D70)+INT((E69+E70)/30),12)</f>
        <v>0</v>
      </c>
      <c r="E71" s="131">
        <f>MOD((E69+E70),30)</f>
        <v>0</v>
      </c>
    </row>
  </sheetData>
  <sheetProtection algorithmName="SHA-512" hashValue="ZaLIv0RdJ70q2U/xhdRoyd1zOP9JbSbWRqcImwdeZsQk63z97ItphAIpnCe4iq6qm2H6KjnpAe8Le348PKe+PQ==" saltValue="YJrmyV/bTS3NBlKVICHBng==" spinCount="100000" sheet="1" objects="1" scenarios="1"/>
  <mergeCells count="42">
    <mergeCell ref="A71:B71"/>
    <mergeCell ref="A63:E63"/>
    <mergeCell ref="A68:E68"/>
    <mergeCell ref="A69:B69"/>
    <mergeCell ref="A70:B70"/>
    <mergeCell ref="A64:B64"/>
    <mergeCell ref="A65:B65"/>
    <mergeCell ref="A66:B66"/>
    <mergeCell ref="G42:J42"/>
    <mergeCell ref="G43:J43"/>
    <mergeCell ref="G44:J44"/>
    <mergeCell ref="G46:J46"/>
    <mergeCell ref="G47:J47"/>
    <mergeCell ref="G37:J37"/>
    <mergeCell ref="G38:J38"/>
    <mergeCell ref="G39:J39"/>
    <mergeCell ref="G40:J40"/>
    <mergeCell ref="G41:J41"/>
    <mergeCell ref="G35:H35"/>
    <mergeCell ref="I23:K23"/>
    <mergeCell ref="H5:I5"/>
    <mergeCell ref="G21:K22"/>
    <mergeCell ref="G16:J16"/>
    <mergeCell ref="G17:J17"/>
    <mergeCell ref="G18:J18"/>
    <mergeCell ref="G24:K26"/>
    <mergeCell ref="A61:B61"/>
    <mergeCell ref="A1:E1"/>
    <mergeCell ref="H10:J10"/>
    <mergeCell ref="G14:J14"/>
    <mergeCell ref="G13:J13"/>
    <mergeCell ref="G15:J15"/>
    <mergeCell ref="A15:B15"/>
    <mergeCell ref="H1:K1"/>
    <mergeCell ref="A30:B30"/>
    <mergeCell ref="A45:B45"/>
    <mergeCell ref="A60:B60"/>
    <mergeCell ref="A2:E2"/>
    <mergeCell ref="A17:E17"/>
    <mergeCell ref="A32:E32"/>
    <mergeCell ref="A47:E47"/>
    <mergeCell ref="I27:K27"/>
  </mergeCells>
  <pageMargins left="0.70866141732283472" right="0.70866141732283472" top="0.6692913385826772" bottom="0.43307086614173229" header="0.31496062992125984" footer="0.31496062992125984"/>
  <pageSetup paperSize="9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Roboczy!$C$18:$C$26</xm:f>
          </x14:formula1>
          <xm:sqref>I4</xm:sqref>
        </x14:dataValidation>
        <x14:dataValidation type="list" allowBlank="1" showInputMessage="1" showErrorMessage="1">
          <x14:formula1>
            <xm:f>Roboczy!$A$1:$A$17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58"/>
  <sheetViews>
    <sheetView workbookViewId="0">
      <pane xSplit="5" ySplit="1" topLeftCell="F26" activePane="bottomRight" state="frozen"/>
      <selection activeCell="C4" sqref="C4"/>
      <selection pane="topRight" activeCell="C4" sqref="C4"/>
      <selection pane="bottomLeft" activeCell="C4" sqref="C4"/>
      <selection pane="bottomRight" activeCell="A56" sqref="A56:B56"/>
    </sheetView>
  </sheetViews>
  <sheetFormatPr defaultRowHeight="14.4" x14ac:dyDescent="0.3"/>
  <cols>
    <col min="1" max="1" width="18.44140625" style="15" customWidth="1"/>
    <col min="2" max="2" width="21.33203125" style="15" customWidth="1"/>
    <col min="3" max="3" width="8.6640625" style="15" customWidth="1"/>
    <col min="4" max="4" width="7.5546875" style="15" customWidth="1"/>
    <col min="5" max="5" width="8.5546875" style="15" customWidth="1"/>
    <col min="6" max="6" width="6.33203125" style="15" customWidth="1"/>
    <col min="7" max="7" width="68.21875" style="84" customWidth="1"/>
    <col min="8" max="8" width="13.5546875" style="84" customWidth="1"/>
    <col min="9" max="9" width="12.6640625" style="84" customWidth="1"/>
    <col min="10" max="10" width="14.33203125" style="15" hidden="1" customWidth="1"/>
    <col min="11" max="11" width="12.44140625" style="15" customWidth="1"/>
    <col min="12" max="12" width="10.88671875" style="15" hidden="1" customWidth="1"/>
    <col min="13" max="13" width="12.77734375" style="15" hidden="1" customWidth="1"/>
    <col min="14" max="14" width="11.44140625" style="15" hidden="1" customWidth="1"/>
    <col min="15" max="15" width="11.5546875" style="15" hidden="1" customWidth="1"/>
    <col min="16" max="16" width="15.109375" style="15" customWidth="1"/>
    <col min="17" max="16384" width="8.88671875" style="15"/>
  </cols>
  <sheetData>
    <row r="1" spans="1:21" ht="24" customHeight="1" thickBot="1" x14ac:dyDescent="0.35">
      <c r="A1" s="167" t="s">
        <v>86</v>
      </c>
      <c r="B1" s="167"/>
      <c r="C1" s="167"/>
      <c r="D1" s="167"/>
      <c r="E1" s="167"/>
      <c r="G1" s="26" t="s">
        <v>41</v>
      </c>
      <c r="H1" s="132" t="s">
        <v>80</v>
      </c>
      <c r="I1" s="101"/>
      <c r="J1" s="101"/>
      <c r="K1" s="101"/>
      <c r="L1" s="133">
        <v>36161</v>
      </c>
      <c r="M1" s="133">
        <v>36162</v>
      </c>
      <c r="N1" s="133">
        <v>37895</v>
      </c>
      <c r="O1" s="133">
        <v>41275</v>
      </c>
      <c r="S1" s="28">
        <v>0.09</v>
      </c>
      <c r="T1" s="28">
        <v>0.12</v>
      </c>
      <c r="U1" s="29">
        <v>300</v>
      </c>
    </row>
    <row r="2" spans="1:21" ht="19.95" customHeight="1" thickBot="1" x14ac:dyDescent="0.35">
      <c r="A2" s="176" t="s">
        <v>62</v>
      </c>
      <c r="B2" s="185"/>
      <c r="C2" s="185"/>
      <c r="D2" s="185"/>
      <c r="E2" s="186"/>
      <c r="G2" s="134" t="s">
        <v>40</v>
      </c>
      <c r="H2" s="32" t="s">
        <v>15</v>
      </c>
      <c r="I2" s="33" t="s">
        <v>0</v>
      </c>
      <c r="J2" s="34"/>
      <c r="K2" s="35" t="s">
        <v>36</v>
      </c>
      <c r="L2" s="36"/>
    </row>
    <row r="3" spans="1:21" ht="19.95" customHeight="1" thickBot="1" x14ac:dyDescent="0.35">
      <c r="A3" s="37" t="s">
        <v>32</v>
      </c>
      <c r="B3" s="38" t="s">
        <v>33</v>
      </c>
      <c r="C3" s="37" t="s">
        <v>26</v>
      </c>
      <c r="D3" s="39" t="s">
        <v>29</v>
      </c>
      <c r="E3" s="38" t="s">
        <v>18</v>
      </c>
      <c r="G3" s="40" t="s">
        <v>25</v>
      </c>
      <c r="H3" s="14"/>
      <c r="I3" s="10"/>
      <c r="J3" s="34"/>
      <c r="K3" s="41" t="str">
        <f>IF(AND($H$3&lt;$N$1,$H$3&gt;$L$1),"art.15aa","poza_zakresem")</f>
        <v>poza_zakresem</v>
      </c>
      <c r="L3" s="36"/>
    </row>
    <row r="4" spans="1:21" ht="19.95" customHeight="1" thickBot="1" x14ac:dyDescent="0.35">
      <c r="A4" s="1"/>
      <c r="B4" s="2"/>
      <c r="C4" s="42">
        <f>IF((ISBLANK(A4)=TRUE),0,DATEDIF(A4,B4+1,"Y"))</f>
        <v>0</v>
      </c>
      <c r="D4" s="43">
        <f>IF((ISBLANK(A4)=TRUE),0,DATEDIF(A4,B4+1,"YM"))</f>
        <v>0</v>
      </c>
      <c r="E4" s="44">
        <f>IF((ISBLANK(A4)=TRUE),0,DATEDIF(A4,B4+1,"MD"))</f>
        <v>0</v>
      </c>
      <c r="G4" s="45" t="s">
        <v>14</v>
      </c>
      <c r="H4" s="11"/>
      <c r="I4" s="12"/>
      <c r="J4" s="34"/>
      <c r="K4" s="46"/>
      <c r="L4" s="36"/>
    </row>
    <row r="5" spans="1:21" ht="19.95" customHeight="1" thickBot="1" x14ac:dyDescent="0.35">
      <c r="A5" s="1"/>
      <c r="B5" s="2"/>
      <c r="C5" s="47">
        <f>IF((ISBLANK(A5)=TRUE),0,DATEDIF(A5,B5+1,"Y"))</f>
        <v>0</v>
      </c>
      <c r="D5" s="48">
        <f>IF((ISBLANK(A5)=TRUE),0,DATEDIF(A5,B5+1,"YM"))</f>
        <v>0</v>
      </c>
      <c r="E5" s="49">
        <f>IF((ISBLANK(A5)=TRUE),0,DATEDIF(A5,B5+1,"MD"))</f>
        <v>0</v>
      </c>
      <c r="G5" s="50"/>
      <c r="H5" s="51"/>
      <c r="I5" s="51"/>
      <c r="J5" s="34"/>
      <c r="K5" s="36"/>
      <c r="L5" s="36"/>
    </row>
    <row r="6" spans="1:21" ht="19.95" customHeight="1" thickBot="1" x14ac:dyDescent="0.35">
      <c r="A6" s="1"/>
      <c r="B6" s="2"/>
      <c r="C6" s="47">
        <f>IF((ISBLANK(A6)=TRUE),0,DATEDIF(A6,B6+1,"Y"))</f>
        <v>0</v>
      </c>
      <c r="D6" s="48">
        <f>IF((ISBLANK(A6)=TRUE),0,DATEDIF(A6,B6+1,"YM"))</f>
        <v>0</v>
      </c>
      <c r="E6" s="49">
        <f>IF((ISBLANK(A6)=TRUE),0,DATEDIF(A6,B6+1,"MD"))</f>
        <v>0</v>
      </c>
      <c r="G6" s="52" t="s">
        <v>57</v>
      </c>
      <c r="H6" s="53" t="s">
        <v>16</v>
      </c>
      <c r="I6" s="54" t="s">
        <v>17</v>
      </c>
      <c r="J6" s="55" t="s">
        <v>18</v>
      </c>
      <c r="K6" s="56" t="s">
        <v>28</v>
      </c>
      <c r="L6" s="57"/>
    </row>
    <row r="7" spans="1:21" ht="19.95" customHeight="1" x14ac:dyDescent="0.3">
      <c r="A7" s="3"/>
      <c r="B7" s="4"/>
      <c r="C7" s="47">
        <f t="shared" ref="C7:C14" si="0">IF((ISBLANK(A7)=TRUE),0,DATEDIF(A7,B7+1,"Y"))</f>
        <v>0</v>
      </c>
      <c r="D7" s="48">
        <f t="shared" ref="D7:D14" si="1">IF((ISBLANK(A7)=TRUE),0,DATEDIF(A7,B7+1,"YM"))</f>
        <v>0</v>
      </c>
      <c r="E7" s="49">
        <f t="shared" ref="E7:E14" si="2">IF((ISBLANK(A7)=TRUE),0,DATEDIF(A7,B7+1,"MD"))</f>
        <v>0</v>
      </c>
      <c r="G7" s="58" t="s">
        <v>39</v>
      </c>
      <c r="H7" s="135">
        <f>C53</f>
        <v>0</v>
      </c>
      <c r="I7" s="136">
        <f>D53</f>
        <v>0</v>
      </c>
      <c r="J7" s="137">
        <f>E53</f>
        <v>0</v>
      </c>
      <c r="K7" s="67" t="str">
        <f>IF(C58&lt;15, "brak prawa",ROUND(0.4+(H7-15)*0.026+I7*0.026/12,4))</f>
        <v>brak prawa</v>
      </c>
      <c r="L7" s="62"/>
    </row>
    <row r="8" spans="1:21" ht="19.95" customHeight="1" thickBot="1" x14ac:dyDescent="0.35">
      <c r="A8" s="3"/>
      <c r="B8" s="4"/>
      <c r="C8" s="47">
        <f t="shared" si="0"/>
        <v>0</v>
      </c>
      <c r="D8" s="48">
        <f t="shared" si="1"/>
        <v>0</v>
      </c>
      <c r="E8" s="49">
        <f t="shared" si="2"/>
        <v>0</v>
      </c>
      <c r="G8" s="138" t="s">
        <v>44</v>
      </c>
      <c r="H8" s="139">
        <f>IF($H$3&lt;$N$1,C30,0)</f>
        <v>0</v>
      </c>
      <c r="I8" s="139">
        <f>IF($H$3&lt;$N$1,D30,0)</f>
        <v>0</v>
      </c>
      <c r="J8" s="139">
        <f>IF($H$3&lt;$N$1,E30,0)</f>
        <v>0</v>
      </c>
      <c r="K8" s="24">
        <f>IF(H7&lt;25,0,ROUND(H8*0.013+I8*0.013/12,4))</f>
        <v>0</v>
      </c>
      <c r="L8" s="62"/>
      <c r="P8" s="140" t="str">
        <f>IF(H7&lt;25,"brak 25 lat służby","-")</f>
        <v>brak 25 lat służby</v>
      </c>
    </row>
    <row r="9" spans="1:21" ht="19.95" customHeight="1" thickBot="1" x14ac:dyDescent="0.35">
      <c r="A9" s="3"/>
      <c r="B9" s="4"/>
      <c r="C9" s="47">
        <f t="shared" si="0"/>
        <v>0</v>
      </c>
      <c r="D9" s="48">
        <f t="shared" si="1"/>
        <v>0</v>
      </c>
      <c r="E9" s="49">
        <f t="shared" si="2"/>
        <v>0</v>
      </c>
      <c r="G9" s="73"/>
      <c r="H9" s="220" t="s">
        <v>27</v>
      </c>
      <c r="I9" s="221"/>
      <c r="J9" s="74"/>
      <c r="K9" s="25">
        <f>MIN(SUM(K7:K8),0.75)</f>
        <v>0</v>
      </c>
      <c r="L9" s="72"/>
    </row>
    <row r="10" spans="1:21" ht="19.95" customHeight="1" x14ac:dyDescent="0.3">
      <c r="A10" s="3"/>
      <c r="B10" s="4"/>
      <c r="C10" s="47">
        <f t="shared" si="0"/>
        <v>0</v>
      </c>
      <c r="D10" s="48">
        <f>IF((ISBLANK(A10)=TRUE),0,DATEDIF(A10,B10+1,"YM"))</f>
        <v>0</v>
      </c>
      <c r="E10" s="49">
        <f>IF((ISBLANK(A10)=TRUE),0,DATEDIF(A10,B10+1,"MD"))</f>
        <v>0</v>
      </c>
      <c r="G10" s="73"/>
      <c r="H10" s="75"/>
      <c r="I10" s="75"/>
      <c r="J10" s="75"/>
      <c r="K10" s="76"/>
      <c r="L10" s="72"/>
    </row>
    <row r="11" spans="1:21" ht="19.95" customHeight="1" thickBot="1" x14ac:dyDescent="0.35">
      <c r="A11" s="3"/>
      <c r="B11" s="4"/>
      <c r="C11" s="47">
        <f t="shared" si="0"/>
        <v>0</v>
      </c>
      <c r="D11" s="48">
        <f>IF((ISBLANK(A11)=TRUE),0,DATEDIF(A11,B11+1,"YM"))</f>
        <v>0</v>
      </c>
      <c r="E11" s="49">
        <f>IF((ISBLANK(A11)=TRUE),0,DATEDIF(A11,B11+1,"MD"))</f>
        <v>0</v>
      </c>
      <c r="G11" s="73"/>
      <c r="H11" s="75"/>
      <c r="I11" s="75"/>
      <c r="J11" s="75"/>
      <c r="K11" s="76"/>
      <c r="L11" s="72"/>
    </row>
    <row r="12" spans="1:21" ht="24" customHeight="1" thickBot="1" x14ac:dyDescent="0.35">
      <c r="A12" s="3"/>
      <c r="B12" s="4"/>
      <c r="C12" s="47">
        <f t="shared" si="0"/>
        <v>0</v>
      </c>
      <c r="D12" s="48">
        <f t="shared" si="1"/>
        <v>0</v>
      </c>
      <c r="E12" s="49">
        <f t="shared" si="2"/>
        <v>0</v>
      </c>
      <c r="G12" s="172" t="s">
        <v>55</v>
      </c>
      <c r="H12" s="173"/>
      <c r="I12" s="173"/>
      <c r="J12" s="173"/>
      <c r="K12" s="22"/>
      <c r="M12" s="72"/>
    </row>
    <row r="13" spans="1:21" ht="19.95" customHeight="1" thickBot="1" x14ac:dyDescent="0.35">
      <c r="A13" s="3"/>
      <c r="B13" s="4"/>
      <c r="C13" s="47">
        <f t="shared" si="0"/>
        <v>0</v>
      </c>
      <c r="D13" s="48">
        <f t="shared" si="1"/>
        <v>0</v>
      </c>
      <c r="E13" s="49">
        <f t="shared" si="2"/>
        <v>0</v>
      </c>
      <c r="G13" s="170" t="s">
        <v>24</v>
      </c>
      <c r="H13" s="171"/>
      <c r="I13" s="171"/>
      <c r="J13" s="171"/>
      <c r="K13" s="80">
        <f>K9</f>
        <v>0</v>
      </c>
      <c r="M13" s="72"/>
    </row>
    <row r="14" spans="1:21" ht="21.6" customHeight="1" thickBot="1" x14ac:dyDescent="0.35">
      <c r="A14" s="5"/>
      <c r="B14" s="6"/>
      <c r="C14" s="77">
        <f t="shared" si="0"/>
        <v>0</v>
      </c>
      <c r="D14" s="78">
        <f t="shared" si="1"/>
        <v>0</v>
      </c>
      <c r="E14" s="79">
        <f t="shared" si="2"/>
        <v>0</v>
      </c>
      <c r="G14" s="174" t="s">
        <v>76</v>
      </c>
      <c r="H14" s="175"/>
      <c r="I14" s="175"/>
      <c r="J14" s="175"/>
      <c r="K14" s="83">
        <f>ROUND(K12*K13,2)</f>
        <v>0</v>
      </c>
      <c r="M14" s="72"/>
    </row>
    <row r="15" spans="1:21" ht="19.95" customHeight="1" thickBot="1" x14ac:dyDescent="0.35">
      <c r="A15" s="176" t="s">
        <v>30</v>
      </c>
      <c r="B15" s="177"/>
      <c r="C15" s="81">
        <f>SUM(C4:C14)+INT((SUM(D4:D14)+INT(SUM(E4:E14)/30))/12)</f>
        <v>0</v>
      </c>
      <c r="D15" s="81">
        <f>MOD(SUM(D4:D14)+INT(SUM(E4:E14)/30),12)</f>
        <v>0</v>
      </c>
      <c r="E15" s="82">
        <f>MOD(SUM(E4:E14),30)</f>
        <v>0</v>
      </c>
      <c r="G15" s="199" t="s">
        <v>78</v>
      </c>
      <c r="H15" s="200"/>
      <c r="I15" s="200"/>
      <c r="J15" s="201"/>
      <c r="K15" s="141">
        <f>MAX(ROUND(K14*$S$1,2),0)</f>
        <v>0</v>
      </c>
      <c r="M15" s="72"/>
    </row>
    <row r="16" spans="1:21" ht="19.95" customHeight="1" thickBot="1" x14ac:dyDescent="0.35">
      <c r="A16" s="84"/>
      <c r="B16" s="84"/>
      <c r="C16" s="84"/>
      <c r="D16" s="84"/>
      <c r="E16" s="84"/>
      <c r="G16" s="202" t="s">
        <v>79</v>
      </c>
      <c r="H16" s="203"/>
      <c r="I16" s="203"/>
      <c r="J16" s="204"/>
      <c r="K16" s="86">
        <f>MAX(ROUND(ROUND(K14,0)*$T$1-$U$1,0),0)</f>
        <v>0</v>
      </c>
    </row>
    <row r="17" spans="1:13" ht="27.6" customHeight="1" thickBot="1" x14ac:dyDescent="0.35">
      <c r="A17" s="179" t="s">
        <v>63</v>
      </c>
      <c r="B17" s="187"/>
      <c r="C17" s="187"/>
      <c r="D17" s="187"/>
      <c r="E17" s="188"/>
      <c r="G17" s="205" t="s">
        <v>75</v>
      </c>
      <c r="H17" s="206"/>
      <c r="I17" s="206"/>
      <c r="J17" s="207"/>
      <c r="K17" s="91">
        <f>K14-K15-K16</f>
        <v>0</v>
      </c>
    </row>
    <row r="18" spans="1:13" ht="19.95" customHeight="1" thickBot="1" x14ac:dyDescent="0.35">
      <c r="A18" s="87" t="s">
        <v>32</v>
      </c>
      <c r="B18" s="88" t="s">
        <v>33</v>
      </c>
      <c r="C18" s="87" t="s">
        <v>26</v>
      </c>
      <c r="D18" s="89" t="s">
        <v>29</v>
      </c>
      <c r="E18" s="90" t="s">
        <v>18</v>
      </c>
    </row>
    <row r="19" spans="1:13" ht="19.95" customHeight="1" x14ac:dyDescent="0.3">
      <c r="A19" s="1"/>
      <c r="B19" s="2"/>
      <c r="C19" s="42">
        <f>IF((ISBLANK(A19)=TRUE),0,DATEDIF(A19,B19+1,"Y"))</f>
        <v>0</v>
      </c>
      <c r="D19" s="43">
        <f t="shared" ref="D19:D29" si="3">IF((ISBLANK(A19)=TRUE),0,DATEDIF(A19,B19+1,"YM"))</f>
        <v>0</v>
      </c>
      <c r="E19" s="44">
        <f t="shared" ref="E19:E29" si="4">IF((ISBLANK(A19)=TRUE),0,DATEDIF(A19,B19+1,"MD"))</f>
        <v>0</v>
      </c>
    </row>
    <row r="20" spans="1:13" ht="19.95" customHeight="1" x14ac:dyDescent="0.3">
      <c r="A20" s="3"/>
      <c r="B20" s="7"/>
      <c r="C20" s="47">
        <f>IF((ISBLANK(A20)=TRUE),0,DATEDIF(A20,B20+1,"Y"))</f>
        <v>0</v>
      </c>
      <c r="D20" s="48">
        <f t="shared" si="3"/>
        <v>0</v>
      </c>
      <c r="E20" s="49">
        <f t="shared" si="4"/>
        <v>0</v>
      </c>
      <c r="G20" s="198" t="s">
        <v>56</v>
      </c>
      <c r="H20" s="198"/>
      <c r="I20" s="198"/>
      <c r="J20" s="198"/>
      <c r="K20" s="198"/>
    </row>
    <row r="21" spans="1:13" ht="19.95" customHeight="1" x14ac:dyDescent="0.3">
      <c r="A21" s="3"/>
      <c r="B21" s="7"/>
      <c r="C21" s="47">
        <f>IF((ISBLANK(A21)=TRUE),0,DATEDIF(A21,B21+1,"Y"))</f>
        <v>0</v>
      </c>
      <c r="D21" s="48">
        <f t="shared" si="3"/>
        <v>0</v>
      </c>
      <c r="E21" s="49">
        <f t="shared" si="4"/>
        <v>0</v>
      </c>
      <c r="G21" s="198"/>
      <c r="H21" s="198"/>
      <c r="I21" s="198"/>
      <c r="J21" s="198"/>
      <c r="K21" s="198"/>
    </row>
    <row r="22" spans="1:13" ht="19.95" customHeight="1" x14ac:dyDescent="0.3">
      <c r="A22" s="3"/>
      <c r="B22" s="7"/>
      <c r="C22" s="47">
        <f t="shared" ref="C22:C29" si="5">IF((ISBLANK(A22)=TRUE),0,DATEDIF(A22,B22+1,"Y"))</f>
        <v>0</v>
      </c>
      <c r="D22" s="48">
        <f t="shared" si="3"/>
        <v>0</v>
      </c>
      <c r="E22" s="49">
        <f t="shared" si="4"/>
        <v>0</v>
      </c>
    </row>
    <row r="23" spans="1:13" ht="19.95" customHeight="1" x14ac:dyDescent="0.3">
      <c r="A23" s="3"/>
      <c r="B23" s="7"/>
      <c r="C23" s="47">
        <f t="shared" si="5"/>
        <v>0</v>
      </c>
      <c r="D23" s="48">
        <f t="shared" si="3"/>
        <v>0</v>
      </c>
      <c r="E23" s="49">
        <f t="shared" si="4"/>
        <v>0</v>
      </c>
      <c r="G23" s="208" t="s">
        <v>83</v>
      </c>
      <c r="H23" s="208"/>
      <c r="I23" s="208"/>
      <c r="J23" s="208"/>
      <c r="K23" s="208"/>
      <c r="L23" s="46"/>
      <c r="M23" s="93"/>
    </row>
    <row r="24" spans="1:13" ht="19.95" customHeight="1" x14ac:dyDescent="0.3">
      <c r="A24" s="3"/>
      <c r="B24" s="7"/>
      <c r="C24" s="47">
        <f t="shared" si="5"/>
        <v>0</v>
      </c>
      <c r="D24" s="48">
        <f t="shared" si="3"/>
        <v>0</v>
      </c>
      <c r="E24" s="49">
        <f t="shared" si="4"/>
        <v>0</v>
      </c>
      <c r="G24" s="208"/>
      <c r="H24" s="208"/>
      <c r="I24" s="208"/>
      <c r="J24" s="208"/>
      <c r="K24" s="208"/>
      <c r="L24" s="93"/>
      <c r="M24" s="46"/>
    </row>
    <row r="25" spans="1:13" ht="19.95" customHeight="1" x14ac:dyDescent="0.3">
      <c r="A25" s="3"/>
      <c r="B25" s="7"/>
      <c r="C25" s="47">
        <f t="shared" si="5"/>
        <v>0</v>
      </c>
      <c r="D25" s="48">
        <f t="shared" si="3"/>
        <v>0</v>
      </c>
      <c r="E25" s="49">
        <f t="shared" si="4"/>
        <v>0</v>
      </c>
      <c r="G25" s="208"/>
      <c r="H25" s="208"/>
      <c r="I25" s="208"/>
      <c r="J25" s="208"/>
      <c r="K25" s="208"/>
    </row>
    <row r="26" spans="1:13" ht="19.95" customHeight="1" x14ac:dyDescent="0.3">
      <c r="A26" s="3"/>
      <c r="B26" s="7"/>
      <c r="C26" s="47">
        <f t="shared" si="5"/>
        <v>0</v>
      </c>
      <c r="D26" s="48">
        <f t="shared" si="3"/>
        <v>0</v>
      </c>
      <c r="E26" s="49">
        <f t="shared" si="4"/>
        <v>0</v>
      </c>
    </row>
    <row r="27" spans="1:13" ht="19.95" customHeight="1" x14ac:dyDescent="0.3">
      <c r="A27" s="3"/>
      <c r="B27" s="7"/>
      <c r="C27" s="47">
        <f t="shared" si="5"/>
        <v>0</v>
      </c>
      <c r="D27" s="48">
        <f t="shared" si="3"/>
        <v>0</v>
      </c>
      <c r="E27" s="49">
        <f t="shared" si="4"/>
        <v>0</v>
      </c>
      <c r="H27" s="194"/>
      <c r="I27" s="194"/>
      <c r="J27" s="194"/>
    </row>
    <row r="28" spans="1:13" ht="19.95" customHeight="1" x14ac:dyDescent="0.3">
      <c r="A28" s="3"/>
      <c r="B28" s="7"/>
      <c r="C28" s="47">
        <f t="shared" si="5"/>
        <v>0</v>
      </c>
      <c r="D28" s="48">
        <f t="shared" si="3"/>
        <v>0</v>
      </c>
      <c r="E28" s="49">
        <f t="shared" si="4"/>
        <v>0</v>
      </c>
      <c r="I28" s="94"/>
      <c r="J28" s="95"/>
    </row>
    <row r="29" spans="1:13" ht="19.95" customHeight="1" thickBot="1" x14ac:dyDescent="0.35">
      <c r="A29" s="5"/>
      <c r="B29" s="8"/>
      <c r="C29" s="77">
        <f t="shared" si="5"/>
        <v>0</v>
      </c>
      <c r="D29" s="78">
        <f t="shared" si="3"/>
        <v>0</v>
      </c>
      <c r="E29" s="79">
        <f t="shared" si="4"/>
        <v>0</v>
      </c>
    </row>
    <row r="30" spans="1:13" ht="19.95" customHeight="1" thickBot="1" x14ac:dyDescent="0.35">
      <c r="A30" s="179" t="s">
        <v>30</v>
      </c>
      <c r="B30" s="180"/>
      <c r="C30" s="96">
        <f>SUM(C19:C29)+INT((SUM(D19:D29)+INT(SUM(E19:E29)/30))/12)</f>
        <v>0</v>
      </c>
      <c r="D30" s="97">
        <f>MOD(SUM(D19:D29)+INT(SUM(E19:E29)/30),12)</f>
        <v>0</v>
      </c>
      <c r="E30" s="98">
        <f>MOD(SUM(E19:E29),30)</f>
        <v>0</v>
      </c>
      <c r="G30" s="99"/>
    </row>
    <row r="31" spans="1:13" ht="19.95" customHeight="1" x14ac:dyDescent="0.3">
      <c r="A31" s="100"/>
      <c r="B31" s="100"/>
      <c r="C31" s="101"/>
      <c r="D31" s="101"/>
      <c r="E31" s="101"/>
      <c r="G31" s="75"/>
      <c r="H31" s="75"/>
      <c r="I31" s="75"/>
      <c r="J31" s="93"/>
    </row>
    <row r="32" spans="1:13" ht="19.95" customHeight="1" thickBot="1" x14ac:dyDescent="0.35">
      <c r="A32" s="100"/>
      <c r="B32" s="100"/>
      <c r="C32" s="101"/>
      <c r="D32" s="101"/>
      <c r="E32" s="101"/>
      <c r="G32" s="213"/>
      <c r="H32" s="213"/>
      <c r="I32" s="213"/>
      <c r="J32" s="93"/>
    </row>
    <row r="33" spans="1:10" ht="39" customHeight="1" thickBot="1" x14ac:dyDescent="0.35">
      <c r="A33" s="191" t="s">
        <v>88</v>
      </c>
      <c r="B33" s="192"/>
      <c r="C33" s="192"/>
      <c r="D33" s="192"/>
      <c r="E33" s="193"/>
      <c r="G33" s="93"/>
      <c r="H33" s="93"/>
      <c r="I33" s="93"/>
      <c r="J33" s="93"/>
    </row>
    <row r="34" spans="1:10" ht="19.95" customHeight="1" thickBot="1" x14ac:dyDescent="0.35">
      <c r="A34" s="110" t="s">
        <v>32</v>
      </c>
      <c r="B34" s="111" t="s">
        <v>33</v>
      </c>
      <c r="C34" s="110" t="s">
        <v>26</v>
      </c>
      <c r="D34" s="112" t="s">
        <v>29</v>
      </c>
      <c r="E34" s="113" t="s">
        <v>18</v>
      </c>
      <c r="G34" s="109"/>
      <c r="H34" s="109"/>
      <c r="I34" s="109"/>
      <c r="J34" s="93"/>
    </row>
    <row r="35" spans="1:10" ht="19.95" customHeight="1" x14ac:dyDescent="0.3">
      <c r="A35" s="1"/>
      <c r="B35" s="2"/>
      <c r="C35" s="42">
        <f>IF( B35&gt;$B$48,"błąd",IF((ISBLANK(A35)=TRUE),0,DATEDIF(A35,B35+1,"Y")))</f>
        <v>0</v>
      </c>
      <c r="D35" s="43">
        <f>IF(B35&gt;$B$48, "błąd",IF((ISBLANK(A35)=TRUE),0,DATEDIF(A35,B35+1,"YM")))</f>
        <v>0</v>
      </c>
      <c r="E35" s="44">
        <f>IF(B35&gt;$B$48,"błąd",IF((ISBLANK(A35)=TRUE),0,DATEDIF(A35,B35+1,"MD")))</f>
        <v>0</v>
      </c>
      <c r="G35" s="142"/>
      <c r="H35" s="142"/>
      <c r="I35" s="142"/>
      <c r="J35" s="93"/>
    </row>
    <row r="36" spans="1:10" ht="19.95" customHeight="1" x14ac:dyDescent="0.3">
      <c r="A36" s="1"/>
      <c r="B36" s="2"/>
      <c r="C36" s="114">
        <f t="shared" ref="C36" si="6">IF( B36&gt;$B$48,"błąd",IF((ISBLANK(A36)=TRUE),0,DATEDIF(A36,B36+1,"Y")))</f>
        <v>0</v>
      </c>
      <c r="D36" s="115">
        <f t="shared" ref="D36" si="7">IF(B36&gt;$B$48, "błąd",IF((ISBLANK(A36)=TRUE),0,DATEDIF(A36,B36+1,"YM")))</f>
        <v>0</v>
      </c>
      <c r="E36" s="116">
        <f t="shared" ref="E36" si="8">IF(B36&gt;$B$48,"błąd",IF((ISBLANK(A36)=TRUE),0,DATEDIF(A36,B36+1,"MD")))</f>
        <v>0</v>
      </c>
      <c r="G36" s="50"/>
      <c r="H36" s="50"/>
      <c r="I36" s="50"/>
      <c r="J36" s="93"/>
    </row>
    <row r="37" spans="1:10" ht="19.95" customHeight="1" x14ac:dyDescent="0.3">
      <c r="A37" s="1"/>
      <c r="B37" s="2"/>
      <c r="C37" s="114">
        <f t="shared" ref="C37:C45" si="9">IF( B37&gt;$B$48,"błąd",IF((ISBLANK(A37)=TRUE),0,DATEDIF(A37,B37+1,"Y")))</f>
        <v>0</v>
      </c>
      <c r="D37" s="115">
        <f t="shared" ref="D37:D45" si="10">IF(B37&gt;$B$48, "błąd",IF((ISBLANK(A37)=TRUE),0,DATEDIF(A37,B37+1,"YM")))</f>
        <v>0</v>
      </c>
      <c r="E37" s="116">
        <f t="shared" ref="E37:E45" si="11">IF(B37&gt;$B$48,"błąd",IF((ISBLANK(A37)=TRUE),0,DATEDIF(A37,B37+1,"MD")))</f>
        <v>0</v>
      </c>
      <c r="G37" s="143"/>
      <c r="H37" s="143"/>
      <c r="I37" s="143"/>
      <c r="J37" s="93"/>
    </row>
    <row r="38" spans="1:10" ht="19.95" customHeight="1" x14ac:dyDescent="0.3">
      <c r="A38" s="1"/>
      <c r="B38" s="2"/>
      <c r="C38" s="114">
        <f t="shared" si="9"/>
        <v>0</v>
      </c>
      <c r="D38" s="115">
        <f t="shared" si="10"/>
        <v>0</v>
      </c>
      <c r="E38" s="116">
        <f t="shared" si="11"/>
        <v>0</v>
      </c>
      <c r="G38" s="143"/>
      <c r="H38" s="143"/>
      <c r="I38" s="143"/>
      <c r="J38" s="93"/>
    </row>
    <row r="39" spans="1:10" ht="19.95" customHeight="1" x14ac:dyDescent="0.3">
      <c r="A39" s="1"/>
      <c r="B39" s="2"/>
      <c r="C39" s="114">
        <f t="shared" si="9"/>
        <v>0</v>
      </c>
      <c r="D39" s="115">
        <f t="shared" si="10"/>
        <v>0</v>
      </c>
      <c r="E39" s="116">
        <f t="shared" si="11"/>
        <v>0</v>
      </c>
      <c r="G39" s="75"/>
      <c r="H39" s="75"/>
      <c r="I39" s="75"/>
      <c r="J39" s="93"/>
    </row>
    <row r="40" spans="1:10" ht="19.95" customHeight="1" x14ac:dyDescent="0.3">
      <c r="A40" s="1"/>
      <c r="B40" s="2"/>
      <c r="C40" s="114">
        <f t="shared" si="9"/>
        <v>0</v>
      </c>
      <c r="D40" s="115">
        <f t="shared" si="10"/>
        <v>0</v>
      </c>
      <c r="E40" s="116">
        <f t="shared" si="11"/>
        <v>0</v>
      </c>
      <c r="G40" s="75"/>
      <c r="H40" s="75"/>
      <c r="I40" s="75"/>
      <c r="J40" s="93"/>
    </row>
    <row r="41" spans="1:10" ht="19.95" customHeight="1" x14ac:dyDescent="0.3">
      <c r="A41" s="1"/>
      <c r="B41" s="2"/>
      <c r="C41" s="114">
        <f t="shared" si="9"/>
        <v>0</v>
      </c>
      <c r="D41" s="115">
        <f t="shared" si="10"/>
        <v>0</v>
      </c>
      <c r="E41" s="116">
        <f t="shared" si="11"/>
        <v>0</v>
      </c>
      <c r="G41" s="75"/>
      <c r="H41" s="75"/>
      <c r="I41" s="75"/>
      <c r="J41" s="93"/>
    </row>
    <row r="42" spans="1:10" ht="19.95" customHeight="1" x14ac:dyDescent="0.3">
      <c r="A42" s="1"/>
      <c r="B42" s="2"/>
      <c r="C42" s="114">
        <f t="shared" si="9"/>
        <v>0</v>
      </c>
      <c r="D42" s="115">
        <f t="shared" si="10"/>
        <v>0</v>
      </c>
      <c r="E42" s="116">
        <f t="shared" si="11"/>
        <v>0</v>
      </c>
      <c r="G42" s="75"/>
      <c r="H42" s="75"/>
      <c r="I42" s="75"/>
      <c r="J42" s="93"/>
    </row>
    <row r="43" spans="1:10" ht="19.95" customHeight="1" x14ac:dyDescent="0.3">
      <c r="A43" s="1"/>
      <c r="B43" s="2"/>
      <c r="C43" s="114">
        <f t="shared" si="9"/>
        <v>0</v>
      </c>
      <c r="D43" s="115">
        <f t="shared" si="10"/>
        <v>0</v>
      </c>
      <c r="E43" s="116">
        <f t="shared" si="11"/>
        <v>0</v>
      </c>
      <c r="G43" s="75"/>
      <c r="H43" s="75"/>
      <c r="I43" s="75"/>
      <c r="J43" s="93"/>
    </row>
    <row r="44" spans="1:10" ht="19.95" customHeight="1" x14ac:dyDescent="0.3">
      <c r="A44" s="1"/>
      <c r="B44" s="2"/>
      <c r="C44" s="114">
        <f t="shared" si="9"/>
        <v>0</v>
      </c>
      <c r="D44" s="115">
        <f t="shared" si="10"/>
        <v>0</v>
      </c>
      <c r="E44" s="116">
        <f t="shared" si="11"/>
        <v>0</v>
      </c>
      <c r="G44" s="75"/>
      <c r="H44" s="75"/>
      <c r="I44" s="75"/>
      <c r="J44" s="93"/>
    </row>
    <row r="45" spans="1:10" ht="19.95" customHeight="1" thickBot="1" x14ac:dyDescent="0.35">
      <c r="A45" s="1"/>
      <c r="B45" s="2"/>
      <c r="C45" s="114">
        <f t="shared" si="9"/>
        <v>0</v>
      </c>
      <c r="D45" s="115">
        <f t="shared" si="10"/>
        <v>0</v>
      </c>
      <c r="E45" s="116">
        <f t="shared" si="11"/>
        <v>0</v>
      </c>
      <c r="G45" s="75"/>
      <c r="H45" s="75"/>
      <c r="I45" s="75"/>
      <c r="J45" s="93"/>
    </row>
    <row r="46" spans="1:10" ht="19.95" customHeight="1" thickBot="1" x14ac:dyDescent="0.35">
      <c r="A46" s="183" t="s">
        <v>34</v>
      </c>
      <c r="B46" s="184"/>
      <c r="C46" s="117">
        <f>SUM(C35:C45)+INT((SUM(D35:D45)+INT(SUM(E35:E45)/30))/12)</f>
        <v>0</v>
      </c>
      <c r="D46" s="117">
        <f>MOD(SUM(D35:D45)+INT(SUM(E35:E45)/30),12)</f>
        <v>0</v>
      </c>
      <c r="E46" s="118">
        <f>MOD(SUM(E35:E45),30)</f>
        <v>0</v>
      </c>
    </row>
    <row r="47" spans="1:10" ht="19.95" customHeight="1" thickBot="1" x14ac:dyDescent="0.35">
      <c r="A47" s="165" t="s">
        <v>35</v>
      </c>
      <c r="B47" s="166"/>
      <c r="C47" s="119">
        <f>INT(C46*1.5)+INT((D46+IF(MOD(C46*1.5,1)=0.5,6,0))/12)</f>
        <v>0</v>
      </c>
      <c r="D47" s="120">
        <f>MOD((D46+IF(MOD(C46*1.5,1)=0.5,6,0)),12)</f>
        <v>0</v>
      </c>
      <c r="E47" s="121">
        <f>E46</f>
        <v>0</v>
      </c>
    </row>
    <row r="48" spans="1:10" ht="19.95" customHeight="1" x14ac:dyDescent="0.3">
      <c r="A48" s="26"/>
      <c r="B48" s="122">
        <v>41274</v>
      </c>
      <c r="C48" s="123"/>
      <c r="D48" s="123"/>
      <c r="E48" s="123"/>
    </row>
    <row r="49" spans="1:5" ht="19.95" customHeight="1" x14ac:dyDescent="0.3">
      <c r="A49" s="26"/>
      <c r="B49" s="26"/>
      <c r="C49" s="123"/>
      <c r="D49" s="123"/>
      <c r="E49" s="123"/>
    </row>
    <row r="50" spans="1:5" ht="15" thickBot="1" x14ac:dyDescent="0.35">
      <c r="A50" s="222" t="s">
        <v>65</v>
      </c>
      <c r="B50" s="222"/>
      <c r="C50" s="222"/>
      <c r="D50" s="222"/>
      <c r="E50" s="222"/>
    </row>
    <row r="51" spans="1:5" ht="34.799999999999997" customHeight="1" thickBot="1" x14ac:dyDescent="0.35">
      <c r="A51" s="216" t="s">
        <v>66</v>
      </c>
      <c r="B51" s="217"/>
      <c r="C51" s="124">
        <f>C15</f>
        <v>0</v>
      </c>
      <c r="D51" s="124">
        <f t="shared" ref="D51:E51" si="12">D15</f>
        <v>0</v>
      </c>
      <c r="E51" s="125">
        <f t="shared" si="12"/>
        <v>0</v>
      </c>
    </row>
    <row r="52" spans="1:5" ht="31.8" customHeight="1" thickBot="1" x14ac:dyDescent="0.35">
      <c r="A52" s="218" t="s">
        <v>67</v>
      </c>
      <c r="B52" s="219"/>
      <c r="C52" s="144">
        <f>C47</f>
        <v>0</v>
      </c>
      <c r="D52" s="145">
        <f t="shared" ref="D52:E52" si="13">D47</f>
        <v>0</v>
      </c>
      <c r="E52" s="128">
        <f t="shared" si="13"/>
        <v>0</v>
      </c>
    </row>
    <row r="53" spans="1:5" ht="40.200000000000003" customHeight="1" thickBot="1" x14ac:dyDescent="0.35">
      <c r="A53" s="214" t="s">
        <v>93</v>
      </c>
      <c r="B53" s="215"/>
      <c r="C53" s="129">
        <f>SUM(C51:C52)+INT((SUM(D51:D52)+INT(SUM(E51:E52)/30))/12)</f>
        <v>0</v>
      </c>
      <c r="D53" s="130">
        <f>MOD((D51+D52)+INT((E51+E52)/30),12)</f>
        <v>0</v>
      </c>
      <c r="E53" s="131">
        <f>MOD((E51+E52),30)</f>
        <v>0</v>
      </c>
    </row>
    <row r="55" spans="1:5" ht="15" thickBot="1" x14ac:dyDescent="0.35">
      <c r="A55" s="167" t="s">
        <v>84</v>
      </c>
      <c r="B55" s="167"/>
      <c r="C55" s="167"/>
      <c r="D55" s="167"/>
      <c r="E55" s="167"/>
    </row>
    <row r="56" spans="1:5" ht="36" customHeight="1" thickBot="1" x14ac:dyDescent="0.35">
      <c r="A56" s="216" t="s">
        <v>66</v>
      </c>
      <c r="B56" s="217"/>
      <c r="C56" s="125">
        <f>C15</f>
        <v>0</v>
      </c>
      <c r="D56" s="125">
        <f t="shared" ref="D56:E56" si="14">D2</f>
        <v>0</v>
      </c>
      <c r="E56" s="30">
        <f t="shared" si="14"/>
        <v>0</v>
      </c>
    </row>
    <row r="57" spans="1:5" ht="48.6" customHeight="1" thickBot="1" x14ac:dyDescent="0.35">
      <c r="A57" s="218" t="s">
        <v>68</v>
      </c>
      <c r="B57" s="219"/>
      <c r="C57" s="127">
        <f>C47</f>
        <v>0</v>
      </c>
      <c r="D57" s="127">
        <f t="shared" ref="D57:E57" si="15">D47</f>
        <v>0</v>
      </c>
      <c r="E57" s="128">
        <f t="shared" si="15"/>
        <v>0</v>
      </c>
    </row>
    <row r="58" spans="1:5" ht="58.8" customHeight="1" thickBot="1" x14ac:dyDescent="0.35">
      <c r="A58" s="214" t="s">
        <v>92</v>
      </c>
      <c r="B58" s="215"/>
      <c r="C58" s="129">
        <f>SUM(C56:C57)+INT((SUM(D56:D57)+INT(SUM(E56:E57)/30))/12)</f>
        <v>0</v>
      </c>
      <c r="D58" s="130">
        <f>MOD((D56+D57)+INT((E56+E57)/30),12)</f>
        <v>0</v>
      </c>
      <c r="E58" s="131">
        <f>MOD((E56+E57),30)</f>
        <v>0</v>
      </c>
    </row>
  </sheetData>
  <sheetProtection algorithmName="SHA-512" hashValue="y8bPuOwY8e+A66v4QbSXe5iI+38UhAOIjtlU63eHuSsZiVt62dAjLdA0dSPhJJ2DPAkFnkXEb7NMO5oKVPU06w==" saltValue="Iu3nnR/KHpsXhDUA+wfKVA==" spinCount="100000" sheet="1" objects="1" scenarios="1"/>
  <mergeCells count="27">
    <mergeCell ref="A55:E55"/>
    <mergeCell ref="A56:B56"/>
    <mergeCell ref="A57:B57"/>
    <mergeCell ref="A58:B58"/>
    <mergeCell ref="A53:B53"/>
    <mergeCell ref="A46:B46"/>
    <mergeCell ref="A47:B47"/>
    <mergeCell ref="A51:B51"/>
    <mergeCell ref="A52:B52"/>
    <mergeCell ref="H27:J27"/>
    <mergeCell ref="A30:B30"/>
    <mergeCell ref="G32:I32"/>
    <mergeCell ref="A33:E33"/>
    <mergeCell ref="A50:E50"/>
    <mergeCell ref="G23:K25"/>
    <mergeCell ref="A1:E1"/>
    <mergeCell ref="G12:J12"/>
    <mergeCell ref="G13:J13"/>
    <mergeCell ref="G14:J14"/>
    <mergeCell ref="H9:I9"/>
    <mergeCell ref="A2:E2"/>
    <mergeCell ref="G20:K21"/>
    <mergeCell ref="A15:B15"/>
    <mergeCell ref="A17:E17"/>
    <mergeCell ref="G15:J15"/>
    <mergeCell ref="G16:J16"/>
    <mergeCell ref="G17:J17"/>
  </mergeCells>
  <pageMargins left="0.70866141732283472" right="0.70866141732283472" top="0.6692913385826772" bottom="0.43307086614173229" header="0.31496062992125984" footer="0.31496062992125984"/>
  <pageSetup paperSize="9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Roboczy!$A$1:$A$17</xm:f>
          </x14:formula1>
          <xm:sqref>I3</xm:sqref>
        </x14:dataValidation>
        <x14:dataValidation type="list" allowBlank="1" showInputMessage="1" showErrorMessage="1">
          <x14:formula1>
            <xm:f>Roboczy!$C$18:$C$26</xm:f>
          </x14:formula1>
          <xm:sqref>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3"/>
  <sheetViews>
    <sheetView workbookViewId="0">
      <selection activeCell="G13" sqref="G13:I13"/>
    </sheetView>
  </sheetViews>
  <sheetFormatPr defaultRowHeight="14.4" x14ac:dyDescent="0.3"/>
  <cols>
    <col min="1" max="1" width="18.88671875" style="15" customWidth="1"/>
    <col min="2" max="2" width="20.33203125" style="15" customWidth="1"/>
    <col min="3" max="3" width="7" style="15" customWidth="1"/>
    <col min="4" max="4" width="7.5546875" style="15" customWidth="1"/>
    <col min="5" max="5" width="6.88671875" style="15" customWidth="1"/>
    <col min="6" max="6" width="8.88671875" style="15"/>
    <col min="7" max="7" width="54.33203125" style="15" customWidth="1"/>
    <col min="8" max="8" width="13.33203125" style="84" customWidth="1"/>
    <col min="9" max="9" width="13.44140625" style="84" customWidth="1"/>
    <col min="10" max="10" width="11.5546875" style="84" hidden="1" customWidth="1"/>
    <col min="11" max="11" width="13.88671875" style="15" customWidth="1"/>
    <col min="12" max="12" width="11" style="15" customWidth="1"/>
    <col min="13" max="13" width="10.88671875" style="15" hidden="1" customWidth="1"/>
    <col min="14" max="14" width="12.77734375" style="15" hidden="1" customWidth="1"/>
    <col min="15" max="15" width="11.44140625" style="15" hidden="1" customWidth="1"/>
    <col min="16" max="16" width="11.5546875" style="15" hidden="1" customWidth="1"/>
    <col min="17" max="16384" width="8.88671875" style="15"/>
  </cols>
  <sheetData>
    <row r="1" spans="1:21" ht="24" customHeight="1" thickBot="1" x14ac:dyDescent="0.35">
      <c r="A1" s="167" t="s">
        <v>86</v>
      </c>
      <c r="B1" s="167"/>
      <c r="C1" s="167"/>
      <c r="D1" s="167"/>
      <c r="E1" s="167"/>
      <c r="G1" s="26" t="s">
        <v>43</v>
      </c>
      <c r="H1" s="178" t="s">
        <v>80</v>
      </c>
      <c r="I1" s="194"/>
      <c r="J1" s="194"/>
      <c r="K1" s="194"/>
      <c r="M1" s="133">
        <v>36161</v>
      </c>
      <c r="N1" s="133">
        <v>36162</v>
      </c>
      <c r="O1" s="133">
        <v>37895</v>
      </c>
      <c r="P1" s="133">
        <v>41275</v>
      </c>
      <c r="S1" s="28">
        <v>0.09</v>
      </c>
      <c r="T1" s="28">
        <v>0.12</v>
      </c>
      <c r="U1" s="29">
        <v>300</v>
      </c>
    </row>
    <row r="2" spans="1:21" ht="19.95" customHeight="1" thickBot="1" x14ac:dyDescent="0.35">
      <c r="A2" s="176" t="s">
        <v>31</v>
      </c>
      <c r="B2" s="185"/>
      <c r="C2" s="185"/>
      <c r="D2" s="185"/>
      <c r="E2" s="186"/>
      <c r="G2" s="146" t="s">
        <v>94</v>
      </c>
      <c r="H2" s="32" t="s">
        <v>15</v>
      </c>
      <c r="I2" s="33" t="s">
        <v>0</v>
      </c>
      <c r="J2" s="34"/>
      <c r="K2" s="35" t="s">
        <v>36</v>
      </c>
      <c r="L2" s="36"/>
      <c r="M2" s="36"/>
    </row>
    <row r="3" spans="1:21" ht="19.95" customHeight="1" thickBot="1" x14ac:dyDescent="0.35">
      <c r="A3" s="37" t="s">
        <v>32</v>
      </c>
      <c r="B3" s="38" t="s">
        <v>33</v>
      </c>
      <c r="C3" s="37" t="s">
        <v>26</v>
      </c>
      <c r="D3" s="39" t="s">
        <v>29</v>
      </c>
      <c r="E3" s="38" t="s">
        <v>18</v>
      </c>
      <c r="G3" s="147" t="s">
        <v>25</v>
      </c>
      <c r="H3" s="9"/>
      <c r="I3" s="10"/>
      <c r="J3" s="34"/>
      <c r="K3" s="148" t="str">
        <f>IF($H$3&lt;$P$1,"poza_zakresem","art.18e")</f>
        <v>poza_zakresem</v>
      </c>
      <c r="L3" s="36"/>
      <c r="M3" s="36"/>
    </row>
    <row r="4" spans="1:21" ht="19.95" customHeight="1" thickBot="1" x14ac:dyDescent="0.35">
      <c r="A4" s="1"/>
      <c r="B4" s="2"/>
      <c r="C4" s="42">
        <f>IF((ISBLANK(A4)=TRUE),0,DATEDIF(A4,B4+1,"Y"))</f>
        <v>0</v>
      </c>
      <c r="D4" s="43">
        <f>IF((ISBLANK(A4)=TRUE),0,DATEDIF(A4,B4+1,"YM"))</f>
        <v>0</v>
      </c>
      <c r="E4" s="44">
        <f>IF((ISBLANK(A4)=TRUE),0,DATEDIF(A4,B4+1,"MD"))</f>
        <v>0</v>
      </c>
      <c r="G4" s="149" t="s">
        <v>14</v>
      </c>
      <c r="H4" s="11"/>
      <c r="I4" s="12"/>
      <c r="J4" s="34"/>
      <c r="K4" s="46"/>
      <c r="L4" s="46"/>
      <c r="M4" s="36"/>
    </row>
    <row r="5" spans="1:21" ht="19.95" customHeight="1" thickBot="1" x14ac:dyDescent="0.35">
      <c r="A5" s="3"/>
      <c r="B5" s="4"/>
      <c r="C5" s="47">
        <f>IF((ISBLANK(A5)=TRUE),0,DATEDIF(A5,B5+1,"Y"))</f>
        <v>0</v>
      </c>
      <c r="D5" s="48">
        <f>IF((ISBLANK(A5)=TRUE),0,DATEDIF(A5,B5+1,"YM"))</f>
        <v>0</v>
      </c>
      <c r="E5" s="49">
        <f>IF((ISBLANK(A5)=TRUE),0,DATEDIF(A5,B5+1,"MD"))</f>
        <v>0</v>
      </c>
      <c r="G5" s="50"/>
      <c r="H5" s="197"/>
      <c r="I5" s="197"/>
      <c r="J5" s="34"/>
      <c r="K5" s="36"/>
      <c r="L5" s="36"/>
      <c r="M5" s="36"/>
    </row>
    <row r="6" spans="1:21" ht="19.95" customHeight="1" thickBot="1" x14ac:dyDescent="0.35">
      <c r="A6" s="3"/>
      <c r="B6" s="4"/>
      <c r="C6" s="47">
        <f>IF((ISBLANK(A6)=TRUE),0,DATEDIF(A6,B6+1,"Y"))</f>
        <v>0</v>
      </c>
      <c r="D6" s="48">
        <f>IF((ISBLANK(A6)=TRUE),0,DATEDIF(A6,B6+1,"YM"))</f>
        <v>0</v>
      </c>
      <c r="E6" s="49">
        <f>IF((ISBLANK(A6)=TRUE),0,DATEDIF(A6,B6+1,"MD"))</f>
        <v>0</v>
      </c>
      <c r="G6" s="52" t="s">
        <v>58</v>
      </c>
      <c r="H6" s="53" t="s">
        <v>16</v>
      </c>
      <c r="I6" s="54" t="s">
        <v>17</v>
      </c>
      <c r="J6" s="55" t="s">
        <v>18</v>
      </c>
      <c r="K6" s="56" t="s">
        <v>28</v>
      </c>
      <c r="L6" s="57"/>
      <c r="M6" s="57"/>
    </row>
    <row r="7" spans="1:21" ht="19.95" customHeight="1" thickBot="1" x14ac:dyDescent="0.35">
      <c r="A7" s="3"/>
      <c r="B7" s="4"/>
      <c r="C7" s="47">
        <f t="shared" ref="C7:C13" si="0">IF((ISBLANK(A7)=TRUE),0,DATEDIF(A7,B7+1,"Y"))</f>
        <v>0</v>
      </c>
      <c r="D7" s="48">
        <f t="shared" ref="D7:D13" si="1">IF((ISBLANK(A7)=TRUE),0,DATEDIF(A7,B7+1,"YM"))</f>
        <v>0</v>
      </c>
      <c r="E7" s="49">
        <f t="shared" ref="E7:E13" si="2">IF((ISBLANK(A7)=TRUE),0,DATEDIF(A7,B7+1,"MD"))</f>
        <v>0</v>
      </c>
      <c r="G7" s="150" t="s">
        <v>39</v>
      </c>
      <c r="H7" s="151">
        <f>C17</f>
        <v>0</v>
      </c>
      <c r="I7" s="151">
        <f>D17</f>
        <v>0</v>
      </c>
      <c r="J7" s="151">
        <f>E17</f>
        <v>0</v>
      </c>
      <c r="K7" s="152" t="str">
        <f>IF(C17&lt;25, "brak prawa",IF(H7&lt;25,0,ROUND(0.6+(H7-25)*0.03+I7*0.03/12,4)))</f>
        <v>brak prawa</v>
      </c>
      <c r="L7" s="62"/>
      <c r="M7" s="62"/>
    </row>
    <row r="8" spans="1:21" ht="19.95" customHeight="1" thickBot="1" x14ac:dyDescent="0.35">
      <c r="A8" s="3"/>
      <c r="B8" s="4"/>
      <c r="C8" s="47">
        <f t="shared" si="0"/>
        <v>0</v>
      </c>
      <c r="D8" s="48">
        <f t="shared" si="1"/>
        <v>0</v>
      </c>
      <c r="E8" s="49">
        <f t="shared" si="2"/>
        <v>0</v>
      </c>
      <c r="G8" s="73"/>
      <c r="H8" s="220" t="s">
        <v>27</v>
      </c>
      <c r="I8" s="221"/>
      <c r="J8" s="228"/>
      <c r="K8" s="153">
        <f>IF(K7="brak prawa",0,MIN(K7,0.75))</f>
        <v>0</v>
      </c>
      <c r="L8" s="62"/>
      <c r="M8" s="62"/>
    </row>
    <row r="9" spans="1:21" ht="19.95" customHeight="1" x14ac:dyDescent="0.3">
      <c r="A9" s="3"/>
      <c r="B9" s="4"/>
      <c r="C9" s="47">
        <f t="shared" si="0"/>
        <v>0</v>
      </c>
      <c r="D9" s="48">
        <f t="shared" si="1"/>
        <v>0</v>
      </c>
      <c r="E9" s="49">
        <f t="shared" si="2"/>
        <v>0</v>
      </c>
      <c r="G9" s="73"/>
      <c r="H9" s="15"/>
      <c r="I9" s="15"/>
      <c r="J9" s="15"/>
      <c r="K9" s="154"/>
      <c r="M9" s="72"/>
    </row>
    <row r="10" spans="1:21" ht="19.95" customHeight="1" thickBot="1" x14ac:dyDescent="0.35">
      <c r="A10" s="3"/>
      <c r="B10" s="4"/>
      <c r="C10" s="47">
        <f t="shared" si="0"/>
        <v>0</v>
      </c>
      <c r="D10" s="48">
        <f>IF((ISBLANK(A10)=TRUE),0,DATEDIF(A10,B10+1,"YM"))</f>
        <v>0</v>
      </c>
      <c r="E10" s="49">
        <f>IF((ISBLANK(A10)=TRUE),0,DATEDIF(A10,B10+1,"MD"))</f>
        <v>0</v>
      </c>
      <c r="G10" s="73"/>
      <c r="H10" s="75"/>
      <c r="I10" s="75"/>
      <c r="J10" s="75"/>
      <c r="K10" s="76"/>
      <c r="L10" s="72"/>
      <c r="M10" s="72"/>
    </row>
    <row r="11" spans="1:21" ht="19.95" hidden="1" customHeight="1" thickBot="1" x14ac:dyDescent="0.35">
      <c r="A11" s="3"/>
      <c r="B11" s="4"/>
      <c r="C11" s="47">
        <f t="shared" si="0"/>
        <v>0</v>
      </c>
      <c r="D11" s="48">
        <f>IF((ISBLANK(A11)=TRUE),0,DATEDIF(A11,B11+1,"YM"))</f>
        <v>0</v>
      </c>
      <c r="E11" s="49">
        <f>IF((ISBLANK(A11)=TRUE),0,DATEDIF(A11,B11+1,"MD"))</f>
        <v>0</v>
      </c>
      <c r="G11" s="223" t="s">
        <v>74</v>
      </c>
      <c r="H11" s="224"/>
      <c r="I11" s="224"/>
      <c r="J11" s="225"/>
      <c r="K11" s="155"/>
      <c r="L11" s="72"/>
      <c r="M11" s="72"/>
    </row>
    <row r="12" spans="1:21" ht="19.95" hidden="1" customHeight="1" thickBot="1" x14ac:dyDescent="0.35">
      <c r="A12" s="3"/>
      <c r="B12" s="4"/>
      <c r="C12" s="47">
        <f t="shared" si="0"/>
        <v>0</v>
      </c>
      <c r="D12" s="48">
        <f t="shared" si="1"/>
        <v>0</v>
      </c>
      <c r="E12" s="49">
        <f t="shared" si="2"/>
        <v>0</v>
      </c>
      <c r="G12" s="156" t="s">
        <v>38</v>
      </c>
      <c r="H12" s="157"/>
      <c r="I12" s="157"/>
      <c r="J12" s="158"/>
      <c r="K12" s="159"/>
      <c r="N12" s="72"/>
    </row>
    <row r="13" spans="1:21" ht="24" customHeight="1" thickBot="1" x14ac:dyDescent="0.35">
      <c r="A13" s="3"/>
      <c r="B13" s="4"/>
      <c r="C13" s="47">
        <f t="shared" si="0"/>
        <v>0</v>
      </c>
      <c r="D13" s="48">
        <f t="shared" si="1"/>
        <v>0</v>
      </c>
      <c r="E13" s="49">
        <f t="shared" si="2"/>
        <v>0</v>
      </c>
      <c r="G13" s="226" t="s">
        <v>59</v>
      </c>
      <c r="H13" s="227"/>
      <c r="I13" s="227"/>
      <c r="J13" s="160"/>
      <c r="K13" s="22"/>
      <c r="N13" s="72"/>
    </row>
    <row r="14" spans="1:21" ht="19.95" customHeight="1" thickBot="1" x14ac:dyDescent="0.35">
      <c r="A14" s="3"/>
      <c r="B14" s="4"/>
      <c r="C14" s="47">
        <f t="shared" ref="C14:C16" si="3">IF((ISBLANK(A14)=TRUE),0,DATEDIF(A14,B14+1,"Y"))</f>
        <v>0</v>
      </c>
      <c r="D14" s="48">
        <f t="shared" ref="D14:D16" si="4">IF((ISBLANK(A14)=TRUE),0,DATEDIF(A14,B14+1,"YM"))</f>
        <v>0</v>
      </c>
      <c r="E14" s="49">
        <f t="shared" ref="E14:E16" si="5">IF((ISBLANK(A14)=TRUE),0,DATEDIF(A14,B14+1,"MD"))</f>
        <v>0</v>
      </c>
      <c r="G14" s="170" t="s">
        <v>24</v>
      </c>
      <c r="H14" s="171"/>
      <c r="I14" s="171"/>
      <c r="J14" s="161"/>
      <c r="K14" s="80">
        <f>K8</f>
        <v>0</v>
      </c>
      <c r="N14" s="72"/>
    </row>
    <row r="15" spans="1:21" ht="19.95" customHeight="1" thickBot="1" x14ac:dyDescent="0.35">
      <c r="A15" s="3"/>
      <c r="B15" s="4"/>
      <c r="C15" s="47">
        <f t="shared" si="3"/>
        <v>0</v>
      </c>
      <c r="D15" s="48">
        <f t="shared" si="4"/>
        <v>0</v>
      </c>
      <c r="E15" s="49">
        <f t="shared" si="5"/>
        <v>0</v>
      </c>
      <c r="G15" s="174" t="s">
        <v>76</v>
      </c>
      <c r="H15" s="175"/>
      <c r="I15" s="175"/>
      <c r="J15" s="175"/>
      <c r="K15" s="83">
        <f>ROUND(K13*K14,2)</f>
        <v>0</v>
      </c>
      <c r="N15" s="72"/>
    </row>
    <row r="16" spans="1:21" ht="19.95" customHeight="1" thickBot="1" x14ac:dyDescent="0.35">
      <c r="A16" s="3"/>
      <c r="B16" s="4"/>
      <c r="C16" s="47">
        <f t="shared" si="3"/>
        <v>0</v>
      </c>
      <c r="D16" s="48">
        <f t="shared" si="4"/>
        <v>0</v>
      </c>
      <c r="E16" s="49">
        <f t="shared" si="5"/>
        <v>0</v>
      </c>
      <c r="G16" s="199" t="s">
        <v>78</v>
      </c>
      <c r="H16" s="200"/>
      <c r="I16" s="200"/>
      <c r="J16" s="201"/>
      <c r="K16" s="141">
        <f>MAX(ROUND(K15*$S$1,2),0)</f>
        <v>0</v>
      </c>
    </row>
    <row r="17" spans="1:11" ht="19.95" customHeight="1" thickBot="1" x14ac:dyDescent="0.35">
      <c r="A17" s="176" t="s">
        <v>30</v>
      </c>
      <c r="B17" s="177"/>
      <c r="C17" s="81">
        <f>SUM(C4:C16)+INT((SUM(D4:D16)+INT(SUM(E4:E16)/30))/12)</f>
        <v>0</v>
      </c>
      <c r="D17" s="81">
        <f>MOD(SUM(D4:D14)+INT(SUM(E4:E14)/30),12)</f>
        <v>0</v>
      </c>
      <c r="E17" s="82">
        <f>MOD(SUM(E4:E14),30)</f>
        <v>0</v>
      </c>
      <c r="G17" s="202" t="s">
        <v>79</v>
      </c>
      <c r="H17" s="203"/>
      <c r="I17" s="203"/>
      <c r="J17" s="204"/>
      <c r="K17" s="86">
        <f>MAX(ROUND(ROUND(K15,0)*$T$1-$U$1,0),0)</f>
        <v>0</v>
      </c>
    </row>
    <row r="18" spans="1:11" ht="27.6" customHeight="1" thickBot="1" x14ac:dyDescent="0.35">
      <c r="G18" s="205" t="s">
        <v>77</v>
      </c>
      <c r="H18" s="206"/>
      <c r="I18" s="206"/>
      <c r="J18" s="207"/>
      <c r="K18" s="91">
        <f>K15-K16-K17</f>
        <v>0</v>
      </c>
    </row>
    <row r="19" spans="1:11" ht="14.4" customHeight="1" x14ac:dyDescent="0.3"/>
    <row r="21" spans="1:11" x14ac:dyDescent="0.3">
      <c r="G21" s="208" t="s">
        <v>83</v>
      </c>
      <c r="H21" s="208"/>
      <c r="I21" s="208"/>
      <c r="J21" s="208"/>
      <c r="K21" s="208"/>
    </row>
    <row r="22" spans="1:11" x14ac:dyDescent="0.3">
      <c r="G22" s="208"/>
      <c r="H22" s="208"/>
      <c r="I22" s="208"/>
      <c r="J22" s="208"/>
      <c r="K22" s="208"/>
    </row>
    <row r="23" spans="1:11" ht="18.600000000000001" customHeight="1" x14ac:dyDescent="0.3">
      <c r="G23" s="208"/>
      <c r="H23" s="208"/>
      <c r="I23" s="208"/>
      <c r="J23" s="208"/>
      <c r="K23" s="208"/>
    </row>
  </sheetData>
  <sheetProtection algorithmName="SHA-512" hashValue="7Vbm/Z+B0gEmZgS1KKjHFhOqXjClALSxJr9zsy38niG/j3YtPrKjMze43nqKpPAuEMhcWlGnAsgQ5KHvY9LfsA==" saltValue="8wH29eiFLoDHoA/OPq1MMA==" spinCount="100000" sheet="1" objects="1" scenarios="1"/>
  <mergeCells count="14">
    <mergeCell ref="G21:K23"/>
    <mergeCell ref="G18:J18"/>
    <mergeCell ref="A17:B17"/>
    <mergeCell ref="G15:J15"/>
    <mergeCell ref="H1:K1"/>
    <mergeCell ref="G16:J16"/>
    <mergeCell ref="G17:J17"/>
    <mergeCell ref="G11:J11"/>
    <mergeCell ref="G13:I13"/>
    <mergeCell ref="G14:I14"/>
    <mergeCell ref="A1:E1"/>
    <mergeCell ref="A2:E2"/>
    <mergeCell ref="H5:I5"/>
    <mergeCell ref="H8:J8"/>
  </mergeCells>
  <pageMargins left="0.70866141732283472" right="0.70866141732283472" top="0.6692913385826772" bottom="0.43307086614173229" header="0.31496062992125984" footer="0.31496062992125984"/>
  <pageSetup paperSize="9" orientation="landscape" r:id="rId1"/>
  <headerFooter>
    <oddHeader xml:space="preserve">&amp;C&amp;"-,Pogrubiony"KALKULATOR EMERYTALNY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Roboczy!$I$18:$I$27</xm:f>
          </x14:formula1>
          <xm:sqref>I4</xm:sqref>
        </x14:dataValidation>
        <x14:dataValidation type="list" allowBlank="1" showInputMessage="1" showErrorMessage="1">
          <x14:formula1>
            <xm:f>Roboczy!$B$2:$B$17</xm:f>
          </x14:formula1>
          <xm:sqref>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14" sqref="B14:B16"/>
    </sheetView>
  </sheetViews>
  <sheetFormatPr defaultRowHeight="14.4" x14ac:dyDescent="0.3"/>
  <cols>
    <col min="1" max="2" width="24.88671875" style="15" customWidth="1"/>
    <col min="3" max="3" width="28.6640625" style="15" customWidth="1"/>
    <col min="4" max="5" width="8.88671875" style="15"/>
    <col min="6" max="6" width="16.33203125" style="15" customWidth="1"/>
    <col min="7" max="8" width="8.88671875" style="15"/>
    <col min="9" max="9" width="15.21875" style="15" customWidth="1"/>
    <col min="10" max="16384" width="8.88671875" style="15"/>
  </cols>
  <sheetData>
    <row r="1" spans="1:10" x14ac:dyDescent="0.3">
      <c r="I1" s="16" t="s">
        <v>70</v>
      </c>
    </row>
    <row r="2" spans="1:10" x14ac:dyDescent="0.3">
      <c r="A2" s="17" t="s">
        <v>2</v>
      </c>
      <c r="B2" s="17" t="s">
        <v>2</v>
      </c>
      <c r="C2" s="17" t="s">
        <v>2</v>
      </c>
      <c r="I2" s="18"/>
    </row>
    <row r="3" spans="1:10" x14ac:dyDescent="0.3">
      <c r="A3" s="17" t="s">
        <v>3</v>
      </c>
      <c r="B3" s="17" t="s">
        <v>3</v>
      </c>
      <c r="C3" s="17" t="s">
        <v>3</v>
      </c>
      <c r="F3" s="15" t="s">
        <v>47</v>
      </c>
      <c r="G3" s="15">
        <v>1</v>
      </c>
      <c r="I3" s="18"/>
    </row>
    <row r="4" spans="1:10" x14ac:dyDescent="0.3">
      <c r="A4" s="17" t="s">
        <v>4</v>
      </c>
      <c r="B4" s="17" t="s">
        <v>4</v>
      </c>
      <c r="C4" s="17" t="s">
        <v>4</v>
      </c>
      <c r="F4" s="15" t="s">
        <v>45</v>
      </c>
      <c r="G4" s="15">
        <v>2</v>
      </c>
      <c r="I4" s="19" t="s">
        <v>71</v>
      </c>
    </row>
    <row r="5" spans="1:10" x14ac:dyDescent="0.3">
      <c r="A5" s="17" t="s">
        <v>5</v>
      </c>
      <c r="B5" s="17" t="s">
        <v>5</v>
      </c>
      <c r="C5" s="17" t="s">
        <v>19</v>
      </c>
      <c r="D5" s="17" t="s">
        <v>19</v>
      </c>
      <c r="F5" s="17" t="s">
        <v>46</v>
      </c>
      <c r="G5" s="15">
        <v>3</v>
      </c>
      <c r="I5" s="19" t="s">
        <v>6</v>
      </c>
      <c r="J5" s="20" t="s">
        <v>6</v>
      </c>
    </row>
    <row r="6" spans="1:10" x14ac:dyDescent="0.3">
      <c r="A6" s="17" t="s">
        <v>19</v>
      </c>
      <c r="B6" s="17" t="s">
        <v>19</v>
      </c>
      <c r="C6" s="17" t="s">
        <v>5</v>
      </c>
      <c r="D6" s="17" t="s">
        <v>11</v>
      </c>
      <c r="F6" s="17" t="s">
        <v>48</v>
      </c>
      <c r="G6" s="15">
        <v>4</v>
      </c>
      <c r="I6" s="19" t="s">
        <v>7</v>
      </c>
      <c r="J6" s="20" t="s">
        <v>7</v>
      </c>
    </row>
    <row r="7" spans="1:10" x14ac:dyDescent="0.3">
      <c r="A7" s="17" t="s">
        <v>11</v>
      </c>
      <c r="B7" s="17" t="s">
        <v>11</v>
      </c>
      <c r="C7" s="17" t="s">
        <v>11</v>
      </c>
      <c r="I7" s="19" t="s">
        <v>69</v>
      </c>
      <c r="J7" s="20" t="s">
        <v>69</v>
      </c>
    </row>
    <row r="8" spans="1:10" x14ac:dyDescent="0.3">
      <c r="A8" s="17" t="s">
        <v>6</v>
      </c>
      <c r="B8" s="17" t="s">
        <v>6</v>
      </c>
      <c r="C8" s="17" t="s">
        <v>6</v>
      </c>
      <c r="I8" s="21"/>
      <c r="J8" s="20" t="s">
        <v>13</v>
      </c>
    </row>
    <row r="9" spans="1:10" x14ac:dyDescent="0.3">
      <c r="A9" s="17" t="s">
        <v>7</v>
      </c>
      <c r="B9" s="17" t="s">
        <v>7</v>
      </c>
      <c r="C9" s="17" t="s">
        <v>7</v>
      </c>
      <c r="F9" s="17" t="s">
        <v>46</v>
      </c>
      <c r="G9" s="15" t="s">
        <v>51</v>
      </c>
    </row>
    <row r="10" spans="1:10" x14ac:dyDescent="0.3">
      <c r="A10" s="17" t="s">
        <v>1</v>
      </c>
      <c r="B10" s="17" t="s">
        <v>1</v>
      </c>
      <c r="C10" s="17" t="s">
        <v>1</v>
      </c>
      <c r="F10" s="15" t="s">
        <v>45</v>
      </c>
      <c r="G10" s="15" t="s">
        <v>52</v>
      </c>
    </row>
    <row r="11" spans="1:10" x14ac:dyDescent="0.3">
      <c r="A11" s="17" t="s">
        <v>13</v>
      </c>
      <c r="B11" s="17" t="s">
        <v>73</v>
      </c>
      <c r="C11" s="17" t="s">
        <v>13</v>
      </c>
      <c r="F11" s="15" t="s">
        <v>50</v>
      </c>
      <c r="G11" s="15" t="s">
        <v>53</v>
      </c>
    </row>
    <row r="12" spans="1:10" x14ac:dyDescent="0.3">
      <c r="A12" s="17" t="s">
        <v>9</v>
      </c>
      <c r="B12" s="17" t="s">
        <v>9</v>
      </c>
      <c r="C12" s="17" t="s">
        <v>8</v>
      </c>
      <c r="F12" s="17" t="s">
        <v>49</v>
      </c>
      <c r="G12" s="15" t="s">
        <v>54</v>
      </c>
    </row>
    <row r="13" spans="1:10" x14ac:dyDescent="0.3">
      <c r="A13" s="17" t="s">
        <v>10</v>
      </c>
      <c r="B13" s="17" t="s">
        <v>13</v>
      </c>
      <c r="C13" s="17"/>
    </row>
    <row r="14" spans="1:10" x14ac:dyDescent="0.3">
      <c r="A14" s="17" t="s">
        <v>12</v>
      </c>
      <c r="B14" s="17" t="s">
        <v>10</v>
      </c>
      <c r="C14" s="17"/>
    </row>
    <row r="15" spans="1:10" x14ac:dyDescent="0.3">
      <c r="A15" s="17" t="s">
        <v>61</v>
      </c>
      <c r="B15" s="17" t="s">
        <v>12</v>
      </c>
      <c r="C15" s="17"/>
    </row>
    <row r="16" spans="1:10" x14ac:dyDescent="0.3">
      <c r="A16" s="17" t="s">
        <v>8</v>
      </c>
      <c r="B16" s="17" t="s">
        <v>8</v>
      </c>
      <c r="C16" s="17"/>
    </row>
    <row r="17" spans="1:9" x14ac:dyDescent="0.3">
      <c r="C17" s="17" t="s">
        <v>81</v>
      </c>
      <c r="F17" s="17" t="s">
        <v>60</v>
      </c>
      <c r="I17" s="20" t="s">
        <v>72</v>
      </c>
    </row>
    <row r="18" spans="1:9" x14ac:dyDescent="0.3">
      <c r="C18" s="17" t="s">
        <v>2</v>
      </c>
      <c r="F18" s="17" t="s">
        <v>2</v>
      </c>
      <c r="I18" s="17" t="s">
        <v>2</v>
      </c>
    </row>
    <row r="19" spans="1:9" x14ac:dyDescent="0.3">
      <c r="C19" s="17" t="s">
        <v>3</v>
      </c>
      <c r="F19" s="17" t="s">
        <v>3</v>
      </c>
      <c r="I19" s="17" t="s">
        <v>3</v>
      </c>
    </row>
    <row r="20" spans="1:9" x14ac:dyDescent="0.3">
      <c r="C20" s="17" t="s">
        <v>4</v>
      </c>
      <c r="F20" s="17" t="s">
        <v>5</v>
      </c>
      <c r="I20" s="17" t="s">
        <v>5</v>
      </c>
    </row>
    <row r="21" spans="1:9" x14ac:dyDescent="0.3">
      <c r="A21" s="17" t="s">
        <v>22</v>
      </c>
      <c r="B21" s="17"/>
      <c r="C21" s="17" t="s">
        <v>5</v>
      </c>
      <c r="F21" s="17" t="s">
        <v>7</v>
      </c>
      <c r="I21" s="17" t="s">
        <v>7</v>
      </c>
    </row>
    <row r="22" spans="1:9" x14ac:dyDescent="0.3">
      <c r="A22" s="17" t="s">
        <v>23</v>
      </c>
      <c r="B22" s="17"/>
      <c r="C22" s="17" t="s">
        <v>7</v>
      </c>
      <c r="F22" s="17" t="s">
        <v>1</v>
      </c>
      <c r="I22" s="17" t="s">
        <v>1</v>
      </c>
    </row>
    <row r="23" spans="1:9" x14ac:dyDescent="0.3">
      <c r="C23" s="17" t="s">
        <v>1</v>
      </c>
      <c r="F23" s="17" t="s">
        <v>13</v>
      </c>
      <c r="I23" s="17" t="s">
        <v>11</v>
      </c>
    </row>
    <row r="24" spans="1:9" x14ac:dyDescent="0.3">
      <c r="C24" s="17" t="s">
        <v>6</v>
      </c>
      <c r="F24" s="17"/>
      <c r="I24" s="17" t="s">
        <v>6</v>
      </c>
    </row>
    <row r="25" spans="1:9" x14ac:dyDescent="0.3">
      <c r="C25" s="17" t="s">
        <v>13</v>
      </c>
      <c r="I25" s="17" t="s">
        <v>73</v>
      </c>
    </row>
    <row r="26" spans="1:9" x14ac:dyDescent="0.3">
      <c r="I26" s="17" t="s">
        <v>13</v>
      </c>
    </row>
    <row r="28" spans="1:9" x14ac:dyDescent="0.3">
      <c r="C28" s="17"/>
    </row>
  </sheetData>
  <sheetProtection algorithmName="SHA-512" hashValue="qzIfqcxYsHMyOItwOpBeF4HY+iIDugmG5nnd5bW+o7Ccs1HZ/TgS542mdxIiDqm2Izo2unqRLjjzjRaepFAVOA==" saltValue="1eew7jMxTZNPVvRpC1H46g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INSTRUKCJA</vt:lpstr>
      <vt:lpstr>art. 15 lub 15a</vt:lpstr>
      <vt:lpstr>art. 15aa</vt:lpstr>
      <vt:lpstr>art. 18e</vt:lpstr>
      <vt:lpstr>Roboczy</vt:lpstr>
      <vt:lpstr>'art. 15 lub 15a'!Obszar_wydruku</vt:lpstr>
      <vt:lpstr>'art. 15aa'!Obszar_wydruku</vt:lpstr>
      <vt:lpstr>'art. 18e'!Obszar_wydruku</vt:lpstr>
      <vt:lpstr>INSTRUKCJA!Obszar_wydruku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Kozoń-Konter</dc:creator>
  <cp:lastModifiedBy>Patrycja Suchowiecka</cp:lastModifiedBy>
  <cp:lastPrinted>2022-12-15T10:02:26Z</cp:lastPrinted>
  <dcterms:created xsi:type="dcterms:W3CDTF">2018-06-27T19:52:39Z</dcterms:created>
  <dcterms:modified xsi:type="dcterms:W3CDTF">2023-01-20T15:00:30Z</dcterms:modified>
</cp:coreProperties>
</file>