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POŻYCZKI\POŻYCZKI ZARZĄDZENIA\POŻYCZKI POMOCOWE POM2023\OPUBLIKOWANE ZARZĄDZENIE\"/>
    </mc:Choice>
  </mc:AlternateContent>
  <bookViews>
    <workbookView xWindow="0" yWindow="3000" windowWidth="28800" windowHeight="11685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roczne'!$L$9</definedName>
    <definedName name="TAK">'Raty roczne'!$L$9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3" l="1"/>
  <c r="C8" i="3"/>
  <c r="C9" i="2"/>
  <c r="C8" i="2"/>
  <c r="C9" i="1"/>
  <c r="E20" i="3" l="1"/>
  <c r="E26" i="3"/>
  <c r="E32" i="3"/>
  <c r="D7" i="3"/>
  <c r="E21" i="3" s="1"/>
  <c r="E22" i="2"/>
  <c r="D7" i="2"/>
  <c r="E17" i="2" s="1"/>
  <c r="E21" i="2" l="1"/>
  <c r="E16" i="2"/>
  <c r="E20" i="2"/>
  <c r="E25" i="2"/>
  <c r="E19" i="2"/>
  <c r="E24" i="2"/>
  <c r="E18" i="2"/>
  <c r="E23" i="2"/>
  <c r="E31" i="3"/>
  <c r="E25" i="3"/>
  <c r="E19" i="3"/>
  <c r="E16" i="3"/>
  <c r="E30" i="3"/>
  <c r="E24" i="3"/>
  <c r="E18" i="3"/>
  <c r="E35" i="3"/>
  <c r="E29" i="3"/>
  <c r="E23" i="3"/>
  <c r="E17" i="3"/>
  <c r="E34" i="3"/>
  <c r="E28" i="3"/>
  <c r="E22" i="3"/>
  <c r="E33" i="3"/>
  <c r="E27" i="3"/>
  <c r="D9" i="3"/>
  <c r="G26" i="3" s="1"/>
  <c r="D8" i="3"/>
  <c r="B16" i="3"/>
  <c r="C11" i="3"/>
  <c r="C22" i="3" s="1"/>
  <c r="K22" i="3" s="1"/>
  <c r="G18" i="2"/>
  <c r="G19" i="2"/>
  <c r="G23" i="2"/>
  <c r="D9" i="2"/>
  <c r="G20" i="2" s="1"/>
  <c r="D8" i="2"/>
  <c r="B16" i="2"/>
  <c r="C11" i="2"/>
  <c r="C19" i="2" s="1"/>
  <c r="K19" i="2" s="1"/>
  <c r="C11" i="1"/>
  <c r="C16" i="1" s="1"/>
  <c r="K16" i="1" s="1"/>
  <c r="G17" i="1"/>
  <c r="G18" i="1"/>
  <c r="G19" i="1"/>
  <c r="G20" i="1"/>
  <c r="G16" i="1"/>
  <c r="B16" i="1"/>
  <c r="D16" i="1" s="1"/>
  <c r="G25" i="2" l="1"/>
  <c r="G24" i="2"/>
  <c r="L16" i="3"/>
  <c r="G17" i="2"/>
  <c r="D16" i="2"/>
  <c r="D16" i="3"/>
  <c r="G35" i="3"/>
  <c r="G29" i="3"/>
  <c r="G30" i="3"/>
  <c r="G19" i="3"/>
  <c r="G34" i="3"/>
  <c r="G28" i="3"/>
  <c r="G33" i="3"/>
  <c r="F16" i="3"/>
  <c r="G31" i="3"/>
  <c r="G20" i="3"/>
  <c r="G27" i="3"/>
  <c r="G24" i="3"/>
  <c r="G25" i="3"/>
  <c r="G32" i="3"/>
  <c r="G22" i="2"/>
  <c r="G16" i="2"/>
  <c r="G21" i="2"/>
  <c r="C23" i="2"/>
  <c r="K23" i="2" s="1"/>
  <c r="E16" i="1"/>
  <c r="C18" i="3"/>
  <c r="K18" i="3" s="1"/>
  <c r="C34" i="3"/>
  <c r="K34" i="3" s="1"/>
  <c r="C19" i="3"/>
  <c r="K19" i="3" s="1"/>
  <c r="C26" i="3"/>
  <c r="K26" i="3" s="1"/>
  <c r="C29" i="3"/>
  <c r="K29" i="3" s="1"/>
  <c r="C32" i="3"/>
  <c r="K32" i="3" s="1"/>
  <c r="C24" i="3"/>
  <c r="K24" i="3" s="1"/>
  <c r="C35" i="3"/>
  <c r="K35" i="3" s="1"/>
  <c r="C28" i="3"/>
  <c r="K28" i="3" s="1"/>
  <c r="C25" i="3"/>
  <c r="K25" i="3" s="1"/>
  <c r="C31" i="3"/>
  <c r="K31" i="3" s="1"/>
  <c r="C17" i="3"/>
  <c r="K17" i="3" s="1"/>
  <c r="C33" i="3"/>
  <c r="K33" i="3" s="1"/>
  <c r="C30" i="3"/>
  <c r="K30" i="3" s="1"/>
  <c r="C27" i="3"/>
  <c r="K27" i="3" s="1"/>
  <c r="C23" i="3"/>
  <c r="K23" i="3" s="1"/>
  <c r="G21" i="3"/>
  <c r="G16" i="3"/>
  <c r="C20" i="3"/>
  <c r="K20" i="3" s="1"/>
  <c r="G22" i="3"/>
  <c r="G17" i="3"/>
  <c r="C21" i="3"/>
  <c r="K21" i="3" s="1"/>
  <c r="G23" i="3"/>
  <c r="C16" i="3"/>
  <c r="G18" i="3"/>
  <c r="C24" i="2"/>
  <c r="K24" i="2" s="1"/>
  <c r="C18" i="2"/>
  <c r="K18" i="2" s="1"/>
  <c r="C17" i="2"/>
  <c r="K17" i="2" s="1"/>
  <c r="C19" i="1"/>
  <c r="K19" i="1" s="1"/>
  <c r="C20" i="1"/>
  <c r="K20" i="1" s="1"/>
  <c r="C18" i="1"/>
  <c r="K18" i="1" s="1"/>
  <c r="C17" i="1"/>
  <c r="K17" i="1" s="1"/>
  <c r="C22" i="2"/>
  <c r="K22" i="2" s="1"/>
  <c r="C21" i="2"/>
  <c r="K21" i="2" s="1"/>
  <c r="C16" i="2"/>
  <c r="C20" i="2"/>
  <c r="K20" i="2" s="1"/>
  <c r="C25" i="2"/>
  <c r="K25" i="2" s="1"/>
  <c r="B17" i="1"/>
  <c r="H16" i="3" l="1"/>
  <c r="B17" i="2"/>
  <c r="D17" i="2" s="1"/>
  <c r="K16" i="2"/>
  <c r="F16" i="1"/>
  <c r="H16" i="1" s="1"/>
  <c r="L16" i="1"/>
  <c r="M16" i="1" s="1"/>
  <c r="B17" i="3"/>
  <c r="B18" i="3" s="1"/>
  <c r="K16" i="3"/>
  <c r="M16" i="3" s="1"/>
  <c r="F16" i="2"/>
  <c r="H16" i="2" s="1"/>
  <c r="L16" i="2"/>
  <c r="M16" i="2" s="1"/>
  <c r="D17" i="3"/>
  <c r="B18" i="2"/>
  <c r="D17" i="1"/>
  <c r="E17" i="1"/>
  <c r="L17" i="1" s="1"/>
  <c r="M17" i="1" s="1"/>
  <c r="B18" i="1"/>
  <c r="L17" i="2" l="1"/>
  <c r="M17" i="2" s="1"/>
  <c r="L17" i="3"/>
  <c r="M17" i="3" s="1"/>
  <c r="L18" i="3"/>
  <c r="M18" i="3" s="1"/>
  <c r="D18" i="3"/>
  <c r="B19" i="3"/>
  <c r="B19" i="2"/>
  <c r="D19" i="2" s="1"/>
  <c r="D18" i="2"/>
  <c r="F17" i="2"/>
  <c r="H17" i="2" s="1"/>
  <c r="L18" i="2"/>
  <c r="M18" i="2" s="1"/>
  <c r="F17" i="1"/>
  <c r="H17" i="1" s="1"/>
  <c r="E18" i="1"/>
  <c r="L18" i="1" s="1"/>
  <c r="M18" i="1" s="1"/>
  <c r="D18" i="1"/>
  <c r="B19" i="1"/>
  <c r="F17" i="3" l="1"/>
  <c r="H17" i="3" s="1"/>
  <c r="F18" i="3"/>
  <c r="H18" i="3" s="1"/>
  <c r="L19" i="3"/>
  <c r="M19" i="3" s="1"/>
  <c r="D19" i="3"/>
  <c r="B20" i="3"/>
  <c r="F18" i="2"/>
  <c r="H18" i="2" s="1"/>
  <c r="B20" i="2"/>
  <c r="D20" i="2" s="1"/>
  <c r="B21" i="2"/>
  <c r="D21" i="2" s="1"/>
  <c r="F18" i="1"/>
  <c r="H18" i="1" s="1"/>
  <c r="B20" i="1"/>
  <c r="D19" i="1"/>
  <c r="E19" i="1"/>
  <c r="L19" i="1" s="1"/>
  <c r="M19" i="1" s="1"/>
  <c r="L20" i="2" l="1"/>
  <c r="M20" i="2" s="1"/>
  <c r="F19" i="3"/>
  <c r="H19" i="3" s="1"/>
  <c r="F19" i="2"/>
  <c r="H19" i="2" s="1"/>
  <c r="L19" i="2"/>
  <c r="M19" i="2" s="1"/>
  <c r="L20" i="3"/>
  <c r="M20" i="3" s="1"/>
  <c r="D20" i="3"/>
  <c r="B21" i="3"/>
  <c r="B22" i="2"/>
  <c r="D22" i="2" s="1"/>
  <c r="F19" i="1"/>
  <c r="H19" i="1" s="1"/>
  <c r="D20" i="1"/>
  <c r="E20" i="1"/>
  <c r="L20" i="1" s="1"/>
  <c r="M20" i="1" s="1"/>
  <c r="F20" i="2" l="1"/>
  <c r="H20" i="2" s="1"/>
  <c r="F20" i="3"/>
  <c r="H20" i="3" s="1"/>
  <c r="F21" i="2"/>
  <c r="H21" i="2" s="1"/>
  <c r="L21" i="2"/>
  <c r="M21" i="2" s="1"/>
  <c r="D21" i="3"/>
  <c r="B22" i="3"/>
  <c r="L21" i="3"/>
  <c r="M21" i="3" s="1"/>
  <c r="B23" i="2"/>
  <c r="D23" i="2" s="1"/>
  <c r="F20" i="1"/>
  <c r="H20" i="1" s="1"/>
  <c r="H21" i="1" s="1"/>
  <c r="L8" i="1" s="1"/>
  <c r="L9" i="1" s="1"/>
  <c r="F22" i="2" l="1"/>
  <c r="H22" i="2" s="1"/>
  <c r="L22" i="2"/>
  <c r="M22" i="2" s="1"/>
  <c r="D22" i="3"/>
  <c r="B23" i="3"/>
  <c r="L22" i="3"/>
  <c r="M22" i="3" s="1"/>
  <c r="F21" i="3"/>
  <c r="H21" i="3" s="1"/>
  <c r="B24" i="2"/>
  <c r="D24" i="2" s="1"/>
  <c r="F23" i="2" l="1"/>
  <c r="H23" i="2" s="1"/>
  <c r="L23" i="2"/>
  <c r="M23" i="2" s="1"/>
  <c r="F22" i="3"/>
  <c r="H22" i="3" s="1"/>
  <c r="L23" i="3"/>
  <c r="M23" i="3" s="1"/>
  <c r="D23" i="3"/>
  <c r="B24" i="3"/>
  <c r="B25" i="2"/>
  <c r="D25" i="2" s="1"/>
  <c r="L25" i="2" l="1"/>
  <c r="M25" i="2" s="1"/>
  <c r="F24" i="2"/>
  <c r="H24" i="2" s="1"/>
  <c r="L24" i="2"/>
  <c r="M24" i="2" s="1"/>
  <c r="F23" i="3"/>
  <c r="H23" i="3" s="1"/>
  <c r="L24" i="3"/>
  <c r="M24" i="3" s="1"/>
  <c r="D24" i="3"/>
  <c r="B25" i="3"/>
  <c r="B26" i="3" s="1"/>
  <c r="F25" i="2"/>
  <c r="H25" i="2" s="1"/>
  <c r="H26" i="2" s="1"/>
  <c r="L8" i="2" s="1"/>
  <c r="L9" i="2" s="1"/>
  <c r="F24" i="3" l="1"/>
  <c r="H24" i="3" s="1"/>
  <c r="D26" i="3"/>
  <c r="L26" i="3"/>
  <c r="M26" i="3" s="1"/>
  <c r="B27" i="3"/>
  <c r="L25" i="3"/>
  <c r="M25" i="3" s="1"/>
  <c r="D25" i="3"/>
  <c r="F25" i="3" l="1"/>
  <c r="H25" i="3" s="1"/>
  <c r="F26" i="3"/>
  <c r="H26" i="3" s="1"/>
  <c r="B28" i="3"/>
  <c r="D27" i="3"/>
  <c r="L27" i="3"/>
  <c r="M27" i="3" s="1"/>
  <c r="B29" i="3" l="1"/>
  <c r="L28" i="3"/>
  <c r="M28" i="3" s="1"/>
  <c r="D28" i="3"/>
  <c r="F27" i="3"/>
  <c r="H27" i="3" s="1"/>
  <c r="F28" i="3" l="1"/>
  <c r="H28" i="3" s="1"/>
  <c r="L29" i="3"/>
  <c r="M29" i="3" s="1"/>
  <c r="B30" i="3"/>
  <c r="D29" i="3"/>
  <c r="F29" i="3" l="1"/>
  <c r="H29" i="3" s="1"/>
  <c r="B31" i="3"/>
  <c r="D30" i="3"/>
  <c r="L30" i="3"/>
  <c r="M30" i="3" s="1"/>
  <c r="F30" i="3" l="1"/>
  <c r="H30" i="3" s="1"/>
  <c r="B32" i="3"/>
  <c r="L31" i="3"/>
  <c r="M31" i="3" s="1"/>
  <c r="D31" i="3"/>
  <c r="F31" i="3" l="1"/>
  <c r="H31" i="3" s="1"/>
  <c r="L32" i="3"/>
  <c r="M32" i="3" s="1"/>
  <c r="B33" i="3"/>
  <c r="D32" i="3"/>
  <c r="F32" i="3" l="1"/>
  <c r="H32" i="3" s="1"/>
  <c r="B34" i="3"/>
  <c r="D33" i="3"/>
  <c r="L33" i="3"/>
  <c r="M33" i="3" s="1"/>
  <c r="F33" i="3" l="1"/>
  <c r="H33" i="3" s="1"/>
  <c r="L34" i="3"/>
  <c r="M34" i="3" s="1"/>
  <c r="B35" i="3"/>
  <c r="D34" i="3"/>
  <c r="F34" i="3" s="1"/>
  <c r="H34" i="3" s="1"/>
  <c r="L35" i="3" l="1"/>
  <c r="M35" i="3" s="1"/>
  <c r="D35" i="3"/>
  <c r="F35" i="3" l="1"/>
  <c r="H35" i="3" s="1"/>
  <c r="H36" i="3" s="1"/>
  <c r="L8" i="3" s="1"/>
  <c r="L9" i="3" s="1"/>
</calcChain>
</file>

<file path=xl/sharedStrings.xml><?xml version="1.0" encoding="utf-8"?>
<sst xmlns="http://schemas.openxmlformats.org/spreadsheetml/2006/main" count="99" uniqueCount="41">
  <si>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</si>
  <si>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</si>
  <si>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</si>
  <si>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</si>
  <si>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</si>
  <si>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</si>
  <si>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</si>
  <si>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</si>
  <si>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</si>
  <si>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</si>
  <si>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</si>
  <si>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</si>
  <si>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</si>
  <si>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</si>
  <si>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</si>
  <si>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</si>
  <si>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</si>
  <si>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</si>
  <si>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POMOCOWYCH</t>
    </r>
  </si>
  <si>
    <t>Aktualny średni kurs EURO publikowany przez NBP</t>
  </si>
  <si>
    <t>Pomoc de minimis w rolnictwie z tytułu pożyczki w EURO</t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</si>
  <si>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przez wnioskodawcę</t>
    </r>
  </si>
  <si>
    <t>Możliwość udzielenia pożyczki na podanych warunkach</t>
  </si>
  <si>
    <t>INSTRUKCJA WYPEŁNIENIA TABELI</t>
  </si>
  <si>
    <t xml:space="preserve"> https://nbp.pl/statystyka-i-sprawozdawczosc/kursy/</t>
  </si>
  <si>
    <t>2. Wybierz spośród skoroszytów na dole strony rodzaj rat, w jakich chcesz spłacać pożyczkę pomocową.</t>
  </si>
  <si>
    <t>3. Uzupełnij wszystkie pola zaznaczone na niebiesko.</t>
  </si>
  <si>
    <t>4. Tabela A kursów średnich walut obcych publikowana jest na sronie Narodowego Banku Polskiego pod adresem</t>
  </si>
  <si>
    <t>Uwaga:</t>
  </si>
  <si>
    <t>Kwota pozyczki nie może przekroczyć 300 000,00 zł.</t>
  </si>
  <si>
    <t>Maksymalny okres spłaty wynosi 5 lat (5 rat rocznych, 10 rat półrocznych, 20 rat kwartalnych).</t>
  </si>
  <si>
    <t>1. Dostosowując odpowiednio takie parametry jak kwota pożyczki, oprocentowanie oraz rodzaj i liczba rat, sprawdzisz, na jakich warunkach możesz się ubiegać o pożyczkę pomocową (LINIA POM2023).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</si>
  <si>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dla pożyczki pomocowej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</si>
  <si>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w EURO</t>
    </r>
  </si>
  <si>
    <t xml:space="preserve">5. Sprawdź aktualną stopę bazową pod adresem </t>
  </si>
  <si>
    <t>https://uokik.gov.pl/stopa_referencyjna_i_archiwum.php</t>
  </si>
  <si>
    <t>a następnie wpisz ją w polu "Stopa bazowa".</t>
  </si>
  <si>
    <t>Oprocentowanie pożyczki zawiera się w przedziale 0% - stopa referencyjna.</t>
  </si>
  <si>
    <r>
      <t xml:space="preserve">6.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>w rolnictwie w EURO" wpisujesz kwotę limitu, jaki już wykorzystałeś.</t>
    </r>
  </si>
  <si>
    <r>
      <t xml:space="preserve">7.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</si>
  <si>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t>Stopa bazowa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</si>
</sst>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10" fontId="2" fillId="0" borderId="0" xfId="1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7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0" fontId="13" fillId="0" borderId="0" xfId="2" applyFont="1" applyAlignment="1">
      <alignment horizontal="center"/>
    </xf>
    <xf numFmtId="164" fontId="7" fillId="2" borderId="1" xfId="0" applyNumberFormat="1" applyFont="1" applyFill="1" applyBorder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3" fillId="0" borderId="1" xfId="0" applyFont="1" applyFill="1" applyBorder="1" applyProtection="1"/>
    <xf numFmtId="4" fontId="4" fillId="0" borderId="0" xfId="0" applyNumberFormat="1" applyFont="1" applyProtection="1"/>
    <xf numFmtId="4" fontId="5" fillId="0" borderId="0" xfId="0" applyNumberFormat="1" applyFont="1" applyProtection="1"/>
    <xf numFmtId="0" fontId="2" fillId="0" borderId="1" xfId="0" applyFont="1" applyBorder="1" applyProtection="1"/>
    <xf numFmtId="10" fontId="2" fillId="0" borderId="1" xfId="1" applyNumberFormat="1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4" fontId="11" fillId="0" borderId="1" xfId="0" applyNumberFormat="1" applyFont="1" applyFill="1" applyBorder="1" applyProtection="1"/>
    <xf numFmtId="2" fontId="7" fillId="3" borderId="1" xfId="0" applyNumberFormat="1" applyFont="1" applyFill="1" applyBorder="1" applyProtection="1"/>
    <xf numFmtId="164" fontId="2" fillId="0" borderId="1" xfId="0" applyNumberFormat="1" applyFont="1" applyBorder="1" applyProtection="1"/>
    <xf numFmtId="0" fontId="4" fillId="0" borderId="0" xfId="0" applyFont="1" applyProtection="1"/>
    <xf numFmtId="4" fontId="2" fillId="0" borderId="0" xfId="0" applyNumberFormat="1" applyFont="1" applyProtection="1"/>
    <xf numFmtId="0" fontId="3" fillId="4" borderId="1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wrapText="1"/>
    </xf>
    <xf numFmtId="4" fontId="2" fillId="0" borderId="1" xfId="0" applyNumberFormat="1" applyFont="1" applyBorder="1" applyProtection="1"/>
    <xf numFmtId="164" fontId="3" fillId="5" borderId="1" xfId="0" applyNumberFormat="1" applyFont="1" applyFill="1" applyBorder="1" applyProtection="1"/>
    <xf numFmtId="4" fontId="3" fillId="0" borderId="0" xfId="0" applyNumberFormat="1" applyFont="1" applyProtection="1"/>
    <xf numFmtId="0" fontId="6" fillId="0" borderId="0" xfId="0" applyFont="1" applyAlignment="1" applyProtection="1">
      <alignment wrapText="1"/>
    </xf>
    <xf numFmtId="4" fontId="6" fillId="0" borderId="0" xfId="0" applyNumberFormat="1" applyFont="1" applyProtection="1"/>
    <xf numFmtId="10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4" fontId="7" fillId="2" borderId="1" xfId="0" applyNumberFormat="1" applyFont="1" applyFill="1" applyBorder="1" applyProtection="1">
      <protection locked="0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3" fillId="0" borderId="1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4"/>
  <sheetViews>
    <sheetView showGridLines="0" tabSelected="1" workbookViewId="0"/>
  </sheetViews>
  <sheetFormatPr defaultColWidth="9.140625" defaultRowHeight="18.75" x14ac:dyDescent="0.3"/>
  <cols>
    <col min="1" max="9" width="9.140625" style="1"/>
    <col min="10" max="10" width="11.42578125" style="1" customWidth="1"/>
    <col min="11" max="11" width="9.140625" style="1"/>
    <col min="12" max="12" width="11.85546875" style="1" customWidth="1"/>
    <col min="13" max="13" width="6.7109375" style="1" customWidth="1"/>
    <col min="14" max="14" width="4.42578125" style="1" customWidth="1"/>
    <col min="15" max="15" width="6.85546875" style="1" customWidth="1"/>
    <col min="16" max="16384" width="9.140625" style="1"/>
  </cols>
  <sheetData>
    <row r="1" spans="1:21" x14ac:dyDescent="0.3">
      <c r="A1" s="2" t="s">
        <v>23</v>
      </c>
    </row>
    <row r="3" spans="1:21" ht="30" customHeight="1" x14ac:dyDescent="0.3">
      <c r="A3" s="1" t="s">
        <v>31</v>
      </c>
    </row>
    <row r="4" spans="1:21" ht="30" customHeight="1" x14ac:dyDescent="0.3">
      <c r="A4" s="1" t="s">
        <v>25</v>
      </c>
    </row>
    <row r="5" spans="1:21" ht="30" customHeight="1" x14ac:dyDescent="0.3">
      <c r="A5" s="1" t="s">
        <v>26</v>
      </c>
    </row>
    <row r="6" spans="1:21" ht="30" customHeight="1" x14ac:dyDescent="0.3">
      <c r="A6" s="1" t="s">
        <v>27</v>
      </c>
      <c r="O6" s="51" t="s">
        <v>24</v>
      </c>
      <c r="P6" s="51"/>
      <c r="Q6" s="51"/>
      <c r="R6" s="51"/>
      <c r="S6" s="51"/>
      <c r="T6" s="51"/>
      <c r="U6" s="51"/>
    </row>
    <row r="7" spans="1:21" ht="30" customHeight="1" x14ac:dyDescent="0.3">
      <c r="A7" s="1" t="s">
        <v>34</v>
      </c>
      <c r="G7" s="52" t="s">
        <v>35</v>
      </c>
      <c r="H7" s="52"/>
      <c r="I7" s="52"/>
      <c r="J7" s="52"/>
      <c r="K7" s="52"/>
      <c r="L7" s="52"/>
      <c r="M7" s="52"/>
      <c r="N7" s="1" t="s">
        <v>36</v>
      </c>
      <c r="O7" s="23"/>
      <c r="P7" s="23"/>
      <c r="Q7" s="23"/>
      <c r="R7" s="23"/>
      <c r="S7" s="23"/>
      <c r="T7" s="23"/>
      <c r="U7" s="23"/>
    </row>
    <row r="8" spans="1:21" ht="30" customHeight="1" x14ac:dyDescent="0.3">
      <c r="A8" s="1" t="s">
        <v>38</v>
      </c>
    </row>
    <row r="9" spans="1:21" ht="30" customHeight="1" x14ac:dyDescent="0.3">
      <c r="A9" s="1" t="s">
        <v>39</v>
      </c>
    </row>
    <row r="10" spans="1:21" ht="30" customHeight="1" x14ac:dyDescent="0.3"/>
    <row r="11" spans="1:21" x14ac:dyDescent="0.3">
      <c r="A11" s="21" t="s">
        <v>28</v>
      </c>
      <c r="B11" s="20"/>
      <c r="C11" s="20"/>
      <c r="D11" s="20"/>
      <c r="E11" s="20"/>
    </row>
    <row r="12" spans="1:21" x14ac:dyDescent="0.3">
      <c r="A12" s="20" t="s">
        <v>29</v>
      </c>
      <c r="B12" s="20"/>
      <c r="C12" s="20"/>
      <c r="D12" s="20"/>
      <c r="E12" s="20"/>
    </row>
    <row r="13" spans="1:21" x14ac:dyDescent="0.3">
      <c r="A13" s="20" t="s">
        <v>37</v>
      </c>
      <c r="B13" s="20"/>
      <c r="C13" s="20"/>
      <c r="D13" s="20"/>
      <c r="E13" s="20"/>
    </row>
    <row r="14" spans="1:21" x14ac:dyDescent="0.3">
      <c r="A14" s="20" t="s">
        <v>30</v>
      </c>
      <c r="B14" s="20"/>
      <c r="C14" s="20"/>
      <c r="D14" s="20"/>
      <c r="E14" s="20"/>
    </row>
    <row r="24" spans="4:4" x14ac:dyDescent="0.3">
      <c r="D24" s="2"/>
    </row>
  </sheetData>
  <sheetProtection algorithmName="SHA-512" hashValue="5Q80fv71ZmxElKymC0emH8QMRtBSyQKzHl3rmNyy/uCDVt+G4qzf7Bc2Lfc/cAOUbfYQVYw9M5I4aTGL9DPn4A==" saltValue="GbT08VFGNguBEiRARBGRJA==" spinCount="100000" sheet="1" objects="1" scenarios="1" selectLockedCells="1"/>
  <mergeCells count="2">
    <mergeCell ref="O6:U6"/>
    <mergeCell ref="G7:M7"/>
  </mergeCells>
  <hyperlinks>
    <hyperlink ref="O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M26"/>
  <sheetViews>
    <sheetView showGridLines="0" workbookViewId="0">
      <selection activeCell="C2" sqref="C2"/>
    </sheetView>
  </sheetViews>
  <sheetFormatPr defaultColWidth="9.140625" defaultRowHeight="18.75" x14ac:dyDescent="0.3"/>
  <cols>
    <col min="1" max="1" width="14.5703125" style="26" customWidth="1"/>
    <col min="2" max="2" width="34.28515625" style="26" customWidth="1"/>
    <col min="3" max="3" width="22.5703125" style="26" customWidth="1"/>
    <col min="4" max="4" width="22.42578125" style="26" hidden="1" customWidth="1"/>
    <col min="5" max="5" width="26.42578125" style="26" customWidth="1"/>
    <col min="6" max="6" width="18" style="26" hidden="1" customWidth="1"/>
    <col min="7" max="7" width="15.28515625" style="26" hidden="1" customWidth="1"/>
    <col min="8" max="8" width="22" style="26" customWidth="1"/>
    <col min="9" max="9" width="9.140625" style="26"/>
    <col min="10" max="10" width="14.85546875" style="26" customWidth="1"/>
    <col min="11" max="11" width="29.28515625" style="26" customWidth="1"/>
    <col min="12" max="12" width="21.42578125" style="26" customWidth="1"/>
    <col min="13" max="13" width="26.28515625" style="26" customWidth="1"/>
    <col min="14" max="16384" width="9.140625" style="26"/>
  </cols>
  <sheetData>
    <row r="2" spans="1:13" x14ac:dyDescent="0.3">
      <c r="B2" s="27" t="s">
        <v>40</v>
      </c>
      <c r="C2" s="48">
        <v>6.3500000000000001E-2</v>
      </c>
    </row>
    <row r="3" spans="1:13" x14ac:dyDescent="0.3">
      <c r="A3" s="25"/>
    </row>
    <row r="4" spans="1:13" x14ac:dyDescent="0.3">
      <c r="B4" s="25" t="s">
        <v>15</v>
      </c>
      <c r="H4" s="25" t="s">
        <v>21</v>
      </c>
    </row>
    <row r="6" spans="1:13" ht="27.75" customHeight="1" x14ac:dyDescent="0.3">
      <c r="B6" s="27" t="s">
        <v>0</v>
      </c>
      <c r="C6" s="24">
        <v>300000</v>
      </c>
      <c r="F6" s="28"/>
      <c r="G6" s="29"/>
      <c r="H6" s="27" t="s">
        <v>33</v>
      </c>
      <c r="I6" s="27"/>
      <c r="J6" s="27"/>
      <c r="K6" s="27"/>
      <c r="L6" s="50">
        <v>0</v>
      </c>
    </row>
    <row r="7" spans="1:13" ht="27.75" customHeight="1" x14ac:dyDescent="0.3">
      <c r="B7" s="27" t="s">
        <v>1</v>
      </c>
      <c r="C7" s="48">
        <v>0</v>
      </c>
      <c r="H7" s="27" t="s">
        <v>19</v>
      </c>
      <c r="I7" s="27"/>
      <c r="J7" s="27"/>
      <c r="K7" s="27"/>
      <c r="L7" s="50">
        <v>4.5999999999999996</v>
      </c>
    </row>
    <row r="8" spans="1:13" ht="27.75" customHeight="1" x14ac:dyDescent="0.3">
      <c r="B8" s="30" t="s">
        <v>5</v>
      </c>
      <c r="C8" s="31">
        <f>+C2+0.01</f>
        <v>7.3499999999999996E-2</v>
      </c>
      <c r="H8" s="32" t="s">
        <v>20</v>
      </c>
      <c r="I8" s="33"/>
      <c r="J8" s="33"/>
      <c r="K8" s="34"/>
      <c r="L8" s="35">
        <f>+H21/L7</f>
        <v>12234.028950268572</v>
      </c>
    </row>
    <row r="9" spans="1:13" ht="27.75" customHeight="1" x14ac:dyDescent="0.3">
      <c r="B9" s="30" t="s">
        <v>6</v>
      </c>
      <c r="C9" s="31">
        <f>+C2+0.01</f>
        <v>7.3499999999999996E-2</v>
      </c>
      <c r="H9" s="32" t="s">
        <v>22</v>
      </c>
      <c r="I9" s="33"/>
      <c r="J9" s="33"/>
      <c r="K9" s="34"/>
      <c r="L9" s="36" t="b">
        <f>IF(20000-(L6+L8)&gt;=0,TRUE,FALSE)</f>
        <v>1</v>
      </c>
    </row>
    <row r="10" spans="1:13" ht="27.75" customHeight="1" x14ac:dyDescent="0.3">
      <c r="B10" s="27" t="s">
        <v>2</v>
      </c>
      <c r="C10" s="49">
        <v>5</v>
      </c>
    </row>
    <row r="11" spans="1:13" ht="27.75" customHeight="1" x14ac:dyDescent="0.3">
      <c r="B11" s="30" t="s">
        <v>11</v>
      </c>
      <c r="C11" s="37">
        <f>+C6/C10</f>
        <v>60000</v>
      </c>
    </row>
    <row r="12" spans="1:13" x14ac:dyDescent="0.3">
      <c r="C12" s="38"/>
    </row>
    <row r="14" spans="1:13" ht="39.75" customHeight="1" x14ac:dyDescent="0.3">
      <c r="A14" s="54" t="s">
        <v>18</v>
      </c>
      <c r="B14" s="54"/>
      <c r="C14" s="54"/>
      <c r="D14" s="54"/>
      <c r="E14" s="54"/>
      <c r="F14" s="54"/>
      <c r="G14" s="54"/>
      <c r="H14" s="54"/>
      <c r="J14" s="25" t="s">
        <v>13</v>
      </c>
      <c r="K14" s="39"/>
    </row>
    <row r="15" spans="1:13" s="25" customFormat="1" ht="38.25" customHeight="1" x14ac:dyDescent="0.3">
      <c r="A15" s="40" t="s">
        <v>3</v>
      </c>
      <c r="B15" s="41" t="s">
        <v>4</v>
      </c>
      <c r="C15" s="41" t="s">
        <v>12</v>
      </c>
      <c r="D15" s="41" t="s">
        <v>7</v>
      </c>
      <c r="E15" s="41" t="s">
        <v>1</v>
      </c>
      <c r="F15" s="41" t="s">
        <v>8</v>
      </c>
      <c r="G15" s="41" t="s">
        <v>9</v>
      </c>
      <c r="H15" s="41" t="s">
        <v>10</v>
      </c>
      <c r="J15" s="40" t="s">
        <v>3</v>
      </c>
      <c r="K15" s="41" t="s">
        <v>12</v>
      </c>
      <c r="L15" s="41" t="s">
        <v>1</v>
      </c>
      <c r="M15" s="42" t="s">
        <v>14</v>
      </c>
    </row>
    <row r="16" spans="1:13" x14ac:dyDescent="0.3">
      <c r="A16" s="30">
        <v>1</v>
      </c>
      <c r="B16" s="37">
        <f>+C6</f>
        <v>300000</v>
      </c>
      <c r="C16" s="37">
        <f>IF(A16&lt;=$C$10,$C$11,0)</f>
        <v>60000</v>
      </c>
      <c r="D16" s="37">
        <f>+B16*$C$8</f>
        <v>22050</v>
      </c>
      <c r="E16" s="37">
        <f>+B16*$C$7</f>
        <v>0</v>
      </c>
      <c r="F16" s="37">
        <f>+D16-E16</f>
        <v>22050</v>
      </c>
      <c r="G16" s="43">
        <f>1/(1+$C$9)^A16</f>
        <v>0.9315323707498836</v>
      </c>
      <c r="H16" s="37">
        <f>+G16*F16</f>
        <v>20540.288775034933</v>
      </c>
      <c r="I16" s="39"/>
      <c r="J16" s="30">
        <v>1</v>
      </c>
      <c r="K16" s="37">
        <f>+C16</f>
        <v>60000</v>
      </c>
      <c r="L16" s="37">
        <f>+E16</f>
        <v>0</v>
      </c>
      <c r="M16" s="37">
        <f>+K16+L16</f>
        <v>60000</v>
      </c>
    </row>
    <row r="17" spans="1:13" x14ac:dyDescent="0.3">
      <c r="A17" s="30">
        <v>2</v>
      </c>
      <c r="B17" s="37">
        <f>+B16-C16</f>
        <v>240000</v>
      </c>
      <c r="C17" s="37">
        <f t="shared" ref="C17:C20" si="0">IF(A17&lt;=$C$10,$C$11,0)</f>
        <v>60000</v>
      </c>
      <c r="D17" s="37">
        <f t="shared" ref="D17:D20" si="1">+B17*$C$8</f>
        <v>17640</v>
      </c>
      <c r="E17" s="37">
        <f t="shared" ref="E17:E20" si="2">+B17*$C$7</f>
        <v>0</v>
      </c>
      <c r="F17" s="37">
        <f t="shared" ref="F17:F20" si="3">+D17-E17</f>
        <v>17640</v>
      </c>
      <c r="G17" s="43">
        <f t="shared" ref="G17:G20" si="4">1/(1+$C$9)^A17</f>
        <v>0.86775255775489868</v>
      </c>
      <c r="H17" s="37">
        <f t="shared" ref="H17:H20" si="5">+G17*F17</f>
        <v>15307.155118796412</v>
      </c>
      <c r="I17" s="39"/>
      <c r="J17" s="30">
        <v>2</v>
      </c>
      <c r="K17" s="37">
        <f>+C17</f>
        <v>60000</v>
      </c>
      <c r="L17" s="37">
        <f>+E17</f>
        <v>0</v>
      </c>
      <c r="M17" s="37">
        <f t="shared" ref="M17:M20" si="6">+K17+L17</f>
        <v>60000</v>
      </c>
    </row>
    <row r="18" spans="1:13" x14ac:dyDescent="0.3">
      <c r="A18" s="30">
        <v>3</v>
      </c>
      <c r="B18" s="37">
        <f t="shared" ref="B18:B20" si="7">+B17-C17</f>
        <v>180000</v>
      </c>
      <c r="C18" s="37">
        <f t="shared" si="0"/>
        <v>60000</v>
      </c>
      <c r="D18" s="37">
        <f t="shared" si="1"/>
        <v>13230</v>
      </c>
      <c r="E18" s="37">
        <f t="shared" si="2"/>
        <v>0</v>
      </c>
      <c r="F18" s="37">
        <f t="shared" si="3"/>
        <v>13230</v>
      </c>
      <c r="G18" s="43">
        <f t="shared" si="4"/>
        <v>0.80833959734969618</v>
      </c>
      <c r="H18" s="37">
        <f t="shared" si="5"/>
        <v>10694.33287293648</v>
      </c>
      <c r="I18" s="39"/>
      <c r="J18" s="30">
        <v>3</v>
      </c>
      <c r="K18" s="37">
        <f>+C18</f>
        <v>60000</v>
      </c>
      <c r="L18" s="37">
        <f>+E18</f>
        <v>0</v>
      </c>
      <c r="M18" s="37">
        <f t="shared" si="6"/>
        <v>60000</v>
      </c>
    </row>
    <row r="19" spans="1:13" x14ac:dyDescent="0.3">
      <c r="A19" s="30">
        <v>4</v>
      </c>
      <c r="B19" s="37">
        <f t="shared" si="7"/>
        <v>120000</v>
      </c>
      <c r="C19" s="37">
        <f t="shared" si="0"/>
        <v>60000</v>
      </c>
      <c r="D19" s="37">
        <f t="shared" si="1"/>
        <v>8820</v>
      </c>
      <c r="E19" s="37">
        <f t="shared" si="2"/>
        <v>0</v>
      </c>
      <c r="F19" s="37">
        <f t="shared" si="3"/>
        <v>8820</v>
      </c>
      <c r="G19" s="43">
        <f t="shared" si="4"/>
        <v>0.75299450149016889</v>
      </c>
      <c r="H19" s="37">
        <f t="shared" si="5"/>
        <v>6641.4115031432893</v>
      </c>
      <c r="I19" s="39"/>
      <c r="J19" s="30">
        <v>4</v>
      </c>
      <c r="K19" s="37">
        <f>+C19</f>
        <v>60000</v>
      </c>
      <c r="L19" s="37">
        <f>+E19</f>
        <v>0</v>
      </c>
      <c r="M19" s="37">
        <f t="shared" si="6"/>
        <v>60000</v>
      </c>
    </row>
    <row r="20" spans="1:13" x14ac:dyDescent="0.3">
      <c r="A20" s="30">
        <v>5</v>
      </c>
      <c r="B20" s="37">
        <f t="shared" si="7"/>
        <v>60000</v>
      </c>
      <c r="C20" s="37">
        <f t="shared" si="0"/>
        <v>60000</v>
      </c>
      <c r="D20" s="37">
        <f t="shared" si="1"/>
        <v>4410</v>
      </c>
      <c r="E20" s="37">
        <f t="shared" si="2"/>
        <v>0</v>
      </c>
      <c r="F20" s="37">
        <f t="shared" si="3"/>
        <v>4410</v>
      </c>
      <c r="G20" s="43">
        <f t="shared" si="4"/>
        <v>0.70143875313476378</v>
      </c>
      <c r="H20" s="37">
        <f t="shared" si="5"/>
        <v>3093.3449013243085</v>
      </c>
      <c r="I20" s="39"/>
      <c r="J20" s="30">
        <v>5</v>
      </c>
      <c r="K20" s="37">
        <f>+C20</f>
        <v>60000</v>
      </c>
      <c r="L20" s="37">
        <f>+E20</f>
        <v>0</v>
      </c>
      <c r="M20" s="37">
        <f t="shared" si="6"/>
        <v>60000</v>
      </c>
    </row>
    <row r="21" spans="1:13" x14ac:dyDescent="0.3">
      <c r="A21" s="53" t="s">
        <v>32</v>
      </c>
      <c r="B21" s="53"/>
      <c r="C21" s="53"/>
      <c r="D21" s="53"/>
      <c r="E21" s="53"/>
      <c r="F21" s="53"/>
      <c r="G21" s="53"/>
      <c r="H21" s="44">
        <f>SUM(H16:H20)</f>
        <v>56276.533171235424</v>
      </c>
    </row>
    <row r="22" spans="1:13" x14ac:dyDescent="0.3">
      <c r="B22" s="39"/>
      <c r="C22" s="39"/>
      <c r="H22" s="45"/>
    </row>
    <row r="23" spans="1:13" x14ac:dyDescent="0.3">
      <c r="B23" s="39"/>
      <c r="C23" s="39"/>
    </row>
    <row r="24" spans="1:13" x14ac:dyDescent="0.3">
      <c r="A24" s="25"/>
      <c r="B24" s="39"/>
      <c r="C24" s="39"/>
    </row>
    <row r="25" spans="1:13" x14ac:dyDescent="0.3">
      <c r="B25" s="39"/>
      <c r="C25" s="39"/>
    </row>
    <row r="26" spans="1:13" ht="41.25" customHeight="1" x14ac:dyDescent="0.3">
      <c r="G26" s="46"/>
      <c r="H26" s="47"/>
    </row>
  </sheetData>
  <sheetProtection algorithmName="SHA-512" hashValue="p1WiR4kK1xJ/ZeDGhx7gXFcWMe6W68TYgS1NC32IUDnP96NU3U+5m39dK2Zqeesrb/XdAv15xnpdt4a8fyYNig==" saltValue="fflwMBTR/KCIXHK/h/+hIg==" spinCount="100000" sheet="1" objects="1" scenarios="1" selectLockedCells="1"/>
  <mergeCells count="2">
    <mergeCell ref="A21:G21"/>
    <mergeCell ref="A14:H14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1"/>
  <sheetViews>
    <sheetView showGridLines="0" workbookViewId="0">
      <selection activeCell="C7" sqref="C7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4" width="22" style="1" hidden="1" customWidth="1"/>
    <col min="5" max="5" width="22" style="1" customWidth="1"/>
    <col min="6" max="6" width="18" style="1" hidden="1" customWidth="1"/>
    <col min="7" max="7" width="15.28515625" style="1" hidden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2" spans="1:13" ht="21.75" customHeight="1" x14ac:dyDescent="0.3">
      <c r="B2" s="27" t="s">
        <v>40</v>
      </c>
      <c r="C2" s="48">
        <v>6.3500000000000001E-2</v>
      </c>
    </row>
    <row r="3" spans="1:13" ht="18.75" x14ac:dyDescent="0.3">
      <c r="A3" s="2"/>
    </row>
    <row r="4" spans="1:13" ht="18.75" x14ac:dyDescent="0.3">
      <c r="B4" s="2" t="s">
        <v>16</v>
      </c>
      <c r="H4" s="2" t="s">
        <v>21</v>
      </c>
    </row>
    <row r="6" spans="1:13" ht="27.75" customHeight="1" x14ac:dyDescent="0.3">
      <c r="B6" s="22" t="s">
        <v>0</v>
      </c>
      <c r="C6" s="24">
        <v>300000</v>
      </c>
      <c r="H6" s="22" t="s">
        <v>33</v>
      </c>
      <c r="I6" s="22"/>
      <c r="J6" s="22"/>
      <c r="K6" s="22"/>
      <c r="L6" s="50">
        <v>0</v>
      </c>
    </row>
    <row r="7" spans="1:13" ht="27.75" customHeight="1" x14ac:dyDescent="0.3">
      <c r="B7" s="22" t="s">
        <v>1</v>
      </c>
      <c r="C7" s="48">
        <v>0</v>
      </c>
      <c r="D7" s="1">
        <f>+C7/2</f>
        <v>0</v>
      </c>
      <c r="H7" s="22" t="s">
        <v>19</v>
      </c>
      <c r="I7" s="22"/>
      <c r="J7" s="22"/>
      <c r="K7" s="22"/>
      <c r="L7" s="50">
        <v>4.6039000000000003</v>
      </c>
    </row>
    <row r="8" spans="1:13" ht="27.75" customHeight="1" x14ac:dyDescent="0.3">
      <c r="B8" s="7" t="s">
        <v>5</v>
      </c>
      <c r="C8" s="8">
        <f>+C2+0.01</f>
        <v>7.3499999999999996E-2</v>
      </c>
      <c r="D8" s="3">
        <f>+C8/2</f>
        <v>3.6749999999999998E-2</v>
      </c>
      <c r="H8" s="16" t="s">
        <v>20</v>
      </c>
      <c r="I8" s="17"/>
      <c r="J8" s="17"/>
      <c r="K8" s="18"/>
      <c r="L8" s="15">
        <f>+H26/L7</f>
        <v>11444.242803837489</v>
      </c>
    </row>
    <row r="9" spans="1:13" ht="27.75" customHeight="1" x14ac:dyDescent="0.3">
      <c r="B9" s="7" t="s">
        <v>6</v>
      </c>
      <c r="C9" s="8">
        <f>+C2+0.01</f>
        <v>7.3499999999999996E-2</v>
      </c>
      <c r="D9" s="3">
        <f>+C9/2</f>
        <v>3.6749999999999998E-2</v>
      </c>
      <c r="H9" s="16" t="s">
        <v>22</v>
      </c>
      <c r="I9" s="17"/>
      <c r="J9" s="17"/>
      <c r="K9" s="18"/>
      <c r="L9" s="19" t="b">
        <f>IF(20000-(L6+L8)&gt;=0,TRUE,FALSE)</f>
        <v>1</v>
      </c>
    </row>
    <row r="10" spans="1:13" ht="27.75" customHeight="1" x14ac:dyDescent="0.3">
      <c r="B10" s="22" t="s">
        <v>2</v>
      </c>
      <c r="C10" s="49">
        <v>10</v>
      </c>
    </row>
    <row r="11" spans="1:13" ht="27.75" customHeight="1" x14ac:dyDescent="0.3">
      <c r="B11" s="7" t="s">
        <v>11</v>
      </c>
      <c r="C11" s="9">
        <f>+C6/C10</f>
        <v>30000</v>
      </c>
    </row>
    <row r="12" spans="1:13" ht="21.75" customHeight="1" x14ac:dyDescent="0.3">
      <c r="C12" s="4"/>
    </row>
    <row r="14" spans="1:13" ht="43.5" customHeight="1" x14ac:dyDescent="0.3">
      <c r="A14" s="56" t="s">
        <v>18</v>
      </c>
      <c r="B14" s="56"/>
      <c r="C14" s="56"/>
      <c r="D14" s="56"/>
      <c r="E14" s="56"/>
      <c r="F14" s="56"/>
      <c r="G14" s="56"/>
      <c r="H14" s="56"/>
      <c r="J14" s="2" t="s">
        <v>13</v>
      </c>
      <c r="K14" s="5"/>
    </row>
    <row r="15" spans="1:13" s="2" customFormat="1" ht="36.75" customHeight="1" x14ac:dyDescent="0.3">
      <c r="A15" s="12" t="s">
        <v>3</v>
      </c>
      <c r="B15" s="13" t="s">
        <v>4</v>
      </c>
      <c r="C15" s="13" t="s">
        <v>12</v>
      </c>
      <c r="D15" s="13" t="s">
        <v>7</v>
      </c>
      <c r="E15" s="13" t="s">
        <v>1</v>
      </c>
      <c r="F15" s="13" t="s">
        <v>8</v>
      </c>
      <c r="G15" s="13" t="s">
        <v>9</v>
      </c>
      <c r="H15" s="13" t="s">
        <v>10</v>
      </c>
      <c r="J15" s="12" t="s">
        <v>3</v>
      </c>
      <c r="K15" s="13" t="s">
        <v>12</v>
      </c>
      <c r="L15" s="13" t="s">
        <v>1</v>
      </c>
      <c r="M15" s="14" t="s">
        <v>14</v>
      </c>
    </row>
    <row r="16" spans="1:13" ht="21.75" customHeight="1" x14ac:dyDescent="0.3">
      <c r="A16" s="7">
        <v>1</v>
      </c>
      <c r="B16" s="10">
        <f>+C6</f>
        <v>300000</v>
      </c>
      <c r="C16" s="10">
        <f>IF(A16&lt;=$C$10,$C$11,0)</f>
        <v>30000</v>
      </c>
      <c r="D16" s="10">
        <f>+B16*$D$8</f>
        <v>11025</v>
      </c>
      <c r="E16" s="10">
        <f>+B16*$D$7</f>
        <v>0</v>
      </c>
      <c r="F16" s="10">
        <f>+D16-E16</f>
        <v>11025</v>
      </c>
      <c r="G16" s="10">
        <f>1/(1+$D$9)^A16</f>
        <v>0.96455268869061972</v>
      </c>
      <c r="H16" s="10">
        <f>+G16*F16</f>
        <v>10634.193392814082</v>
      </c>
      <c r="I16" s="5"/>
      <c r="J16" s="7">
        <v>1</v>
      </c>
      <c r="K16" s="9">
        <f t="shared" ref="K16:K25" si="0">+C16</f>
        <v>30000</v>
      </c>
      <c r="L16" s="9">
        <f t="shared" ref="L16:L25" si="1">+E16</f>
        <v>0</v>
      </c>
      <c r="M16" s="9">
        <f>+K16+L16</f>
        <v>30000</v>
      </c>
    </row>
    <row r="17" spans="1:13" ht="21.75" customHeight="1" x14ac:dyDescent="0.3">
      <c r="A17" s="7">
        <v>2</v>
      </c>
      <c r="B17" s="10">
        <f>+B16-C16</f>
        <v>270000</v>
      </c>
      <c r="C17" s="10">
        <f t="shared" ref="C17:C25" si="2">IF(A17&lt;=$C$10,$C$11,0)</f>
        <v>30000</v>
      </c>
      <c r="D17" s="10">
        <f t="shared" ref="D17:D25" si="3">+B17*$D$8</f>
        <v>9922.5</v>
      </c>
      <c r="E17" s="10">
        <f t="shared" ref="E17:E25" si="4">+B17*$D$7</f>
        <v>0</v>
      </c>
      <c r="F17" s="10">
        <f t="shared" ref="F17:F25" si="5">+D17-E17</f>
        <v>9922.5</v>
      </c>
      <c r="G17" s="10">
        <f t="shared" ref="G17:G25" si="6">1/(1+$D$9)^A17</f>
        <v>0.93036188926030339</v>
      </c>
      <c r="H17" s="10">
        <f t="shared" ref="H17:H25" si="7">+G17*F17</f>
        <v>9231.5158461853607</v>
      </c>
      <c r="I17" s="5"/>
      <c r="J17" s="7">
        <v>2</v>
      </c>
      <c r="K17" s="9">
        <f t="shared" si="0"/>
        <v>30000</v>
      </c>
      <c r="L17" s="9">
        <f t="shared" si="1"/>
        <v>0</v>
      </c>
      <c r="M17" s="9">
        <f t="shared" ref="M17:M25" si="8">+K17+L17</f>
        <v>30000</v>
      </c>
    </row>
    <row r="18" spans="1:13" ht="21.75" customHeight="1" x14ac:dyDescent="0.3">
      <c r="A18" s="7">
        <v>3</v>
      </c>
      <c r="B18" s="10">
        <f t="shared" ref="B18:B25" si="9">+B17-C17</f>
        <v>240000</v>
      </c>
      <c r="C18" s="10">
        <f t="shared" si="2"/>
        <v>30000</v>
      </c>
      <c r="D18" s="10">
        <f t="shared" si="3"/>
        <v>8820</v>
      </c>
      <c r="E18" s="10">
        <f t="shared" si="4"/>
        <v>0</v>
      </c>
      <c r="F18" s="10">
        <f t="shared" si="5"/>
        <v>8820</v>
      </c>
      <c r="G18" s="10">
        <f t="shared" si="6"/>
        <v>0.89738306174131011</v>
      </c>
      <c r="H18" s="10">
        <f t="shared" si="7"/>
        <v>7914.9186045583556</v>
      </c>
      <c r="I18" s="5"/>
      <c r="J18" s="7">
        <v>3</v>
      </c>
      <c r="K18" s="9">
        <f t="shared" si="0"/>
        <v>30000</v>
      </c>
      <c r="L18" s="9">
        <f t="shared" si="1"/>
        <v>0</v>
      </c>
      <c r="M18" s="9">
        <f t="shared" si="8"/>
        <v>30000</v>
      </c>
    </row>
    <row r="19" spans="1:13" ht="21.75" customHeight="1" x14ac:dyDescent="0.3">
      <c r="A19" s="7">
        <v>4</v>
      </c>
      <c r="B19" s="10">
        <f t="shared" si="9"/>
        <v>210000</v>
      </c>
      <c r="C19" s="10">
        <f t="shared" si="2"/>
        <v>30000</v>
      </c>
      <c r="D19" s="10">
        <f t="shared" si="3"/>
        <v>7717.5</v>
      </c>
      <c r="E19" s="10">
        <f t="shared" si="4"/>
        <v>0</v>
      </c>
      <c r="F19" s="10">
        <f t="shared" si="5"/>
        <v>7717.5</v>
      </c>
      <c r="G19" s="10">
        <f t="shared" si="6"/>
        <v>0.86557324498800103</v>
      </c>
      <c r="H19" s="10">
        <f t="shared" si="7"/>
        <v>6680.0615181948979</v>
      </c>
      <c r="I19" s="5"/>
      <c r="J19" s="7">
        <v>4</v>
      </c>
      <c r="K19" s="9">
        <f t="shared" si="0"/>
        <v>30000</v>
      </c>
      <c r="L19" s="9">
        <f t="shared" si="1"/>
        <v>0</v>
      </c>
      <c r="M19" s="9">
        <f t="shared" si="8"/>
        <v>30000</v>
      </c>
    </row>
    <row r="20" spans="1:13" ht="21.75" customHeight="1" x14ac:dyDescent="0.3">
      <c r="A20" s="7">
        <v>5</v>
      </c>
      <c r="B20" s="10">
        <f t="shared" si="9"/>
        <v>180000</v>
      </c>
      <c r="C20" s="10">
        <f t="shared" si="2"/>
        <v>30000</v>
      </c>
      <c r="D20" s="10">
        <f t="shared" si="3"/>
        <v>6615</v>
      </c>
      <c r="E20" s="10">
        <f t="shared" si="4"/>
        <v>0</v>
      </c>
      <c r="F20" s="10">
        <f t="shared" si="5"/>
        <v>6615</v>
      </c>
      <c r="G20" s="10">
        <f t="shared" si="6"/>
        <v>0.83489100071184086</v>
      </c>
      <c r="H20" s="10">
        <f t="shared" si="7"/>
        <v>5522.803969708827</v>
      </c>
      <c r="I20" s="5"/>
      <c r="J20" s="7">
        <v>5</v>
      </c>
      <c r="K20" s="9">
        <f t="shared" si="0"/>
        <v>30000</v>
      </c>
      <c r="L20" s="9">
        <f t="shared" si="1"/>
        <v>0</v>
      </c>
      <c r="M20" s="9">
        <f t="shared" si="8"/>
        <v>30000</v>
      </c>
    </row>
    <row r="21" spans="1:13" ht="21.75" customHeight="1" x14ac:dyDescent="0.3">
      <c r="A21" s="7">
        <v>6</v>
      </c>
      <c r="B21" s="10">
        <f t="shared" si="9"/>
        <v>150000</v>
      </c>
      <c r="C21" s="10">
        <f t="shared" si="2"/>
        <v>30000</v>
      </c>
      <c r="D21" s="10">
        <f t="shared" si="3"/>
        <v>5512.5</v>
      </c>
      <c r="E21" s="10">
        <f t="shared" si="4"/>
        <v>0</v>
      </c>
      <c r="F21" s="10">
        <f t="shared" si="5"/>
        <v>5512.5</v>
      </c>
      <c r="G21" s="10">
        <f t="shared" si="6"/>
        <v>0.80529635950020806</v>
      </c>
      <c r="H21" s="10">
        <f t="shared" si="7"/>
        <v>4439.1961817448973</v>
      </c>
      <c r="J21" s="7">
        <v>6</v>
      </c>
      <c r="K21" s="9">
        <f t="shared" si="0"/>
        <v>30000</v>
      </c>
      <c r="L21" s="9">
        <f t="shared" si="1"/>
        <v>0</v>
      </c>
      <c r="M21" s="9">
        <f t="shared" si="8"/>
        <v>30000</v>
      </c>
    </row>
    <row r="22" spans="1:13" ht="21.75" customHeight="1" x14ac:dyDescent="0.3">
      <c r="A22" s="7">
        <v>7</v>
      </c>
      <c r="B22" s="10">
        <f t="shared" si="9"/>
        <v>120000</v>
      </c>
      <c r="C22" s="10">
        <f t="shared" si="2"/>
        <v>30000</v>
      </c>
      <c r="D22" s="10">
        <f t="shared" si="3"/>
        <v>4410</v>
      </c>
      <c r="E22" s="10">
        <f t="shared" si="4"/>
        <v>0</v>
      </c>
      <c r="F22" s="10">
        <f t="shared" si="5"/>
        <v>4410</v>
      </c>
      <c r="G22" s="10">
        <f t="shared" si="6"/>
        <v>0.77675076874869342</v>
      </c>
      <c r="H22" s="10">
        <f t="shared" si="7"/>
        <v>3425.470890181738</v>
      </c>
      <c r="J22" s="7">
        <v>7</v>
      </c>
      <c r="K22" s="9">
        <f t="shared" si="0"/>
        <v>30000</v>
      </c>
      <c r="L22" s="9">
        <f t="shared" si="1"/>
        <v>0</v>
      </c>
      <c r="M22" s="9">
        <f t="shared" si="8"/>
        <v>30000</v>
      </c>
    </row>
    <row r="23" spans="1:13" ht="21.75" customHeight="1" x14ac:dyDescent="0.3">
      <c r="A23" s="7">
        <v>8</v>
      </c>
      <c r="B23" s="10">
        <f t="shared" si="9"/>
        <v>90000</v>
      </c>
      <c r="C23" s="10">
        <f t="shared" si="2"/>
        <v>30000</v>
      </c>
      <c r="D23" s="10">
        <f t="shared" si="3"/>
        <v>3307.5</v>
      </c>
      <c r="E23" s="10">
        <f t="shared" si="4"/>
        <v>0</v>
      </c>
      <c r="F23" s="10">
        <f t="shared" si="5"/>
        <v>3307.5</v>
      </c>
      <c r="G23" s="10">
        <f t="shared" si="6"/>
        <v>0.74921704243905807</v>
      </c>
      <c r="H23" s="10">
        <f t="shared" si="7"/>
        <v>2478.0353678671845</v>
      </c>
      <c r="J23" s="7">
        <v>8</v>
      </c>
      <c r="K23" s="9">
        <f t="shared" si="0"/>
        <v>30000</v>
      </c>
      <c r="L23" s="9">
        <f t="shared" si="1"/>
        <v>0</v>
      </c>
      <c r="M23" s="9">
        <f t="shared" si="8"/>
        <v>30000</v>
      </c>
    </row>
    <row r="24" spans="1:13" ht="21.75" customHeight="1" x14ac:dyDescent="0.3">
      <c r="A24" s="7">
        <v>9</v>
      </c>
      <c r="B24" s="10">
        <f t="shared" si="9"/>
        <v>60000</v>
      </c>
      <c r="C24" s="10">
        <f t="shared" si="2"/>
        <v>30000</v>
      </c>
      <c r="D24" s="10">
        <f t="shared" si="3"/>
        <v>2205</v>
      </c>
      <c r="E24" s="10">
        <f t="shared" si="4"/>
        <v>0</v>
      </c>
      <c r="F24" s="10">
        <f t="shared" si="5"/>
        <v>2205</v>
      </c>
      <c r="G24" s="10">
        <f t="shared" si="6"/>
        <v>0.72265931269742756</v>
      </c>
      <c r="H24" s="10">
        <f t="shared" si="7"/>
        <v>1593.4637844978279</v>
      </c>
      <c r="J24" s="7">
        <v>9</v>
      </c>
      <c r="K24" s="9">
        <f t="shared" si="0"/>
        <v>30000</v>
      </c>
      <c r="L24" s="9">
        <f t="shared" si="1"/>
        <v>0</v>
      </c>
      <c r="M24" s="9">
        <f t="shared" si="8"/>
        <v>30000</v>
      </c>
    </row>
    <row r="25" spans="1:13" ht="21.75" customHeight="1" x14ac:dyDescent="0.3">
      <c r="A25" s="7">
        <v>10</v>
      </c>
      <c r="B25" s="10">
        <f t="shared" si="9"/>
        <v>30000</v>
      </c>
      <c r="C25" s="10">
        <f t="shared" si="2"/>
        <v>30000</v>
      </c>
      <c r="D25" s="10">
        <f t="shared" si="3"/>
        <v>1102.5</v>
      </c>
      <c r="E25" s="10">
        <f t="shared" si="4"/>
        <v>0</v>
      </c>
      <c r="F25" s="10">
        <f t="shared" si="5"/>
        <v>1102.5</v>
      </c>
      <c r="G25" s="10">
        <f t="shared" si="6"/>
        <v>0.69704298306961898</v>
      </c>
      <c r="H25" s="10">
        <f t="shared" si="7"/>
        <v>768.48988883425488</v>
      </c>
      <c r="J25" s="7">
        <v>10</v>
      </c>
      <c r="K25" s="9">
        <f t="shared" si="0"/>
        <v>30000</v>
      </c>
      <c r="L25" s="9">
        <f t="shared" si="1"/>
        <v>0</v>
      </c>
      <c r="M25" s="9">
        <f t="shared" si="8"/>
        <v>30000</v>
      </c>
    </row>
    <row r="26" spans="1:13" ht="21.75" customHeight="1" x14ac:dyDescent="0.3">
      <c r="A26" s="55" t="s">
        <v>32</v>
      </c>
      <c r="B26" s="55"/>
      <c r="C26" s="55"/>
      <c r="D26" s="55"/>
      <c r="E26" s="55"/>
      <c r="F26" s="55"/>
      <c r="G26" s="55"/>
      <c r="H26" s="11">
        <f>SUM(H16:H25)</f>
        <v>52688.14944458742</v>
      </c>
    </row>
    <row r="27" spans="1:13" ht="21.75" customHeight="1" x14ac:dyDescent="0.3">
      <c r="B27" s="5"/>
      <c r="C27" s="5"/>
      <c r="H27" s="6"/>
    </row>
    <row r="28" spans="1:13" ht="21.75" customHeight="1" x14ac:dyDescent="0.3">
      <c r="B28" s="5"/>
      <c r="C28" s="5"/>
    </row>
    <row r="29" spans="1:13" ht="21.75" customHeight="1" x14ac:dyDescent="0.3">
      <c r="A29" s="2"/>
      <c r="B29" s="5"/>
      <c r="C29" s="5"/>
    </row>
    <row r="30" spans="1:13" ht="21.75" customHeight="1" x14ac:dyDescent="0.3">
      <c r="B30" s="5"/>
      <c r="C30" s="5"/>
    </row>
    <row r="31" spans="1:13" ht="37.5" customHeight="1" x14ac:dyDescent="0.3"/>
  </sheetData>
  <sheetProtection algorithmName="SHA-512" hashValue="fYEgpt2u7FlMvPOE/nfSQE1lhqgLgpfmQ4gE5xYYZ0sj77npJlTGcrwiWlS1xYuLD74Yn4Zt0mKLa2jagTcodw==" saltValue="OgPdwO5Q4OeRQP9+tBqBJw==" spinCount="100000" sheet="1" objects="1" scenarios="1" selectLockedCells="1"/>
  <mergeCells count="2">
    <mergeCell ref="A26:G26"/>
    <mergeCell ref="A14:H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7"/>
  <sheetViews>
    <sheetView showGridLines="0" workbookViewId="0">
      <selection activeCell="C2" sqref="C2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hidden="1" customWidth="1"/>
    <col min="5" max="5" width="22" style="1" customWidth="1"/>
    <col min="6" max="6" width="18" style="1" hidden="1" customWidth="1"/>
    <col min="7" max="7" width="15.28515625" style="1" hidden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7" t="s">
        <v>40</v>
      </c>
      <c r="C2" s="48">
        <v>6.3500000000000001E-2</v>
      </c>
    </row>
    <row r="4" spans="1:13" x14ac:dyDescent="0.3">
      <c r="B4" s="2" t="s">
        <v>17</v>
      </c>
      <c r="H4" s="2" t="s">
        <v>21</v>
      </c>
    </row>
    <row r="6" spans="1:13" ht="27.75" customHeight="1" x14ac:dyDescent="0.3">
      <c r="B6" s="22" t="s">
        <v>0</v>
      </c>
      <c r="C6" s="24">
        <v>300000</v>
      </c>
      <c r="H6" s="22" t="s">
        <v>33</v>
      </c>
      <c r="I6" s="22"/>
      <c r="J6" s="22"/>
      <c r="K6" s="22"/>
      <c r="L6" s="50">
        <v>0</v>
      </c>
    </row>
    <row r="7" spans="1:13" ht="27.75" customHeight="1" x14ac:dyDescent="0.3">
      <c r="B7" s="22" t="s">
        <v>1</v>
      </c>
      <c r="C7" s="48">
        <v>0</v>
      </c>
      <c r="D7" s="1">
        <f>+C7/4</f>
        <v>0</v>
      </c>
      <c r="H7" s="22" t="s">
        <v>19</v>
      </c>
      <c r="I7" s="22"/>
      <c r="J7" s="22"/>
      <c r="K7" s="22"/>
      <c r="L7" s="50">
        <v>4.5999999999999996</v>
      </c>
    </row>
    <row r="8" spans="1:13" ht="27.75" customHeight="1" x14ac:dyDescent="0.3">
      <c r="B8" s="7" t="s">
        <v>5</v>
      </c>
      <c r="C8" s="8">
        <f>+C2+0.01</f>
        <v>7.3499999999999996E-2</v>
      </c>
      <c r="D8" s="3">
        <f>+C8/4</f>
        <v>1.8374999999999999E-2</v>
      </c>
      <c r="H8" s="16" t="s">
        <v>20</v>
      </c>
      <c r="I8" s="17"/>
      <c r="J8" s="17"/>
      <c r="K8" s="18"/>
      <c r="L8" s="15">
        <f>+H36/L7</f>
        <v>11051.81346982327</v>
      </c>
    </row>
    <row r="9" spans="1:13" ht="27.75" customHeight="1" x14ac:dyDescent="0.3">
      <c r="B9" s="7" t="s">
        <v>6</v>
      </c>
      <c r="C9" s="8">
        <f>+C2+0.01</f>
        <v>7.3499999999999996E-2</v>
      </c>
      <c r="D9" s="3">
        <f>+C9/4</f>
        <v>1.8374999999999999E-2</v>
      </c>
      <c r="H9" s="16" t="s">
        <v>22</v>
      </c>
      <c r="I9" s="17"/>
      <c r="J9" s="17"/>
      <c r="K9" s="18"/>
      <c r="L9" s="19" t="b">
        <f>IF(20000-(L6+L8)&gt;=0,TRUE,FALSE)</f>
        <v>1</v>
      </c>
    </row>
    <row r="10" spans="1:13" ht="27.75" customHeight="1" x14ac:dyDescent="0.3">
      <c r="B10" s="22" t="s">
        <v>2</v>
      </c>
      <c r="C10" s="49">
        <v>20</v>
      </c>
    </row>
    <row r="11" spans="1:13" ht="27.75" customHeight="1" x14ac:dyDescent="0.3">
      <c r="B11" s="7" t="s">
        <v>11</v>
      </c>
      <c r="C11" s="9">
        <f>+C6/C10</f>
        <v>15000</v>
      </c>
    </row>
    <row r="12" spans="1:13" x14ac:dyDescent="0.3">
      <c r="C12" s="4"/>
    </row>
    <row r="13" spans="1:13" x14ac:dyDescent="0.3">
      <c r="J13" s="2"/>
      <c r="K13" s="5"/>
      <c r="L13" s="5"/>
    </row>
    <row r="14" spans="1:13" ht="45" customHeight="1" x14ac:dyDescent="0.3">
      <c r="A14" s="56" t="s">
        <v>18</v>
      </c>
      <c r="B14" s="56"/>
      <c r="C14" s="56"/>
      <c r="D14" s="56"/>
      <c r="E14" s="56"/>
      <c r="F14" s="56"/>
      <c r="G14" s="56"/>
      <c r="H14" s="56"/>
      <c r="J14" s="2" t="s">
        <v>13</v>
      </c>
      <c r="K14" s="5"/>
      <c r="L14" s="5"/>
    </row>
    <row r="15" spans="1:13" s="2" customFormat="1" ht="41.25" customHeight="1" x14ac:dyDescent="0.3">
      <c r="A15" s="12" t="s">
        <v>3</v>
      </c>
      <c r="B15" s="13" t="s">
        <v>4</v>
      </c>
      <c r="C15" s="13" t="s">
        <v>12</v>
      </c>
      <c r="D15" s="13" t="s">
        <v>7</v>
      </c>
      <c r="E15" s="13" t="s">
        <v>1</v>
      </c>
      <c r="F15" s="13" t="s">
        <v>8</v>
      </c>
      <c r="G15" s="13" t="s">
        <v>9</v>
      </c>
      <c r="H15" s="13" t="s">
        <v>10</v>
      </c>
      <c r="J15" s="12" t="s">
        <v>3</v>
      </c>
      <c r="K15" s="13" t="s">
        <v>12</v>
      </c>
      <c r="L15" s="13" t="s">
        <v>1</v>
      </c>
      <c r="M15" s="14" t="s">
        <v>14</v>
      </c>
    </row>
    <row r="16" spans="1:13" x14ac:dyDescent="0.3">
      <c r="A16" s="7">
        <v>1</v>
      </c>
      <c r="B16" s="9">
        <f>+C6</f>
        <v>300000</v>
      </c>
      <c r="C16" s="9">
        <f>IF(A16&lt;=$C$10,$C$11,0)</f>
        <v>15000</v>
      </c>
      <c r="D16" s="9">
        <f>+B16*$D$8</f>
        <v>5512.5</v>
      </c>
      <c r="E16" s="9">
        <f>+B16*$D$7</f>
        <v>0</v>
      </c>
      <c r="F16" s="9">
        <f>+D16-E16</f>
        <v>5512.5</v>
      </c>
      <c r="G16" s="10">
        <f>1/(1+$D$9)^A16</f>
        <v>0.98195654842273228</v>
      </c>
      <c r="H16" s="9">
        <f>+G16*F16</f>
        <v>5413.0354731803118</v>
      </c>
      <c r="I16" s="5"/>
      <c r="J16" s="7">
        <v>1</v>
      </c>
      <c r="K16" s="9">
        <f t="shared" ref="K16:K35" si="0">+C16</f>
        <v>15000</v>
      </c>
      <c r="L16" s="9">
        <f t="shared" ref="L16:L35" si="1">+E16</f>
        <v>0</v>
      </c>
      <c r="M16" s="9">
        <f>+K16+L16</f>
        <v>15000</v>
      </c>
    </row>
    <row r="17" spans="1:13" x14ac:dyDescent="0.3">
      <c r="A17" s="7">
        <v>2</v>
      </c>
      <c r="B17" s="9">
        <f>+B16-C16</f>
        <v>285000</v>
      </c>
      <c r="C17" s="9">
        <f t="shared" ref="C17:C25" si="2">IF(A17&lt;=$C$10,$C$11,0)</f>
        <v>15000</v>
      </c>
      <c r="D17" s="9">
        <f t="shared" ref="D17:D25" si="3">+B17*$D$8</f>
        <v>5236.875</v>
      </c>
      <c r="E17" s="9">
        <f t="shared" ref="E17:E35" si="4">+B17*$D$7</f>
        <v>0</v>
      </c>
      <c r="F17" s="9">
        <f t="shared" ref="F17:F25" si="5">+D17-E17</f>
        <v>5236.875</v>
      </c>
      <c r="G17" s="10">
        <f t="shared" ref="G17:G25" si="6">1/(1+$D$9)^A17</f>
        <v>0.96423866299028571</v>
      </c>
      <c r="H17" s="9">
        <f t="shared" ref="H17:H25" si="7">+G17*F17</f>
        <v>5049.5973482472527</v>
      </c>
      <c r="I17" s="5"/>
      <c r="J17" s="7">
        <v>2</v>
      </c>
      <c r="K17" s="9">
        <f t="shared" si="0"/>
        <v>15000</v>
      </c>
      <c r="L17" s="9">
        <f t="shared" si="1"/>
        <v>0</v>
      </c>
      <c r="M17" s="9">
        <f t="shared" ref="M17:M35" si="8">+K17+L17</f>
        <v>15000</v>
      </c>
    </row>
    <row r="18" spans="1:13" x14ac:dyDescent="0.3">
      <c r="A18" s="7">
        <v>3</v>
      </c>
      <c r="B18" s="9">
        <f t="shared" ref="B18:B25" si="9">+B17-C17</f>
        <v>270000</v>
      </c>
      <c r="C18" s="9">
        <f t="shared" si="2"/>
        <v>15000</v>
      </c>
      <c r="D18" s="9">
        <f t="shared" si="3"/>
        <v>4961.25</v>
      </c>
      <c r="E18" s="9">
        <f t="shared" si="4"/>
        <v>0</v>
      </c>
      <c r="F18" s="9">
        <f t="shared" si="5"/>
        <v>4961.25</v>
      </c>
      <c r="G18" s="10">
        <f t="shared" si="6"/>
        <v>0.94684046936569122</v>
      </c>
      <c r="H18" s="9">
        <f t="shared" si="7"/>
        <v>4697.5122786405354</v>
      </c>
      <c r="I18" s="5"/>
      <c r="J18" s="7">
        <v>3</v>
      </c>
      <c r="K18" s="9">
        <f t="shared" si="0"/>
        <v>15000</v>
      </c>
      <c r="L18" s="9">
        <f t="shared" si="1"/>
        <v>0</v>
      </c>
      <c r="M18" s="9">
        <f t="shared" si="8"/>
        <v>15000</v>
      </c>
    </row>
    <row r="19" spans="1:13" x14ac:dyDescent="0.3">
      <c r="A19" s="7">
        <v>4</v>
      </c>
      <c r="B19" s="9">
        <f t="shared" si="9"/>
        <v>255000</v>
      </c>
      <c r="C19" s="9">
        <f t="shared" si="2"/>
        <v>15000</v>
      </c>
      <c r="D19" s="9">
        <f t="shared" si="3"/>
        <v>4685.625</v>
      </c>
      <c r="E19" s="9">
        <f t="shared" si="4"/>
        <v>0</v>
      </c>
      <c r="F19" s="9">
        <f t="shared" si="5"/>
        <v>4685.625</v>
      </c>
      <c r="G19" s="10">
        <f t="shared" si="6"/>
        <v>0.92975619920529384</v>
      </c>
      <c r="H19" s="9">
        <f t="shared" si="7"/>
        <v>4356.4888909013052</v>
      </c>
      <c r="I19" s="5"/>
      <c r="J19" s="7">
        <v>4</v>
      </c>
      <c r="K19" s="9">
        <f t="shared" si="0"/>
        <v>15000</v>
      </c>
      <c r="L19" s="9">
        <f t="shared" si="1"/>
        <v>0</v>
      </c>
      <c r="M19" s="9">
        <f t="shared" si="8"/>
        <v>15000</v>
      </c>
    </row>
    <row r="20" spans="1:13" x14ac:dyDescent="0.3">
      <c r="A20" s="7">
        <v>5</v>
      </c>
      <c r="B20" s="9">
        <f t="shared" si="9"/>
        <v>240000</v>
      </c>
      <c r="C20" s="9">
        <f t="shared" si="2"/>
        <v>15000</v>
      </c>
      <c r="D20" s="9">
        <f t="shared" si="3"/>
        <v>4410</v>
      </c>
      <c r="E20" s="9">
        <f t="shared" si="4"/>
        <v>0</v>
      </c>
      <c r="F20" s="9">
        <f t="shared" si="5"/>
        <v>4410</v>
      </c>
      <c r="G20" s="10">
        <f t="shared" si="6"/>
        <v>0.91298018824626848</v>
      </c>
      <c r="H20" s="9">
        <f t="shared" si="7"/>
        <v>4026.2426301660439</v>
      </c>
      <c r="I20" s="5"/>
      <c r="J20" s="7">
        <v>5</v>
      </c>
      <c r="K20" s="9">
        <f t="shared" si="0"/>
        <v>15000</v>
      </c>
      <c r="L20" s="9">
        <f t="shared" si="1"/>
        <v>0</v>
      </c>
      <c r="M20" s="9">
        <f t="shared" si="8"/>
        <v>15000</v>
      </c>
    </row>
    <row r="21" spans="1:13" x14ac:dyDescent="0.3">
      <c r="A21" s="7">
        <v>6</v>
      </c>
      <c r="B21" s="9">
        <f t="shared" si="9"/>
        <v>225000</v>
      </c>
      <c r="C21" s="9">
        <f t="shared" si="2"/>
        <v>15000</v>
      </c>
      <c r="D21" s="9">
        <f t="shared" si="3"/>
        <v>4134.375</v>
      </c>
      <c r="E21" s="9">
        <f t="shared" si="4"/>
        <v>0</v>
      </c>
      <c r="F21" s="9">
        <f t="shared" si="5"/>
        <v>4134.375</v>
      </c>
      <c r="G21" s="10">
        <f t="shared" si="6"/>
        <v>0.8965068744286423</v>
      </c>
      <c r="H21" s="9">
        <f t="shared" si="7"/>
        <v>3706.4956089659181</v>
      </c>
      <c r="J21" s="7">
        <v>6</v>
      </c>
      <c r="K21" s="9">
        <f t="shared" si="0"/>
        <v>15000</v>
      </c>
      <c r="L21" s="9">
        <f t="shared" si="1"/>
        <v>0</v>
      </c>
      <c r="M21" s="9">
        <f t="shared" si="8"/>
        <v>15000</v>
      </c>
    </row>
    <row r="22" spans="1:13" x14ac:dyDescent="0.3">
      <c r="A22" s="7">
        <v>7</v>
      </c>
      <c r="B22" s="9">
        <f t="shared" si="9"/>
        <v>210000</v>
      </c>
      <c r="C22" s="9">
        <f t="shared" si="2"/>
        <v>15000</v>
      </c>
      <c r="D22" s="9">
        <f t="shared" si="3"/>
        <v>3858.75</v>
      </c>
      <c r="E22" s="9">
        <f t="shared" si="4"/>
        <v>0</v>
      </c>
      <c r="F22" s="9">
        <f t="shared" si="5"/>
        <v>3858.75</v>
      </c>
      <c r="G22" s="10">
        <f t="shared" si="6"/>
        <v>0.88033079605120157</v>
      </c>
      <c r="H22" s="9">
        <f t="shared" si="7"/>
        <v>3396.9764592625743</v>
      </c>
      <c r="J22" s="7">
        <v>7</v>
      </c>
      <c r="K22" s="9">
        <f t="shared" si="0"/>
        <v>15000</v>
      </c>
      <c r="L22" s="9">
        <f t="shared" si="1"/>
        <v>0</v>
      </c>
      <c r="M22" s="9">
        <f t="shared" si="8"/>
        <v>15000</v>
      </c>
    </row>
    <row r="23" spans="1:13" x14ac:dyDescent="0.3">
      <c r="A23" s="7">
        <v>8</v>
      </c>
      <c r="B23" s="9">
        <f t="shared" si="9"/>
        <v>195000</v>
      </c>
      <c r="C23" s="9">
        <f t="shared" si="2"/>
        <v>15000</v>
      </c>
      <c r="D23" s="9">
        <f t="shared" si="3"/>
        <v>3583.125</v>
      </c>
      <c r="E23" s="9">
        <f t="shared" si="4"/>
        <v>0</v>
      </c>
      <c r="F23" s="9">
        <f t="shared" si="5"/>
        <v>3583.125</v>
      </c>
      <c r="G23" s="10">
        <f t="shared" si="6"/>
        <v>0.86444658996067392</v>
      </c>
      <c r="H23" s="9">
        <f t="shared" si="7"/>
        <v>3097.4201876528396</v>
      </c>
      <c r="J23" s="7">
        <v>8</v>
      </c>
      <c r="K23" s="9">
        <f t="shared" si="0"/>
        <v>15000</v>
      </c>
      <c r="L23" s="9">
        <f t="shared" si="1"/>
        <v>0</v>
      </c>
      <c r="M23" s="9">
        <f t="shared" si="8"/>
        <v>15000</v>
      </c>
    </row>
    <row r="24" spans="1:13" x14ac:dyDescent="0.3">
      <c r="A24" s="7">
        <v>9</v>
      </c>
      <c r="B24" s="9">
        <f t="shared" si="9"/>
        <v>180000</v>
      </c>
      <c r="C24" s="9">
        <f t="shared" si="2"/>
        <v>15000</v>
      </c>
      <c r="D24" s="9">
        <f t="shared" si="3"/>
        <v>3307.5</v>
      </c>
      <c r="E24" s="9">
        <f t="shared" si="4"/>
        <v>0</v>
      </c>
      <c r="F24" s="9">
        <f t="shared" si="5"/>
        <v>3307.5</v>
      </c>
      <c r="G24" s="10">
        <f t="shared" si="6"/>
        <v>0.84884898977358425</v>
      </c>
      <c r="H24" s="9">
        <f t="shared" si="7"/>
        <v>2807.5680336761297</v>
      </c>
      <c r="J24" s="7">
        <v>9</v>
      </c>
      <c r="K24" s="9">
        <f t="shared" si="0"/>
        <v>15000</v>
      </c>
      <c r="L24" s="9">
        <f t="shared" si="1"/>
        <v>0</v>
      </c>
      <c r="M24" s="9">
        <f t="shared" si="8"/>
        <v>15000</v>
      </c>
    </row>
    <row r="25" spans="1:13" x14ac:dyDescent="0.3">
      <c r="A25" s="7">
        <v>10</v>
      </c>
      <c r="B25" s="9">
        <f t="shared" si="9"/>
        <v>165000</v>
      </c>
      <c r="C25" s="9">
        <f t="shared" si="2"/>
        <v>15000</v>
      </c>
      <c r="D25" s="9">
        <f t="shared" si="3"/>
        <v>3031.875</v>
      </c>
      <c r="E25" s="9">
        <f t="shared" si="4"/>
        <v>0</v>
      </c>
      <c r="F25" s="9">
        <f t="shared" si="5"/>
        <v>3031.875</v>
      </c>
      <c r="G25" s="10">
        <f t="shared" si="6"/>
        <v>0.83353282413019192</v>
      </c>
      <c r="H25" s="9">
        <f t="shared" si="7"/>
        <v>2527.1673311597256</v>
      </c>
      <c r="J25" s="7">
        <v>10</v>
      </c>
      <c r="K25" s="9">
        <f t="shared" si="0"/>
        <v>15000</v>
      </c>
      <c r="L25" s="9">
        <f t="shared" si="1"/>
        <v>0</v>
      </c>
      <c r="M25" s="9">
        <f t="shared" si="8"/>
        <v>15000</v>
      </c>
    </row>
    <row r="26" spans="1:13" x14ac:dyDescent="0.3">
      <c r="A26" s="7">
        <v>11</v>
      </c>
      <c r="B26" s="9">
        <f t="shared" ref="B26:B35" si="10">+B25-C25</f>
        <v>150000</v>
      </c>
      <c r="C26" s="9">
        <f t="shared" ref="C26:C35" si="11">IF(A26&lt;=$C$10,$C$11,0)</f>
        <v>15000</v>
      </c>
      <c r="D26" s="9">
        <f t="shared" ref="D26:D35" si="12">+B26*$D$8</f>
        <v>2756.25</v>
      </c>
      <c r="E26" s="9">
        <f t="shared" si="4"/>
        <v>0</v>
      </c>
      <c r="F26" s="9">
        <f t="shared" ref="F26:F35" si="13">+D26-E26</f>
        <v>2756.25</v>
      </c>
      <c r="G26" s="10">
        <f t="shared" ref="G26:G35" si="14">1/(1+$D$9)^A26</f>
        <v>0.81849301497993576</v>
      </c>
      <c r="H26" s="9">
        <f t="shared" ref="H26:H35" si="15">+G26*F26</f>
        <v>2255.9713725384481</v>
      </c>
      <c r="J26" s="7">
        <v>11</v>
      </c>
      <c r="K26" s="9">
        <f t="shared" si="0"/>
        <v>15000</v>
      </c>
      <c r="L26" s="9">
        <f t="shared" si="1"/>
        <v>0</v>
      </c>
      <c r="M26" s="9">
        <f t="shared" si="8"/>
        <v>15000</v>
      </c>
    </row>
    <row r="27" spans="1:13" x14ac:dyDescent="0.3">
      <c r="A27" s="7">
        <v>12</v>
      </c>
      <c r="B27" s="9">
        <f t="shared" si="10"/>
        <v>135000</v>
      </c>
      <c r="C27" s="9">
        <f t="shared" si="11"/>
        <v>15000</v>
      </c>
      <c r="D27" s="9">
        <f t="shared" si="12"/>
        <v>2480.625</v>
      </c>
      <c r="E27" s="9">
        <f t="shared" si="4"/>
        <v>0</v>
      </c>
      <c r="F27" s="9">
        <f t="shared" si="13"/>
        <v>2480.625</v>
      </c>
      <c r="G27" s="10">
        <f t="shared" si="14"/>
        <v>0.80372457589781332</v>
      </c>
      <c r="H27" s="9">
        <f t="shared" si="15"/>
        <v>1993.7392760865132</v>
      </c>
      <c r="J27" s="7">
        <v>12</v>
      </c>
      <c r="K27" s="9">
        <f t="shared" si="0"/>
        <v>15000</v>
      </c>
      <c r="L27" s="9">
        <f t="shared" si="1"/>
        <v>0</v>
      </c>
      <c r="M27" s="9">
        <f t="shared" si="8"/>
        <v>15000</v>
      </c>
    </row>
    <row r="28" spans="1:13" x14ac:dyDescent="0.3">
      <c r="A28" s="7">
        <v>13</v>
      </c>
      <c r="B28" s="9">
        <f t="shared" si="10"/>
        <v>120000</v>
      </c>
      <c r="C28" s="9">
        <f t="shared" si="11"/>
        <v>15000</v>
      </c>
      <c r="D28" s="9">
        <f t="shared" si="12"/>
        <v>2205</v>
      </c>
      <c r="E28" s="9">
        <f t="shared" si="4"/>
        <v>0</v>
      </c>
      <c r="F28" s="9">
        <f t="shared" si="13"/>
        <v>2205</v>
      </c>
      <c r="G28" s="10">
        <f t="shared" si="14"/>
        <v>0.78922261043114095</v>
      </c>
      <c r="H28" s="9">
        <f t="shared" si="15"/>
        <v>1740.2358560006658</v>
      </c>
      <c r="J28" s="7">
        <v>13</v>
      </c>
      <c r="K28" s="9">
        <f t="shared" si="0"/>
        <v>15000</v>
      </c>
      <c r="L28" s="9">
        <f t="shared" si="1"/>
        <v>0</v>
      </c>
      <c r="M28" s="9">
        <f t="shared" si="8"/>
        <v>15000</v>
      </c>
    </row>
    <row r="29" spans="1:13" x14ac:dyDescent="0.3">
      <c r="A29" s="7">
        <v>14</v>
      </c>
      <c r="B29" s="9">
        <f t="shared" si="10"/>
        <v>105000</v>
      </c>
      <c r="C29" s="9">
        <f t="shared" si="11"/>
        <v>15000</v>
      </c>
      <c r="D29" s="9">
        <f t="shared" si="12"/>
        <v>1929.375</v>
      </c>
      <c r="E29" s="9">
        <f t="shared" si="4"/>
        <v>0</v>
      </c>
      <c r="F29" s="9">
        <f t="shared" si="13"/>
        <v>1929.375</v>
      </c>
      <c r="G29" s="10">
        <f t="shared" si="14"/>
        <v>0.77498231047614197</v>
      </c>
      <c r="H29" s="9">
        <f t="shared" si="15"/>
        <v>1495.2314952749064</v>
      </c>
      <c r="J29" s="7">
        <v>14</v>
      </c>
      <c r="K29" s="9">
        <f t="shared" si="0"/>
        <v>15000</v>
      </c>
      <c r="L29" s="9">
        <f t="shared" si="1"/>
        <v>0</v>
      </c>
      <c r="M29" s="9">
        <f t="shared" si="8"/>
        <v>15000</v>
      </c>
    </row>
    <row r="30" spans="1:13" x14ac:dyDescent="0.3">
      <c r="A30" s="7">
        <v>15</v>
      </c>
      <c r="B30" s="9">
        <f t="shared" si="10"/>
        <v>90000</v>
      </c>
      <c r="C30" s="9">
        <f t="shared" si="11"/>
        <v>15000</v>
      </c>
      <c r="D30" s="9">
        <f t="shared" si="12"/>
        <v>1653.75</v>
      </c>
      <c r="E30" s="9">
        <f t="shared" si="4"/>
        <v>0</v>
      </c>
      <c r="F30" s="9">
        <f t="shared" si="13"/>
        <v>1653.75</v>
      </c>
      <c r="G30" s="10">
        <f t="shared" si="14"/>
        <v>0.76099895468382661</v>
      </c>
      <c r="H30" s="9">
        <f t="shared" si="15"/>
        <v>1258.5020213083783</v>
      </c>
      <c r="J30" s="7">
        <v>15</v>
      </c>
      <c r="K30" s="9">
        <f t="shared" si="0"/>
        <v>15000</v>
      </c>
      <c r="L30" s="9">
        <f t="shared" si="1"/>
        <v>0</v>
      </c>
      <c r="M30" s="9">
        <f t="shared" si="8"/>
        <v>15000</v>
      </c>
    </row>
    <row r="31" spans="1:13" x14ac:dyDescent="0.3">
      <c r="A31" s="7">
        <v>16</v>
      </c>
      <c r="B31" s="9">
        <f t="shared" si="10"/>
        <v>75000</v>
      </c>
      <c r="C31" s="9">
        <f t="shared" si="11"/>
        <v>15000</v>
      </c>
      <c r="D31" s="9">
        <f t="shared" si="12"/>
        <v>1378.125</v>
      </c>
      <c r="E31" s="9">
        <f t="shared" si="4"/>
        <v>0</v>
      </c>
      <c r="F31" s="9">
        <f t="shared" si="13"/>
        <v>1378.125</v>
      </c>
      <c r="G31" s="10">
        <f t="shared" si="14"/>
        <v>0.74726790689463751</v>
      </c>
      <c r="H31" s="9">
        <f t="shared" si="15"/>
        <v>1029.8285841891723</v>
      </c>
      <c r="J31" s="7">
        <v>16</v>
      </c>
      <c r="K31" s="9">
        <f t="shared" si="0"/>
        <v>15000</v>
      </c>
      <c r="L31" s="9">
        <f t="shared" si="1"/>
        <v>0</v>
      </c>
      <c r="M31" s="9">
        <f t="shared" si="8"/>
        <v>15000</v>
      </c>
    </row>
    <row r="32" spans="1:13" x14ac:dyDescent="0.3">
      <c r="A32" s="7">
        <v>17</v>
      </c>
      <c r="B32" s="9">
        <f t="shared" si="10"/>
        <v>60000</v>
      </c>
      <c r="C32" s="9">
        <f t="shared" si="11"/>
        <v>15000</v>
      </c>
      <c r="D32" s="9">
        <f t="shared" si="12"/>
        <v>1102.5</v>
      </c>
      <c r="E32" s="9">
        <f t="shared" si="4"/>
        <v>0</v>
      </c>
      <c r="F32" s="9">
        <f t="shared" si="13"/>
        <v>1102.5</v>
      </c>
      <c r="G32" s="10">
        <f t="shared" si="14"/>
        <v>0.73378461460133793</v>
      </c>
      <c r="H32" s="9">
        <f t="shared" si="15"/>
        <v>808.99753759797511</v>
      </c>
      <c r="J32" s="7">
        <v>17</v>
      </c>
      <c r="K32" s="9">
        <f t="shared" si="0"/>
        <v>15000</v>
      </c>
      <c r="L32" s="9">
        <f t="shared" si="1"/>
        <v>0</v>
      </c>
      <c r="M32" s="9">
        <f t="shared" si="8"/>
        <v>15000</v>
      </c>
    </row>
    <row r="33" spans="1:13" x14ac:dyDescent="0.3">
      <c r="A33" s="7">
        <v>18</v>
      </c>
      <c r="B33" s="9">
        <f t="shared" si="10"/>
        <v>45000</v>
      </c>
      <c r="C33" s="9">
        <f t="shared" si="11"/>
        <v>15000</v>
      </c>
      <c r="D33" s="9">
        <f t="shared" si="12"/>
        <v>826.875</v>
      </c>
      <c r="E33" s="9">
        <f t="shared" si="4"/>
        <v>0</v>
      </c>
      <c r="F33" s="9">
        <f t="shared" si="13"/>
        <v>826.875</v>
      </c>
      <c r="G33" s="10">
        <f t="shared" si="14"/>
        <v>0.72054460743963467</v>
      </c>
      <c r="H33" s="9">
        <f t="shared" si="15"/>
        <v>595.80032227664788</v>
      </c>
      <c r="J33" s="7">
        <v>18</v>
      </c>
      <c r="K33" s="9">
        <f t="shared" si="0"/>
        <v>15000</v>
      </c>
      <c r="L33" s="9">
        <f t="shared" si="1"/>
        <v>0</v>
      </c>
      <c r="M33" s="9">
        <f t="shared" si="8"/>
        <v>15000</v>
      </c>
    </row>
    <row r="34" spans="1:13" x14ac:dyDescent="0.3">
      <c r="A34" s="7">
        <v>19</v>
      </c>
      <c r="B34" s="9">
        <f t="shared" si="10"/>
        <v>30000</v>
      </c>
      <c r="C34" s="9">
        <f t="shared" si="11"/>
        <v>15000</v>
      </c>
      <c r="D34" s="9">
        <f t="shared" si="12"/>
        <v>551.25</v>
      </c>
      <c r="E34" s="9">
        <f t="shared" si="4"/>
        <v>0</v>
      </c>
      <c r="F34" s="9">
        <f t="shared" si="13"/>
        <v>551.25</v>
      </c>
      <c r="G34" s="10">
        <f t="shared" si="14"/>
        <v>0.70754349570603625</v>
      </c>
      <c r="H34" s="9">
        <f t="shared" si="15"/>
        <v>390.03335200795249</v>
      </c>
      <c r="J34" s="7">
        <v>19</v>
      </c>
      <c r="K34" s="9">
        <f t="shared" si="0"/>
        <v>15000</v>
      </c>
      <c r="L34" s="9">
        <f t="shared" si="1"/>
        <v>0</v>
      </c>
      <c r="M34" s="9">
        <f t="shared" si="8"/>
        <v>15000</v>
      </c>
    </row>
    <row r="35" spans="1:13" x14ac:dyDescent="0.3">
      <c r="A35" s="7">
        <v>20</v>
      </c>
      <c r="B35" s="9">
        <f t="shared" si="10"/>
        <v>15000</v>
      </c>
      <c r="C35" s="9">
        <f t="shared" si="11"/>
        <v>15000</v>
      </c>
      <c r="D35" s="9">
        <f t="shared" si="12"/>
        <v>275.625</v>
      </c>
      <c r="E35" s="9">
        <f t="shared" si="4"/>
        <v>0</v>
      </c>
      <c r="F35" s="9">
        <f t="shared" si="13"/>
        <v>275.625</v>
      </c>
      <c r="G35" s="10">
        <f t="shared" si="14"/>
        <v>0.69477696890245355</v>
      </c>
      <c r="H35" s="9">
        <f t="shared" si="15"/>
        <v>191.49790205373876</v>
      </c>
      <c r="J35" s="7">
        <v>20</v>
      </c>
      <c r="K35" s="9">
        <f t="shared" si="0"/>
        <v>15000</v>
      </c>
      <c r="L35" s="9">
        <f t="shared" si="1"/>
        <v>0</v>
      </c>
      <c r="M35" s="9">
        <f t="shared" si="8"/>
        <v>15000</v>
      </c>
    </row>
    <row r="36" spans="1:13" x14ac:dyDescent="0.3">
      <c r="A36" s="55" t="s">
        <v>32</v>
      </c>
      <c r="B36" s="55"/>
      <c r="C36" s="55"/>
      <c r="D36" s="55"/>
      <c r="E36" s="55"/>
      <c r="F36" s="55"/>
      <c r="G36" s="55"/>
      <c r="H36" s="11">
        <f>SUM(H16:H35)</f>
        <v>50838.341961187034</v>
      </c>
    </row>
    <row r="37" spans="1:13" x14ac:dyDescent="0.3">
      <c r="H37" s="6"/>
    </row>
  </sheetData>
  <sheetProtection algorithmName="SHA-512" hashValue="PeBoSeZ4pcb9CePAMSNi59klBuKJsjBYv9oOaRRRiANsEsltSNZh4oHdUc/ToNybF3/4ZnZEn7pB6SpjYnzshg==" saltValue="/v4y1yBYxUkbmc5Nlm/NCQ==" spinCount="100000" sheet="1" objects="1" scenarios="1" selectLockedCells="1"/>
  <mergeCells count="2">
    <mergeCell ref="A36:G36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Wyszkowska Anna</cp:lastModifiedBy>
  <cp:lastPrinted>2023-03-09T10:16:29Z</cp:lastPrinted>
  <dcterms:created xsi:type="dcterms:W3CDTF">2023-03-09T08:19:27Z</dcterms:created>
  <dcterms:modified xsi:type="dcterms:W3CDTF">2023-10-31T11:37:54Z</dcterms:modified>
</cp:coreProperties>
</file>