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a na koniec lutego 2020\"/>
    </mc:Choice>
  </mc:AlternateContent>
  <bookViews>
    <workbookView xWindow="0" yWindow="0" windowWidth="28800" windowHeight="11835"/>
  </bookViews>
  <sheets>
    <sheet name="Dane - 29 luty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Z26" i="1" l="1"/>
  <c r="Y26" i="1"/>
  <c r="M29" i="1" l="1"/>
  <c r="L29" i="1"/>
  <c r="L26" i="1" s="1"/>
  <c r="M26" i="1"/>
  <c r="M30" i="1"/>
  <c r="M6" i="1"/>
  <c r="L6" i="1"/>
  <c r="M22" i="1"/>
  <c r="N42" i="1"/>
  <c r="O42" i="1"/>
  <c r="P42" i="1"/>
  <c r="C42" i="1"/>
  <c r="D42" i="1"/>
  <c r="E42" i="1"/>
  <c r="E57" i="1" l="1"/>
  <c r="C57" i="1"/>
  <c r="D57" i="1"/>
  <c r="AN27" i="1" l="1"/>
  <c r="AN28" i="1"/>
  <c r="AN29" i="1"/>
  <c r="AN30" i="1"/>
  <c r="AN31" i="1"/>
  <c r="AN32" i="1"/>
  <c r="AN34" i="1"/>
  <c r="AN35" i="1"/>
  <c r="AN36" i="1"/>
  <c r="D42" i="2" l="1"/>
  <c r="E42" i="2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G6" i="1" l="1"/>
  <c r="AH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F24" i="1"/>
  <c r="J24" i="1"/>
  <c r="Q24" i="1"/>
  <c r="AA24" i="1"/>
  <c r="AR24" i="1"/>
  <c r="F25" i="1"/>
  <c r="J25" i="1"/>
  <c r="Q25" i="1"/>
  <c r="AA25" i="1"/>
  <c r="AR25" i="1"/>
  <c r="AH46" i="1" l="1"/>
  <c r="AG46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H55" i="1"/>
  <c r="AG55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I42" i="1"/>
  <c r="H42" i="1"/>
  <c r="G42" i="1"/>
  <c r="AH37" i="1"/>
  <c r="AG37" i="1"/>
  <c r="AH26" i="1"/>
  <c r="AG26" i="1"/>
  <c r="AM57" i="1" l="1"/>
  <c r="G57" i="1"/>
  <c r="AI57" i="1"/>
  <c r="P57" i="1"/>
  <c r="L57" i="1"/>
  <c r="H57" i="1"/>
  <c r="R57" i="1"/>
  <c r="I57" i="1"/>
  <c r="M57" i="1"/>
  <c r="AO57" i="1"/>
  <c r="N57" i="1"/>
  <c r="S57" i="1"/>
  <c r="AG57" i="1"/>
  <c r="AK57" i="1"/>
  <c r="AP57" i="1"/>
  <c r="K57" i="1"/>
  <c r="T57" i="1"/>
  <c r="X57" i="1"/>
  <c r="AH57" i="1"/>
  <c r="AL57" i="1"/>
  <c r="AQ57" i="1"/>
  <c r="W57" i="1"/>
  <c r="AB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<sst xmlns="http://schemas.openxmlformats.org/spreadsheetml/2006/main" count="323" uniqueCount="227">
  <si>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</si>
  <si>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</si>
  <si>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</si>
  <si>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</si>
  <si>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</si>
  <si>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</si>
  <si>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</si>
  <si>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</si>
  <si>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</si>
  <si>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</si>
  <si>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</si>
  <si>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</si>
  <si>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</si>
  <si>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</si>
  <si>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</si>
  <si>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</si>
  <si>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</si>
  <si>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</si>
  <si>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</si>
  <si>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</si>
  <si>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</si>
  <si>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</si>
  <si>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</si>
  <si>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</si>
  <si>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</si>
  <si>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</si>
  <si>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</si>
  <si>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</si>
  <si>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</si>
  <si>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</si>
  <si>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</si>
  <si>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</si>
  <si>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</si>
  <si>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</si>
  <si>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</si>
  <si>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</si>
  <si>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</si>
  <si>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</si>
  <si>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</si>
  <si>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</si>
  <si>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</si>
  <si>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</si>
  <si>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</si>
  <si>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</si>
  <si>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</si>
  <si>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</si>
  <si>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</si>
  <si>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</si>
  <si>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</si>
  <si>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</si>
  <si>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</si>
  <si>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</si>
  <si>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</si>
  <si>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</si>
  <si>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</si>
  <si>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</si>
  <si>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</si>
  <si>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</si>
  <si>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</si>
  <si>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</si>
  <si>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</si>
  <si>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</si>
  <si>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</si>
  <si>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</si>
  <si>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</si>
  <si>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</si>
  <si>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</si>
  <si>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</si>
  <si>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</si>
  <si>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</si>
  <si>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</si>
  <si>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</si>
  <si>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</si>
  <si>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</si>
  <si>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</si>
  <si>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</si>
  <si>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</si>
  <si>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</si>
  <si>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</si>
  <si>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</si>
  <si>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</si>
  <si>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</si>
  <si>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</si>
  <si>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</si>
  <si>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</si>
  <si>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</si>
  <si>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</si>
  <si>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</si>
  <si>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</si>
  <si>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</si>
  <si>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</si>
  <si>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</si>
  <si>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</si>
  <si>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</si>
  <si>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</si>
  <si>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</si>
  <si>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</si>
  <si>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</si>
  <si>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</si>
  <si>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</si>
  <si>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</si>
  <si>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</si>
  <si>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</si>
  <si>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</si>
  <si>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</si>
  <si>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</si>
  <si>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</si>
  <si>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</si>
  <si>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</si>
  <si>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</si>
  <si>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</si>
  <si>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</si>
  <si>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</si>
  <si>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</si>
  <si>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</si>
  <si>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</si>
  <si>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</si>
  <si>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</si>
  <si>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</si>
  <si>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</si>
  <si>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</si>
  <si>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</si>
  <si>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</si>
  <si>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</si>
  <si>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</si>
  <si>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</si>
  <si>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</si>
  <si>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</si>
  <si>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</si>
  <si>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</si>
  <si>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</si>
  <si>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</si>
  <si>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</si>
  <si>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</si>
  <si>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</si>
  <si>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</si>
  <si>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</si>
  <si>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</si>
  <si>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</si>
  <si>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</si>
  <si>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</si>
  <si>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</si>
  <si>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</si>
  <si>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</si>
  <si>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</si>
  <si>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</si>
  <si>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</si>
  <si>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</si>
  <si>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</si>
  <si>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</si>
  <si>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</si>
  <si>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</si>
  <si>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</si>
  <si>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</si>
  <si>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</si>
  <si>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</si>
  <si>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</si>
  <si>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</si>
  <si>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</si>
  <si>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</si>
  <si>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</si>
  <si>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</si>
  <si>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</si>
  <si>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</si>
  <si>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</si>
  <si>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</si>
  <si>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</si>
  <si>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</si>
  <si>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</si>
  <si>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</si>
  <si>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</si>
  <si>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</si>
  <si>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</si>
  <si>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</si>
  <si>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</si>
  <si>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</si>
  <si>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</si>
  <si>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</si>
  <si>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</si>
  <si>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</si>
  <si>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</si>
  <si>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</si>
  <si>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</si>
  <si>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</si>
  <si>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</si>
  <si>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</si>
  <si>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</si>
  <si>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</si>
  <si>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</si>
  <si>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</si>
  <si>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</si>
  <si>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</si>
  <si>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</si>
  <si>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</si>
  <si>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</si>
  <si>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</si>
  <si>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</si>
  <si>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</si>
  <si>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</si>
  <si>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</si>
  <si>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</si>
  <si>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</si>
  <si>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</si>
  <si>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</si>
  <si>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</si>
  <si>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</si>
  <si>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</si>
  <si>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</si>
  <si>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</si>
  <si>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</si>
  <si>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</si>
  <si>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</si>
  <si>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</si>
  <si>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</si>
  <si>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</si>
  <si>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</si>
  <si>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</si>
  <si>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</si>
  <si>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</si>
  <si>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</si>
  <si>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</si>
  <si>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</si>
  <si>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</si>
  <si>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</si>
  <si>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</si>
  <si>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29.02.2020 r.</t>
  </si>
  <si>
    <t xml:space="preserve">Limit finansowy zgodny z arkuszem kalkulacyjnym z dnia 08.03.2020, zgodnie z kursem 1 EUR= 4,2873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</si>
</sst>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U59" sqref="U59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30.5703125" style="82" bestFit="1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9"/>
      <c r="L1" s="229"/>
      <c r="M1" s="22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226</v>
      </c>
      <c r="B3" s="131">
        <v>4.2873000000000001</v>
      </c>
      <c r="C3" s="231"/>
      <c r="D3" s="231"/>
      <c r="E3" s="61"/>
      <c r="F3" s="232"/>
      <c r="G3" s="232"/>
      <c r="H3" s="232"/>
      <c r="I3" s="232"/>
      <c r="J3" s="232"/>
      <c r="K3" s="71"/>
      <c r="L3" s="71"/>
      <c r="M3" s="72"/>
      <c r="N3" s="73"/>
      <c r="O3" s="74" t="s">
        <v>0</v>
      </c>
      <c r="P3" s="240" t="s">
        <v>225</v>
      </c>
      <c r="Q3" s="240"/>
      <c r="R3" s="233"/>
      <c r="S3" s="233"/>
      <c r="T3" s="23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20" t="s">
        <v>1</v>
      </c>
      <c r="B4" s="221" t="s">
        <v>2</v>
      </c>
      <c r="C4" s="222" t="s">
        <v>177</v>
      </c>
      <c r="D4" s="222"/>
      <c r="E4" s="222"/>
      <c r="F4" s="223"/>
      <c r="G4" s="224" t="s">
        <v>176</v>
      </c>
      <c r="H4" s="225"/>
      <c r="I4" s="225"/>
      <c r="J4" s="226"/>
      <c r="K4" s="227" t="s">
        <v>178</v>
      </c>
      <c r="L4" s="227"/>
      <c r="M4" s="227"/>
      <c r="N4" s="234" t="s">
        <v>3</v>
      </c>
      <c r="O4" s="234"/>
      <c r="P4" s="234"/>
      <c r="Q4" s="235"/>
      <c r="R4" s="236"/>
      <c r="S4" s="236"/>
      <c r="T4" s="236"/>
      <c r="U4" s="227" t="s">
        <v>4</v>
      </c>
      <c r="V4" s="227"/>
      <c r="W4" s="227"/>
      <c r="X4" s="227" t="s">
        <v>219</v>
      </c>
      <c r="Y4" s="227"/>
      <c r="Z4" s="227"/>
      <c r="AA4" s="237"/>
      <c r="AB4" s="222" t="s">
        <v>5</v>
      </c>
      <c r="AC4" s="238"/>
      <c r="AD4" s="238"/>
      <c r="AE4" s="238"/>
      <c r="AF4" s="239"/>
      <c r="AG4" s="238"/>
      <c r="AH4" s="238"/>
      <c r="AI4" s="222" t="s">
        <v>221</v>
      </c>
      <c r="AJ4" s="222"/>
      <c r="AK4" s="222"/>
      <c r="AL4" s="222"/>
      <c r="AM4" s="222"/>
      <c r="AN4" s="239"/>
      <c r="AO4" s="222" t="s">
        <v>224</v>
      </c>
      <c r="AP4" s="222"/>
      <c r="AQ4" s="222"/>
      <c r="AR4" s="228"/>
    </row>
    <row r="5" spans="1:49" s="75" customFormat="1" ht="60.75" thickBot="1" x14ac:dyDescent="0.3">
      <c r="A5" s="220"/>
      <c r="B5" s="221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81.75" customHeight="1" thickBot="1" x14ac:dyDescent="0.3">
      <c r="A6" s="165" t="s">
        <v>180</v>
      </c>
      <c r="B6" s="135">
        <f>SUM(B7+B8+B9+B10+B14+B15+B16+B17+B18+B19+B20+B21+B22+B23+B24+B25)</f>
        <v>1042850651.140803</v>
      </c>
      <c r="C6" s="146">
        <v>4385</v>
      </c>
      <c r="D6" s="147">
        <v>1193227794.4399998</v>
      </c>
      <c r="E6" s="147">
        <v>837726501.87249994</v>
      </c>
      <c r="F6" s="195">
        <f>D6/B6</f>
        <v>1.144198158321803</v>
      </c>
      <c r="G6" s="146">
        <v>4161</v>
      </c>
      <c r="H6" s="147">
        <v>899320235.87000012</v>
      </c>
      <c r="I6" s="147">
        <v>617295832.94500005</v>
      </c>
      <c r="J6" s="195">
        <f>H6/B6</f>
        <v>0.86236723819101901</v>
      </c>
      <c r="K6" s="146">
        <v>488</v>
      </c>
      <c r="L6" s="147">
        <f>L7+L8+L9+L10+L14+L15+L17+L18+L19+L20+L21+L22+L25</f>
        <v>262049161.05999997</v>
      </c>
      <c r="M6" s="147">
        <f>M7+M8+M9+M10+M14+M15+M17+M18+M19+M20+M21+M22+M25</f>
        <v>192981466.96250004</v>
      </c>
      <c r="N6" s="146">
        <v>3686</v>
      </c>
      <c r="O6" s="147">
        <v>649673455.04999995</v>
      </c>
      <c r="P6" s="147">
        <v>434885047.75999999</v>
      </c>
      <c r="Q6" s="195">
        <f>O6/B6</f>
        <v>0.6229784239376025</v>
      </c>
      <c r="R6" s="146">
        <v>34</v>
      </c>
      <c r="S6" s="147">
        <v>10952166.619999999</v>
      </c>
      <c r="T6" s="147">
        <v>7308773.0800000001</v>
      </c>
      <c r="U6" s="146">
        <v>70</v>
      </c>
      <c r="V6" s="147">
        <v>1376419.53</v>
      </c>
      <c r="W6" s="147">
        <v>1032314.6475</v>
      </c>
      <c r="X6" s="146">
        <v>3652</v>
      </c>
      <c r="Y6" s="147">
        <v>637344868.89999998</v>
      </c>
      <c r="Z6" s="147">
        <v>426543960.02999997</v>
      </c>
      <c r="AA6" s="195">
        <f>Y6/B6</f>
        <v>0.61115641842174706</v>
      </c>
      <c r="AB6" s="146">
        <v>3342</v>
      </c>
      <c r="AC6" s="146">
        <v>3357</v>
      </c>
      <c r="AD6" s="147">
        <v>339864024.27999997</v>
      </c>
      <c r="AE6" s="147">
        <v>206087500.96749997</v>
      </c>
      <c r="AF6" s="195">
        <f>AD6/B6</f>
        <v>0.325899038283395</v>
      </c>
      <c r="AG6" s="146">
        <f t="shared" ref="AB6:AQ6" si="0">SUM(AG7+AG8+AG9+AG10+AG14+AG15+AG16+AG17+AG18+AG19+AG20+AG21+AG22+AG23+AG24+AG25)</f>
        <v>8</v>
      </c>
      <c r="AH6" s="147">
        <f t="shared" si="0"/>
        <v>580546.03</v>
      </c>
      <c r="AI6" s="146">
        <v>3526</v>
      </c>
      <c r="AJ6" s="147">
        <v>374026012.70000005</v>
      </c>
      <c r="AK6" s="147">
        <v>229389409.51000002</v>
      </c>
      <c r="AL6" s="147">
        <v>159028328.62</v>
      </c>
      <c r="AM6" s="147">
        <v>119271245.88</v>
      </c>
      <c r="AN6" s="195">
        <f>AJ6/B6</f>
        <v>0.35865731328914902</v>
      </c>
      <c r="AO6" s="146">
        <v>3256</v>
      </c>
      <c r="AP6" s="147">
        <v>316673146.19999999</v>
      </c>
      <c r="AQ6" s="147">
        <v>186374759.90000001</v>
      </c>
      <c r="AR6" s="139">
        <f>AP6/B6</f>
        <v>0.3036610715576411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8464502.1359999999</v>
      </c>
      <c r="C7" s="140">
        <v>3</v>
      </c>
      <c r="D7" s="141">
        <v>9954416.0800000001</v>
      </c>
      <c r="E7" s="142">
        <v>7465812.0600000005</v>
      </c>
      <c r="F7" s="194">
        <f>D7/B7</f>
        <v>1.1760190877220424</v>
      </c>
      <c r="G7" s="143">
        <v>1</v>
      </c>
      <c r="H7" s="141">
        <v>8181268.0800000001</v>
      </c>
      <c r="I7" s="141">
        <v>6135951.0600000005</v>
      </c>
      <c r="J7" s="194">
        <f>H7/$B7</f>
        <v>0.966538604226303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0.96647983762762923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0.96647983762762923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6.0251623994628287E-2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20590405.848756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1.0040622419906819</v>
      </c>
      <c r="G8" s="79">
        <v>279</v>
      </c>
      <c r="H8" s="77">
        <v>16446193.98</v>
      </c>
      <c r="I8" s="77">
        <v>12334645.484999999</v>
      </c>
      <c r="J8" s="194">
        <f t="shared" ref="J8:J57" si="2">H8/$B8</f>
        <v>0.79873092841410032</v>
      </c>
      <c r="K8" s="79">
        <v>71</v>
      </c>
      <c r="L8" s="77">
        <v>4510265.08</v>
      </c>
      <c r="M8" s="78">
        <v>3382698.81</v>
      </c>
      <c r="N8" s="79">
        <v>278</v>
      </c>
      <c r="O8" s="77">
        <v>15379444.640000001</v>
      </c>
      <c r="P8" s="77">
        <v>11534583.439999999</v>
      </c>
      <c r="Q8" s="194">
        <f t="shared" ref="Q8:Q25" si="3">O8/$B8</f>
        <v>0.74692285100971778</v>
      </c>
      <c r="R8" s="79">
        <v>6</v>
      </c>
      <c r="S8" s="77">
        <v>227752</v>
      </c>
      <c r="T8" s="78">
        <v>170814</v>
      </c>
      <c r="U8" s="79">
        <v>12</v>
      </c>
      <c r="V8" s="77">
        <v>40659.31</v>
      </c>
      <c r="W8" s="78">
        <v>30494.482499999998</v>
      </c>
      <c r="X8" s="79">
        <v>272</v>
      </c>
      <c r="Y8" s="77">
        <v>15111033.33</v>
      </c>
      <c r="Z8" s="77">
        <v>11333274.9575</v>
      </c>
      <c r="AA8" s="194">
        <f t="shared" ref="AA8:AA57" si="4">Y8/$B8</f>
        <v>0.73388710455714279</v>
      </c>
      <c r="AB8" s="79">
        <v>206</v>
      </c>
      <c r="AC8" s="80">
        <v>207</v>
      </c>
      <c r="AD8" s="77">
        <v>11418637.470000001</v>
      </c>
      <c r="AE8" s="77">
        <v>8563978.1024999991</v>
      </c>
      <c r="AF8" s="194">
        <v>0.51132352064037068</v>
      </c>
      <c r="AG8" s="80">
        <v>1</v>
      </c>
      <c r="AH8" s="78">
        <v>59760</v>
      </c>
      <c r="AI8" s="79">
        <v>221</v>
      </c>
      <c r="AJ8" s="77">
        <v>11729187.9</v>
      </c>
      <c r="AK8" s="77">
        <v>8796890.879999999</v>
      </c>
      <c r="AL8" s="77">
        <v>10698102.219999999</v>
      </c>
      <c r="AM8" s="77">
        <v>8023576.6600000001</v>
      </c>
      <c r="AN8" s="194">
        <f t="shared" ref="AN8:AN57" si="5">AJ8/$B8</f>
        <v>0.56964335652998488</v>
      </c>
      <c r="AO8" s="79">
        <v>121</v>
      </c>
      <c r="AP8" s="77">
        <v>6135349.71</v>
      </c>
      <c r="AQ8" s="77">
        <v>4601512.2300000004</v>
      </c>
      <c r="AR8" s="194">
        <f t="shared" ref="AR8:AR57" si="6">AP8/$B8</f>
        <v>0.29797128599923522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10075155</v>
      </c>
      <c r="C9" s="102">
        <v>5</v>
      </c>
      <c r="D9" s="98">
        <v>16285508.65</v>
      </c>
      <c r="E9" s="99">
        <v>12214131.487500001</v>
      </c>
      <c r="F9" s="194">
        <f t="shared" si="1"/>
        <v>1.61640278983301</v>
      </c>
      <c r="G9" s="100">
        <v>3</v>
      </c>
      <c r="H9" s="98">
        <v>9465904.4499999993</v>
      </c>
      <c r="I9" s="98">
        <v>7099428.3374999994</v>
      </c>
      <c r="J9" s="194">
        <f t="shared" si="2"/>
        <v>0.93952941170632109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5"/>
        <v>0</v>
      </c>
      <c r="AO9" s="100">
        <v>0</v>
      </c>
      <c r="AP9" s="98">
        <v>0</v>
      </c>
      <c r="AQ9" s="98">
        <v>0</v>
      </c>
      <c r="AR9" s="194">
        <f t="shared" si="6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159878460.87743428</v>
      </c>
      <c r="C10" s="79">
        <v>48</v>
      </c>
      <c r="D10" s="104">
        <v>149901258.15000001</v>
      </c>
      <c r="E10" s="104">
        <v>112425943.6125</v>
      </c>
      <c r="F10" s="194">
        <f t="shared" si="1"/>
        <v>0.93759507895761529</v>
      </c>
      <c r="G10" s="79">
        <v>33</v>
      </c>
      <c r="H10" s="104">
        <v>114809330.98999999</v>
      </c>
      <c r="I10" s="104">
        <v>86106998.242500007</v>
      </c>
      <c r="J10" s="194">
        <f t="shared" si="2"/>
        <v>0.71810380435182508</v>
      </c>
      <c r="K10" s="79">
        <v>9</v>
      </c>
      <c r="L10" s="104">
        <v>6211932.5</v>
      </c>
      <c r="M10" s="78">
        <v>4658949.375</v>
      </c>
      <c r="N10" s="100">
        <v>23</v>
      </c>
      <c r="O10" s="104">
        <v>107053449.74999999</v>
      </c>
      <c r="P10" s="104">
        <v>80290087.260000005</v>
      </c>
      <c r="Q10" s="194">
        <f t="shared" si="3"/>
        <v>0.66959269661764564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23</v>
      </c>
      <c r="Y10" s="104">
        <v>106742173.24999999</v>
      </c>
      <c r="Z10" s="104">
        <v>80056629.885000005</v>
      </c>
      <c r="AA10" s="194">
        <f t="shared" si="4"/>
        <v>0.66764573954605722</v>
      </c>
      <c r="AB10" s="100">
        <v>19</v>
      </c>
      <c r="AC10" s="101">
        <v>25</v>
      </c>
      <c r="AD10" s="104">
        <v>57745200.390000001</v>
      </c>
      <c r="AE10" s="104">
        <v>43308900.292499997</v>
      </c>
      <c r="AF10" s="194">
        <v>0.33160724717623508</v>
      </c>
      <c r="AG10" s="100">
        <v>1</v>
      </c>
      <c r="AH10" s="78">
        <v>0</v>
      </c>
      <c r="AI10" s="100">
        <v>19</v>
      </c>
      <c r="AJ10" s="104">
        <v>70370234.590000004</v>
      </c>
      <c r="AK10" s="104">
        <v>52777675.870000005</v>
      </c>
      <c r="AL10" s="104">
        <v>68930590.399999991</v>
      </c>
      <c r="AM10" s="104">
        <v>51697942.759999998</v>
      </c>
      <c r="AN10" s="194">
        <f t="shared" si="5"/>
        <v>0.44014831143481609</v>
      </c>
      <c r="AO10" s="100">
        <v>15</v>
      </c>
      <c r="AP10" s="104">
        <v>48984337.270000003</v>
      </c>
      <c r="AQ10" s="104">
        <v>36738252.890000001</v>
      </c>
      <c r="AR10" s="194">
        <f t="shared" si="6"/>
        <v>0.3063848438443017</v>
      </c>
      <c r="AS10" s="215"/>
      <c r="AT10" s="215"/>
      <c r="AU10" s="215"/>
      <c r="AV10" s="215"/>
      <c r="AW10" s="215"/>
    </row>
    <row r="11" spans="1:49" s="132" customFormat="1" ht="25.5" outlineLevel="1" collapsed="1" x14ac:dyDescent="0.2">
      <c r="A11" s="168" t="s">
        <v>20</v>
      </c>
      <c r="B11" s="177">
        <v>84580556.008370951</v>
      </c>
      <c r="C11" s="76">
        <v>15</v>
      </c>
      <c r="D11" s="77">
        <v>91804817.5</v>
      </c>
      <c r="E11" s="92">
        <v>68853613.125</v>
      </c>
      <c r="F11" s="194">
        <f t="shared" si="1"/>
        <v>1.0854127926389379</v>
      </c>
      <c r="G11" s="79">
        <v>14</v>
      </c>
      <c r="H11" s="77">
        <v>85778346.5</v>
      </c>
      <c r="I11" s="77">
        <v>64333759.875</v>
      </c>
      <c r="J11" s="194">
        <f t="shared" si="2"/>
        <v>1.0141615348509947</v>
      </c>
      <c r="K11" s="79">
        <v>1</v>
      </c>
      <c r="L11" s="77">
        <v>6026471</v>
      </c>
      <c r="M11" s="78">
        <v>4519853.25</v>
      </c>
      <c r="N11" s="79">
        <v>12</v>
      </c>
      <c r="O11" s="77">
        <v>79328315.789999992</v>
      </c>
      <c r="P11" s="77">
        <v>59496236.82</v>
      </c>
      <c r="Q11" s="194">
        <f t="shared" si="3"/>
        <v>0.93790251014841819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12</v>
      </c>
      <c r="Y11" s="77">
        <v>79035841.219999999</v>
      </c>
      <c r="Z11" s="77">
        <v>59276880.892499998</v>
      </c>
      <c r="AA11" s="194">
        <f t="shared" si="4"/>
        <v>0.93444456917707908</v>
      </c>
      <c r="AB11" s="79">
        <v>8</v>
      </c>
      <c r="AC11" s="80">
        <v>11</v>
      </c>
      <c r="AD11" s="77">
        <v>36636640</v>
      </c>
      <c r="AE11" s="77">
        <v>27477480</v>
      </c>
      <c r="AF11" s="194">
        <v>0.43315676473413189</v>
      </c>
      <c r="AG11" s="80">
        <v>1</v>
      </c>
      <c r="AH11" s="78">
        <v>0</v>
      </c>
      <c r="AI11" s="79">
        <v>9</v>
      </c>
      <c r="AJ11" s="77">
        <v>42661156.950000003</v>
      </c>
      <c r="AK11" s="77">
        <v>31995867.670000002</v>
      </c>
      <c r="AL11" s="77">
        <v>41618699.959999993</v>
      </c>
      <c r="AM11" s="77">
        <v>31214024.949999999</v>
      </c>
      <c r="AN11" s="194">
        <f t="shared" si="5"/>
        <v>0.5043849196945196</v>
      </c>
      <c r="AO11" s="79">
        <v>6</v>
      </c>
      <c r="AP11" s="77">
        <v>29751933.039999999</v>
      </c>
      <c r="AQ11" s="77">
        <v>22313949.739999998</v>
      </c>
      <c r="AR11" s="194">
        <f t="shared" si="6"/>
        <v>0.35175854172743254</v>
      </c>
      <c r="AS11" s="215"/>
      <c r="AT11" s="215"/>
      <c r="AU11" s="215"/>
      <c r="AV11" s="215"/>
      <c r="AW11" s="215"/>
    </row>
    <row r="12" spans="1:49" s="132" customFormat="1" ht="25.5" outlineLevel="1" x14ac:dyDescent="0.2">
      <c r="A12" s="168" t="s">
        <v>21</v>
      </c>
      <c r="B12" s="177">
        <v>67323138.383233503</v>
      </c>
      <c r="C12" s="76">
        <v>12</v>
      </c>
      <c r="D12" s="77">
        <v>57277516.550000004</v>
      </c>
      <c r="E12" s="92">
        <v>42958137.412500001</v>
      </c>
      <c r="F12" s="194">
        <f t="shared" si="1"/>
        <v>0.85078500387119038</v>
      </c>
      <c r="G12" s="79">
        <v>6</v>
      </c>
      <c r="H12" s="77">
        <v>28397521.890000001</v>
      </c>
      <c r="I12" s="77">
        <v>21298141.4175</v>
      </c>
      <c r="J12" s="194">
        <f t="shared" si="2"/>
        <v>0.42180924080438092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20595047.420000002</v>
      </c>
      <c r="Q12" s="194">
        <f t="shared" si="3"/>
        <v>0.40788447953339607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20580945.9725</v>
      </c>
      <c r="AA12" s="194">
        <f t="shared" si="4"/>
        <v>0.40760520066358208</v>
      </c>
      <c r="AB12" s="79">
        <v>6</v>
      </c>
      <c r="AC12" s="80">
        <v>9</v>
      </c>
      <c r="AD12" s="77">
        <v>20843490.189999998</v>
      </c>
      <c r="AE12" s="77">
        <v>15632617.6425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27461090.439999998</v>
      </c>
      <c r="AK12" s="77">
        <v>20595817.810000002</v>
      </c>
      <c r="AL12" s="77">
        <v>27311890.439999998</v>
      </c>
      <c r="AM12" s="77">
        <v>20483917.810000002</v>
      </c>
      <c r="AN12" s="194">
        <f t="shared" si="5"/>
        <v>0.40789973699204501</v>
      </c>
      <c r="AO12" s="79">
        <v>5</v>
      </c>
      <c r="AP12" s="77">
        <v>18984417.030000001</v>
      </c>
      <c r="AQ12" s="77">
        <v>14238312.76</v>
      </c>
      <c r="AR12" s="194">
        <f t="shared" si="6"/>
        <v>0.28198948364427373</v>
      </c>
      <c r="AS12" s="215"/>
      <c r="AT12" s="215"/>
      <c r="AU12" s="215"/>
      <c r="AV12" s="215"/>
      <c r="AW12" s="215"/>
    </row>
    <row r="13" spans="1:49" s="133" customFormat="1" ht="38.25" outlineLevel="1" x14ac:dyDescent="0.2">
      <c r="A13" s="168" t="s">
        <v>22</v>
      </c>
      <c r="B13" s="177">
        <v>7974766.4858298395</v>
      </c>
      <c r="C13" s="76">
        <v>21</v>
      </c>
      <c r="D13" s="77">
        <v>818924.1</v>
      </c>
      <c r="E13" s="92">
        <v>614193.07500000007</v>
      </c>
      <c r="F13" s="194">
        <f t="shared" si="1"/>
        <v>0.10268941434901266</v>
      </c>
      <c r="G13" s="79">
        <v>13</v>
      </c>
      <c r="H13" s="77">
        <v>633462.60000000009</v>
      </c>
      <c r="I13" s="77">
        <v>475096.95000000007</v>
      </c>
      <c r="J13" s="194">
        <f t="shared" si="2"/>
        <v>7.9433372892558515E-2</v>
      </c>
      <c r="K13" s="79">
        <v>8</v>
      </c>
      <c r="L13" s="77">
        <v>185461.5</v>
      </c>
      <c r="M13" s="78">
        <v>139096.125</v>
      </c>
      <c r="N13" s="79">
        <v>5</v>
      </c>
      <c r="O13" s="77">
        <v>265070.7</v>
      </c>
      <c r="P13" s="77">
        <v>198803.02</v>
      </c>
      <c r="Q13" s="194">
        <f t="shared" si="3"/>
        <v>3.3238678583378888E-2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5</v>
      </c>
      <c r="Y13" s="77">
        <v>265070.7</v>
      </c>
      <c r="Z13" s="77">
        <v>198803.02</v>
      </c>
      <c r="AA13" s="194">
        <f t="shared" si="4"/>
        <v>3.3238678583378888E-2</v>
      </c>
      <c r="AB13" s="79">
        <v>5</v>
      </c>
      <c r="AC13" s="80">
        <v>5</v>
      </c>
      <c r="AD13" s="77">
        <v>265070.2</v>
      </c>
      <c r="AE13" s="77">
        <v>198802.65</v>
      </c>
      <c r="AF13" s="194">
        <v>1.6442911530293248E-2</v>
      </c>
      <c r="AG13" s="80">
        <v>0</v>
      </c>
      <c r="AH13" s="78">
        <v>0</v>
      </c>
      <c r="AI13" s="79">
        <v>4</v>
      </c>
      <c r="AJ13" s="77">
        <v>247987.20000000001</v>
      </c>
      <c r="AK13" s="77">
        <v>185990.38999999998</v>
      </c>
      <c r="AL13" s="77">
        <v>0</v>
      </c>
      <c r="AM13" s="77">
        <v>0</v>
      </c>
      <c r="AN13" s="194">
        <f t="shared" si="5"/>
        <v>3.1096484196827857E-2</v>
      </c>
      <c r="AO13" s="79">
        <v>4</v>
      </c>
      <c r="AP13" s="77">
        <v>247987.20000000001</v>
      </c>
      <c r="AQ13" s="77">
        <v>185990.39</v>
      </c>
      <c r="AR13" s="194">
        <f t="shared" si="6"/>
        <v>3.1096484196827857E-2</v>
      </c>
      <c r="AS13" s="215"/>
      <c r="AT13" s="215"/>
      <c r="AU13" s="215"/>
      <c r="AV13" s="215"/>
      <c r="AW13" s="215"/>
    </row>
    <row r="14" spans="1:49" ht="36.75" customHeight="1" x14ac:dyDescent="0.2">
      <c r="A14" s="167" t="s">
        <v>23</v>
      </c>
      <c r="B14" s="176">
        <v>32346925.440898664</v>
      </c>
      <c r="C14" s="76">
        <v>13</v>
      </c>
      <c r="D14" s="77">
        <v>30276905.75</v>
      </c>
      <c r="E14" s="92">
        <v>22707679.3125</v>
      </c>
      <c r="F14" s="194">
        <f t="shared" si="1"/>
        <v>0.93600567402670731</v>
      </c>
      <c r="G14" s="79">
        <v>13</v>
      </c>
      <c r="H14" s="77">
        <v>30276905.75</v>
      </c>
      <c r="I14" s="77">
        <v>22707679.3125</v>
      </c>
      <c r="J14" s="194">
        <f t="shared" si="2"/>
        <v>0.93600567402670731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3"/>
        <v>0.49880694811258514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4"/>
        <v>0.49880694811258514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14235621.18</v>
      </c>
      <c r="AK14" s="77">
        <v>10676715.850000001</v>
      </c>
      <c r="AL14" s="77">
        <v>12067183.4</v>
      </c>
      <c r="AM14" s="77">
        <v>9050387.5299999993</v>
      </c>
      <c r="AN14" s="194">
        <f t="shared" si="5"/>
        <v>0.44009194029924176</v>
      </c>
      <c r="AO14" s="79">
        <v>7</v>
      </c>
      <c r="AP14" s="77">
        <v>13872091.57</v>
      </c>
      <c r="AQ14" s="77">
        <v>10404068.640000001</v>
      </c>
      <c r="AR14" s="194">
        <f t="shared" si="6"/>
        <v>0.42885348084614144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63953708.422256008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1.1104270195109802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1.1104270195109798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3"/>
        <v>0.91449223262942247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27490381.000000004</v>
      </c>
      <c r="AA15" s="194">
        <f t="shared" si="4"/>
        <v>0.85969623273427864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5"/>
        <v>0.83922257636153375</v>
      </c>
      <c r="AO15" s="79">
        <v>154</v>
      </c>
      <c r="AP15" s="77">
        <v>53671395.950000003</v>
      </c>
      <c r="AQ15" s="77">
        <v>26835697.870000001</v>
      </c>
      <c r="AR15" s="194">
        <f t="shared" si="6"/>
        <v>0.83922257636153375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4030062</v>
      </c>
      <c r="C16" s="76">
        <v>2</v>
      </c>
      <c r="D16" s="77">
        <v>1200000</v>
      </c>
      <c r="E16" s="92">
        <v>900000</v>
      </c>
      <c r="F16" s="194">
        <f t="shared" si="1"/>
        <v>0.29776216842321535</v>
      </c>
      <c r="G16" s="79">
        <v>1</v>
      </c>
      <c r="H16" s="77">
        <v>300000</v>
      </c>
      <c r="I16" s="77">
        <v>225000</v>
      </c>
      <c r="J16" s="194">
        <f t="shared" si="2"/>
        <v>7.4440542105803836E-2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7.4440542105803836E-2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7.4440542105803836E-2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5"/>
        <v>0</v>
      </c>
      <c r="AO16" s="79">
        <v>0</v>
      </c>
      <c r="AP16" s="77">
        <v>0</v>
      </c>
      <c r="AQ16" s="77">
        <v>0</v>
      </c>
      <c r="AR16" s="194">
        <f t="shared" si="6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88922162.271160007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0.69795432966129067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0.53762109927352708</v>
      </c>
      <c r="K17" s="79">
        <v>85</v>
      </c>
      <c r="L17" s="77">
        <v>21357989.260000002</v>
      </c>
      <c r="M17" s="78">
        <v>16259991.944999998</v>
      </c>
      <c r="N17" s="79">
        <v>121</v>
      </c>
      <c r="O17" s="77">
        <v>25100401.170000002</v>
      </c>
      <c r="P17" s="77">
        <v>18825300.5</v>
      </c>
      <c r="Q17" s="194">
        <f t="shared" si="3"/>
        <v>0.28227385084787548</v>
      </c>
      <c r="R17" s="79">
        <v>11</v>
      </c>
      <c r="S17" s="77">
        <v>2023163.02</v>
      </c>
      <c r="T17" s="78">
        <v>1517372.24</v>
      </c>
      <c r="U17" s="79">
        <v>4</v>
      </c>
      <c r="V17" s="77">
        <v>117257.4</v>
      </c>
      <c r="W17" s="78">
        <v>87943.049999999988</v>
      </c>
      <c r="X17" s="79">
        <v>110</v>
      </c>
      <c r="Y17" s="77">
        <v>22959980.750000004</v>
      </c>
      <c r="Z17" s="77">
        <v>17219985.210000001</v>
      </c>
      <c r="AA17" s="194">
        <f t="shared" si="4"/>
        <v>0.25820313140818191</v>
      </c>
      <c r="AB17" s="79">
        <v>78</v>
      </c>
      <c r="AC17" s="80">
        <v>79</v>
      </c>
      <c r="AD17" s="77">
        <v>14661171.560000001</v>
      </c>
      <c r="AE17" s="77">
        <v>10995878.670000002</v>
      </c>
      <c r="AF17" s="194">
        <v>0.15712614249520468</v>
      </c>
      <c r="AG17" s="80">
        <v>1</v>
      </c>
      <c r="AH17" s="78">
        <v>117000</v>
      </c>
      <c r="AI17" s="79">
        <v>102</v>
      </c>
      <c r="AJ17" s="78">
        <v>17656928.270000003</v>
      </c>
      <c r="AK17" s="104">
        <v>13242695.92</v>
      </c>
      <c r="AL17" s="77">
        <v>15833877.48</v>
      </c>
      <c r="AM17" s="77">
        <v>11875407.899999999</v>
      </c>
      <c r="AN17" s="194">
        <f t="shared" si="5"/>
        <v>0.19856611466730661</v>
      </c>
      <c r="AO17" s="79">
        <v>57</v>
      </c>
      <c r="AP17" s="77">
        <v>10355078.32</v>
      </c>
      <c r="AQ17" s="77">
        <v>7766308.54</v>
      </c>
      <c r="AR17" s="194">
        <f t="shared" si="6"/>
        <v>0.11645104050015266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36022149.318913698</v>
      </c>
      <c r="C18" s="76">
        <v>326</v>
      </c>
      <c r="D18" s="77">
        <v>39674635.429999992</v>
      </c>
      <c r="E18" s="92">
        <v>29755976.572499998</v>
      </c>
      <c r="F18" s="194">
        <f t="shared" si="1"/>
        <v>1.1013955630117975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0.90664177089655351</v>
      </c>
      <c r="K18" s="79">
        <v>77</v>
      </c>
      <c r="L18" s="77">
        <v>8687050.8000000007</v>
      </c>
      <c r="M18" s="78">
        <v>6515288.1000000006</v>
      </c>
      <c r="N18" s="79">
        <v>211</v>
      </c>
      <c r="O18" s="77">
        <v>19772228.18</v>
      </c>
      <c r="P18" s="77">
        <v>14829170.859999999</v>
      </c>
      <c r="Q18" s="194">
        <f t="shared" si="3"/>
        <v>0.54889085059725862</v>
      </c>
      <c r="R18" s="79">
        <v>7</v>
      </c>
      <c r="S18" s="77">
        <v>427354.6</v>
      </c>
      <c r="T18" s="78">
        <v>320515.94</v>
      </c>
      <c r="U18" s="79">
        <v>22</v>
      </c>
      <c r="V18" s="77">
        <v>139105.15000000002</v>
      </c>
      <c r="W18" s="78">
        <v>104328.8625</v>
      </c>
      <c r="X18" s="79">
        <v>204</v>
      </c>
      <c r="Y18" s="77">
        <v>19205768.43</v>
      </c>
      <c r="Z18" s="77">
        <v>14404326.057499999</v>
      </c>
      <c r="AA18" s="194">
        <f t="shared" si="4"/>
        <v>0.53316553268285594</v>
      </c>
      <c r="AB18" s="79">
        <v>174</v>
      </c>
      <c r="AC18" s="80">
        <v>175</v>
      </c>
      <c r="AD18" s="77">
        <v>13615912.98</v>
      </c>
      <c r="AE18" s="77">
        <v>10211934.734999999</v>
      </c>
      <c r="AF18" s="194">
        <v>0.37054426074991692</v>
      </c>
      <c r="AG18" s="80">
        <v>0</v>
      </c>
      <c r="AH18" s="78">
        <v>0</v>
      </c>
      <c r="AI18" s="79">
        <v>187</v>
      </c>
      <c r="AJ18" s="77">
        <v>14547560.09</v>
      </c>
      <c r="AK18" s="77">
        <v>10910669.82</v>
      </c>
      <c r="AL18" s="77">
        <v>12684423.219999999</v>
      </c>
      <c r="AM18" s="77">
        <v>9513317.2599999998</v>
      </c>
      <c r="AN18" s="194">
        <f t="shared" si="5"/>
        <v>0.40385041884110162</v>
      </c>
      <c r="AO18" s="79">
        <v>131</v>
      </c>
      <c r="AP18" s="77">
        <v>8824443.4199999999</v>
      </c>
      <c r="AQ18" s="77">
        <v>6618332.4299999997</v>
      </c>
      <c r="AR18" s="194">
        <f t="shared" si="6"/>
        <v>0.24497270670538973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152172837.70925999</v>
      </c>
      <c r="C19" s="76">
        <v>2745</v>
      </c>
      <c r="D19" s="77">
        <v>157761450</v>
      </c>
      <c r="E19" s="92">
        <v>78880725</v>
      </c>
      <c r="F19" s="194">
        <f t="shared" si="1"/>
        <v>1.0367254260015677</v>
      </c>
      <c r="G19" s="117">
        <v>2745</v>
      </c>
      <c r="H19" s="116">
        <v>157761450</v>
      </c>
      <c r="I19" s="116">
        <v>78880725</v>
      </c>
      <c r="J19" s="194">
        <f t="shared" si="2"/>
        <v>1.0367254260015677</v>
      </c>
      <c r="K19" s="79">
        <v>99</v>
      </c>
      <c r="L19" s="77">
        <v>5731250</v>
      </c>
      <c r="M19" s="78">
        <v>2865625</v>
      </c>
      <c r="N19" s="79">
        <v>2646</v>
      </c>
      <c r="O19" s="77">
        <v>150995000</v>
      </c>
      <c r="P19" s="77">
        <v>75497500</v>
      </c>
      <c r="Q19" s="194">
        <f t="shared" si="3"/>
        <v>0.99225986892936602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2645</v>
      </c>
      <c r="Y19" s="77">
        <v>150878000</v>
      </c>
      <c r="Z19" s="77">
        <v>75439000</v>
      </c>
      <c r="AA19" s="194">
        <f t="shared" si="4"/>
        <v>0.9914910063533553</v>
      </c>
      <c r="AB19" s="79">
        <v>2645</v>
      </c>
      <c r="AC19" s="80">
        <v>2648</v>
      </c>
      <c r="AD19" s="77">
        <v>150897400</v>
      </c>
      <c r="AE19" s="77">
        <v>75448700</v>
      </c>
      <c r="AF19" s="194">
        <v>0.99142792019327242</v>
      </c>
      <c r="AG19" s="80">
        <v>3</v>
      </c>
      <c r="AH19" s="78">
        <v>160500</v>
      </c>
      <c r="AI19" s="79">
        <v>2644</v>
      </c>
      <c r="AJ19" s="77">
        <v>150849000</v>
      </c>
      <c r="AK19" s="77">
        <v>75424500</v>
      </c>
      <c r="AL19" s="77">
        <v>0</v>
      </c>
      <c r="AM19" s="77">
        <v>0</v>
      </c>
      <c r="AN19" s="194">
        <f t="shared" si="5"/>
        <v>0.99130043357810482</v>
      </c>
      <c r="AO19" s="79">
        <v>2644</v>
      </c>
      <c r="AP19" s="77">
        <v>150849000</v>
      </c>
      <c r="AQ19" s="77">
        <v>75424500</v>
      </c>
      <c r="AR19" s="194">
        <f t="shared" si="6"/>
        <v>0.99130043357810482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103719730.99574265</v>
      </c>
      <c r="C20" s="76">
        <v>365</v>
      </c>
      <c r="D20" s="77">
        <v>93155020.540000007</v>
      </c>
      <c r="E20" s="92">
        <v>69866265.405000001</v>
      </c>
      <c r="F20" s="194">
        <f t="shared" si="1"/>
        <v>0.898141748399094</v>
      </c>
      <c r="G20" s="79">
        <v>365</v>
      </c>
      <c r="H20" s="77">
        <v>93138358.560000002</v>
      </c>
      <c r="I20" s="77">
        <v>69853768.920000002</v>
      </c>
      <c r="J20" s="194">
        <f t="shared" si="2"/>
        <v>0.8979811041336293</v>
      </c>
      <c r="K20" s="79">
        <v>64</v>
      </c>
      <c r="L20" s="77">
        <v>15385473.6</v>
      </c>
      <c r="M20" s="78">
        <v>11981454.615</v>
      </c>
      <c r="N20" s="79">
        <v>233</v>
      </c>
      <c r="O20" s="77">
        <v>50119241.560000002</v>
      </c>
      <c r="P20" s="77">
        <v>37589430.939999998</v>
      </c>
      <c r="Q20" s="194">
        <f t="shared" si="3"/>
        <v>0.48321800566622403</v>
      </c>
      <c r="R20" s="79">
        <v>6</v>
      </c>
      <c r="S20" s="77">
        <v>1005663</v>
      </c>
      <c r="T20" s="78">
        <v>754247.25</v>
      </c>
      <c r="U20" s="79">
        <v>23</v>
      </c>
      <c r="V20" s="77">
        <v>768121.17</v>
      </c>
      <c r="W20" s="78">
        <v>576090.87750000006</v>
      </c>
      <c r="X20" s="79">
        <v>227</v>
      </c>
      <c r="Y20" s="77">
        <v>48345457.390000001</v>
      </c>
      <c r="Z20" s="77">
        <v>36259092.8125</v>
      </c>
      <c r="AA20" s="194">
        <f t="shared" si="4"/>
        <v>0.46611630136202747</v>
      </c>
      <c r="AB20" s="79">
        <v>161</v>
      </c>
      <c r="AC20" s="80">
        <v>163</v>
      </c>
      <c r="AD20" s="77">
        <v>30791921.880000003</v>
      </c>
      <c r="AE20" s="77">
        <v>23093941.41</v>
      </c>
      <c r="AF20" s="194">
        <v>0.29385655793159599</v>
      </c>
      <c r="AG20" s="80">
        <v>2</v>
      </c>
      <c r="AH20" s="78">
        <v>243286.03</v>
      </c>
      <c r="AI20" s="79">
        <v>184</v>
      </c>
      <c r="AJ20" s="77">
        <v>35831375.039999999</v>
      </c>
      <c r="AK20" s="77">
        <v>26873531.050000001</v>
      </c>
      <c r="AL20" s="77">
        <v>33804724.950000003</v>
      </c>
      <c r="AM20" s="77">
        <v>25353543.559999999</v>
      </c>
      <c r="AN20" s="194">
        <f t="shared" si="5"/>
        <v>0.3454634397525651</v>
      </c>
      <c r="AO20" s="79">
        <v>124</v>
      </c>
      <c r="AP20" s="77">
        <v>22761870.390000001</v>
      </c>
      <c r="AQ20" s="77">
        <v>17071402.629999999</v>
      </c>
      <c r="AR20" s="194">
        <f t="shared" si="6"/>
        <v>0.21945554786421784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299039260.46303201</v>
      </c>
      <c r="C21" s="76">
        <v>34</v>
      </c>
      <c r="D21" s="77">
        <v>456501382.29000002</v>
      </c>
      <c r="E21" s="92">
        <v>342376036.71750003</v>
      </c>
      <c r="F21" s="194">
        <f t="shared" si="1"/>
        <v>1.5265600295531558</v>
      </c>
      <c r="G21" s="79">
        <v>16</v>
      </c>
      <c r="H21" s="77">
        <v>281998578.19</v>
      </c>
      <c r="I21" s="77">
        <v>211498933.64249998</v>
      </c>
      <c r="J21" s="194">
        <f t="shared" si="2"/>
        <v>0.94301523403098897</v>
      </c>
      <c r="K21" s="79">
        <v>19</v>
      </c>
      <c r="L21" s="77">
        <v>153455106.34999999</v>
      </c>
      <c r="M21" s="78">
        <v>115091329.7625</v>
      </c>
      <c r="N21" s="79">
        <v>2</v>
      </c>
      <c r="O21" s="77">
        <v>188983215.81</v>
      </c>
      <c r="P21" s="77">
        <v>141737411.84999999</v>
      </c>
      <c r="Q21" s="194">
        <f t="shared" si="3"/>
        <v>0.63196790788399704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194">
        <f t="shared" si="4"/>
        <v>0.63196790788399704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5"/>
        <v>2.8516258991531944E-4</v>
      </c>
      <c r="AO21" s="79">
        <v>1</v>
      </c>
      <c r="AP21" s="77">
        <v>85274.81</v>
      </c>
      <c r="AQ21" s="77">
        <v>63956.1</v>
      </c>
      <c r="AR21" s="194">
        <f t="shared" si="6"/>
        <v>2.8516258991531944E-4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39051598.655627824</v>
      </c>
      <c r="C22" s="76">
        <v>18</v>
      </c>
      <c r="D22" s="77">
        <v>79805440.74000001</v>
      </c>
      <c r="E22" s="92">
        <v>59854080.555</v>
      </c>
      <c r="F22" s="194">
        <f t="shared" si="1"/>
        <v>2.0435895965170441</v>
      </c>
      <c r="G22" s="79">
        <v>8</v>
      </c>
      <c r="H22" s="77">
        <v>31413390.210000001</v>
      </c>
      <c r="I22" s="77">
        <v>23560042.657499999</v>
      </c>
      <c r="J22" s="194">
        <f t="shared" si="2"/>
        <v>0.80440727886751795</v>
      </c>
      <c r="K22" s="79">
        <v>6</v>
      </c>
      <c r="L22" s="77">
        <v>24873101.350000001</v>
      </c>
      <c r="M22" s="78">
        <f>L22*0.75</f>
        <v>18654826.012500003</v>
      </c>
      <c r="N22" s="79">
        <v>2</v>
      </c>
      <c r="O22" s="77">
        <v>7645826.5999999996</v>
      </c>
      <c r="P22" s="77">
        <v>5734369.9500000002</v>
      </c>
      <c r="Q22" s="194">
        <f t="shared" si="3"/>
        <v>0.19578780032602175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4"/>
        <v>0.10240297805128891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5"/>
        <v>8.6842844768181174E-2</v>
      </c>
      <c r="AO22" s="79">
        <v>1</v>
      </c>
      <c r="AP22" s="77">
        <v>1094304.76</v>
      </c>
      <c r="AQ22" s="77">
        <v>820728.57</v>
      </c>
      <c r="AR22" s="194">
        <f t="shared" si="6"/>
        <v>2.8022022085446609E-2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8060124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5"/>
        <v>0</v>
      </c>
      <c r="AO23" s="79">
        <v>0</v>
      </c>
      <c r="AP23" s="77">
        <v>0</v>
      </c>
      <c r="AQ23" s="77">
        <v>0</v>
      </c>
      <c r="AR23" s="194">
        <f t="shared" si="6"/>
        <v>0</v>
      </c>
      <c r="AS23" s="215"/>
      <c r="AT23" s="215"/>
      <c r="AU23" s="215"/>
      <c r="AV23" s="215"/>
      <c r="AW23" s="215"/>
    </row>
    <row r="24" spans="1:49" x14ac:dyDescent="0.2">
      <c r="A24" s="167" t="s">
        <v>33</v>
      </c>
      <c r="B24" s="176">
        <v>10075155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5"/>
        <v>0</v>
      </c>
      <c r="AO24" s="79">
        <v>0</v>
      </c>
      <c r="AP24" s="77">
        <v>0</v>
      </c>
      <c r="AQ24" s="77">
        <v>0</v>
      </c>
      <c r="AR24" s="194">
        <f t="shared" si="6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6448413.0017217435</v>
      </c>
      <c r="C25" s="102">
        <v>12</v>
      </c>
      <c r="D25" s="98">
        <v>4958193.76</v>
      </c>
      <c r="E25" s="99">
        <v>3718645.32</v>
      </c>
      <c r="F25" s="194">
        <f t="shared" si="1"/>
        <v>0.7689013961537744</v>
      </c>
      <c r="G25" s="100">
        <v>10</v>
      </c>
      <c r="H25" s="98">
        <v>4047313.95</v>
      </c>
      <c r="I25" s="98">
        <v>3035485.4625000004</v>
      </c>
      <c r="J25" s="194">
        <f t="shared" si="2"/>
        <v>0.62764496457025265</v>
      </c>
      <c r="K25" s="100">
        <v>2</v>
      </c>
      <c r="L25" s="98">
        <v>536976</v>
      </c>
      <c r="M25" s="103">
        <v>402732</v>
      </c>
      <c r="N25" s="100">
        <v>4</v>
      </c>
      <c r="O25" s="98">
        <v>1523835.93</v>
      </c>
      <c r="P25" s="98">
        <v>1142876.94</v>
      </c>
      <c r="Q25" s="194">
        <f t="shared" si="3"/>
        <v>0.23631177618324567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4</v>
      </c>
      <c r="Y25" s="98">
        <v>1523835.93</v>
      </c>
      <c r="Z25" s="98">
        <v>1142876.94</v>
      </c>
      <c r="AA25" s="194">
        <f t="shared" si="4"/>
        <v>0.23631177618324567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v>0.16315377903355305</v>
      </c>
      <c r="AG25" s="101">
        <v>0</v>
      </c>
      <c r="AH25" s="103">
        <v>0</v>
      </c>
      <c r="AI25" s="100">
        <v>3</v>
      </c>
      <c r="AJ25" s="98">
        <v>1148082.95</v>
      </c>
      <c r="AK25" s="98">
        <v>861062.21</v>
      </c>
      <c r="AL25" s="98">
        <v>1108082.95</v>
      </c>
      <c r="AM25" s="98">
        <v>831062.21</v>
      </c>
      <c r="AN25" s="194">
        <f t="shared" si="5"/>
        <v>0.17804116294869121</v>
      </c>
      <c r="AO25" s="100">
        <v>1</v>
      </c>
      <c r="AP25" s="98">
        <v>40000</v>
      </c>
      <c r="AQ25" s="98">
        <v>30000</v>
      </c>
      <c r="AR25" s="194">
        <f t="shared" si="6"/>
        <v>6.2030766313075627E-3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181</v>
      </c>
      <c r="B26" s="135">
        <f>SUM(B27+B28+B29+B33+B34+B35+B36)</f>
        <v>931287424.82575428</v>
      </c>
      <c r="C26" s="146">
        <v>1939</v>
      </c>
      <c r="D26" s="147">
        <v>1065422778.87</v>
      </c>
      <c r="E26" s="147">
        <v>799067084.15250003</v>
      </c>
      <c r="F26" s="195">
        <f>D26/B26</f>
        <v>1.1440321757478285</v>
      </c>
      <c r="G26" s="146">
        <v>1635</v>
      </c>
      <c r="H26" s="147">
        <v>758831103.06000006</v>
      </c>
      <c r="I26" s="147">
        <v>569123327.29499996</v>
      </c>
      <c r="J26" s="195">
        <f t="shared" ref="J26" si="7">H26/B26</f>
        <v>0.81481944545957852</v>
      </c>
      <c r="K26" s="146">
        <v>370</v>
      </c>
      <c r="L26" s="147">
        <f>L27+L28+L29+L34+L35</f>
        <v>299230748.23000002</v>
      </c>
      <c r="M26" s="147">
        <f>M27+M28+M29+M34+M35</f>
        <v>242586979.98349997</v>
      </c>
      <c r="N26" s="146">
        <v>1363</v>
      </c>
      <c r="O26" s="147">
        <v>515054325.80000007</v>
      </c>
      <c r="P26" s="147">
        <v>386290739.94</v>
      </c>
      <c r="Q26" s="195">
        <f t="shared" ref="Q26" si="8">O26/B26</f>
        <v>0.55305624458138447</v>
      </c>
      <c r="R26" s="146">
        <v>14</v>
      </c>
      <c r="S26" s="147">
        <v>5232157.959999999</v>
      </c>
      <c r="T26" s="147">
        <v>3924118.4299999997</v>
      </c>
      <c r="U26" s="146">
        <v>44</v>
      </c>
      <c r="V26" s="147">
        <v>1111343.3499999999</v>
      </c>
      <c r="W26" s="147">
        <v>833507.51250000007</v>
      </c>
      <c r="X26" s="146">
        <v>1349</v>
      </c>
      <c r="Y26" s="147">
        <f>O26-S26-V26</f>
        <v>508710824.49000007</v>
      </c>
      <c r="Z26" s="147">
        <f>P26-T26-W26</f>
        <v>381533113.9975</v>
      </c>
      <c r="AA26" s="195">
        <f t="shared" si="4"/>
        <v>0.54624470483447241</v>
      </c>
      <c r="AB26" s="146">
        <v>232</v>
      </c>
      <c r="AC26" s="146">
        <v>262</v>
      </c>
      <c r="AD26" s="147">
        <v>97471174.409999996</v>
      </c>
      <c r="AE26" s="147">
        <v>73103380.807500005</v>
      </c>
      <c r="AF26" s="195">
        <f t="shared" ref="AF26:AF57" si="9">AD26/$B26</f>
        <v>0.10466282676182065</v>
      </c>
      <c r="AG26" s="146">
        <f t="shared" ref="AB26:AQ26" si="10">SUM(AG27+AG28+AG29+AG33+AG34+AG35+AG36)</f>
        <v>8</v>
      </c>
      <c r="AH26" s="147">
        <f t="shared" si="10"/>
        <v>2528260.64</v>
      </c>
      <c r="AI26" s="146">
        <v>1221</v>
      </c>
      <c r="AJ26" s="147">
        <v>361038253.94999999</v>
      </c>
      <c r="AK26" s="147">
        <v>270778686.25000006</v>
      </c>
      <c r="AL26" s="147">
        <v>99184350.799999997</v>
      </c>
      <c r="AM26" s="147">
        <v>74388262.700000003</v>
      </c>
      <c r="AN26" s="195">
        <f t="shared" si="5"/>
        <v>0.38767650493890321</v>
      </c>
      <c r="AO26" s="146">
        <v>1094</v>
      </c>
      <c r="AP26" s="147">
        <v>284966627.44999999</v>
      </c>
      <c r="AQ26" s="147">
        <v>213725016.14000002</v>
      </c>
      <c r="AR26" s="195">
        <f t="shared" si="6"/>
        <v>0.30599213503104888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86028915.358532012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0.96523433236293399</v>
      </c>
      <c r="K27" s="150">
        <v>6</v>
      </c>
      <c r="L27" s="149">
        <v>44165024.350000001</v>
      </c>
      <c r="M27" s="151">
        <v>33123768.262500003</v>
      </c>
      <c r="N27" s="150">
        <v>2</v>
      </c>
      <c r="O27" s="149">
        <v>10835526.870000001</v>
      </c>
      <c r="P27" s="149">
        <v>8126645.1400000006</v>
      </c>
      <c r="Q27" s="194">
        <f t="shared" ref="Q27:Q57" si="11">O27/$B27</f>
        <v>0.12595215021417069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10835311.040000001</v>
      </c>
      <c r="Z27" s="149">
        <v>8126483.267500001</v>
      </c>
      <c r="AA27" s="194">
        <f t="shared" si="4"/>
        <v>0.125949641406532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9"/>
        <v>2.4181916409500327E-2</v>
      </c>
      <c r="AG27" s="152">
        <v>0</v>
      </c>
      <c r="AH27" s="151">
        <v>0</v>
      </c>
      <c r="AI27" s="150">
        <v>2</v>
      </c>
      <c r="AJ27" s="149">
        <v>7433858.2200000007</v>
      </c>
      <c r="AK27" s="149">
        <v>5575393.6299999999</v>
      </c>
      <c r="AL27" s="149">
        <v>7383670.1400000006</v>
      </c>
      <c r="AM27" s="149">
        <v>5537752.5800000001</v>
      </c>
      <c r="AN27" s="194">
        <f t="shared" si="5"/>
        <v>8.6411158260206289E-2</v>
      </c>
      <c r="AO27" s="150">
        <v>1</v>
      </c>
      <c r="AP27" s="149">
        <v>2040507.03</v>
      </c>
      <c r="AQ27" s="149">
        <v>1530380.25</v>
      </c>
      <c r="AR27" s="194">
        <f t="shared" si="6"/>
        <v>2.3718851057182723E-2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17149200</v>
      </c>
      <c r="C28" s="76">
        <v>32</v>
      </c>
      <c r="D28" s="98">
        <v>13949637.9</v>
      </c>
      <c r="E28" s="98">
        <v>10462228.424999999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2"/>
        <v>0.81345706505259718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11"/>
        <v>0.41274899878711546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4"/>
        <v>0.41274899878711546</v>
      </c>
      <c r="AB28" s="79">
        <v>2</v>
      </c>
      <c r="AC28" s="101">
        <v>2</v>
      </c>
      <c r="AD28" s="98">
        <v>201768.25</v>
      </c>
      <c r="AE28" s="98">
        <v>151326.1875</v>
      </c>
      <c r="AF28" s="194">
        <f t="shared" si="9"/>
        <v>1.1765461362629161E-2</v>
      </c>
      <c r="AG28" s="101">
        <v>0</v>
      </c>
      <c r="AH28" s="78">
        <v>0</v>
      </c>
      <c r="AI28" s="79">
        <v>8</v>
      </c>
      <c r="AJ28" s="98">
        <v>1013395.0900000001</v>
      </c>
      <c r="AK28" s="98">
        <v>760046.3</v>
      </c>
      <c r="AL28" s="98">
        <v>1013395.0900000001</v>
      </c>
      <c r="AM28" s="98">
        <v>760046.3</v>
      </c>
      <c r="AN28" s="194">
        <f t="shared" si="5"/>
        <v>5.9092849229118567E-2</v>
      </c>
      <c r="AO28" s="79">
        <v>0</v>
      </c>
      <c r="AP28" s="98">
        <v>0</v>
      </c>
      <c r="AQ28" s="98">
        <v>0</v>
      </c>
      <c r="AR28" s="194">
        <f t="shared" si="6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605072654.9752208</v>
      </c>
      <c r="C29" s="79">
        <v>902</v>
      </c>
      <c r="D29" s="104">
        <v>712440570.55000007</v>
      </c>
      <c r="E29" s="104">
        <v>534330427.91250002</v>
      </c>
      <c r="F29" s="194">
        <v>1.1835501186384136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0.71763491850046068</v>
      </c>
      <c r="K29" s="79">
        <v>278</v>
      </c>
      <c r="L29" s="104">
        <f>L30+L31+L32</f>
        <v>240457731.17000002</v>
      </c>
      <c r="M29" s="104">
        <f>M30+M31+M32</f>
        <v>198507217.18849999</v>
      </c>
      <c r="N29" s="100">
        <v>433</v>
      </c>
      <c r="O29" s="104">
        <v>284905029.88999999</v>
      </c>
      <c r="P29" s="104">
        <v>213678771.34999999</v>
      </c>
      <c r="Q29" s="194">
        <f t="shared" si="11"/>
        <v>0.47086085868756961</v>
      </c>
      <c r="R29" s="79">
        <v>11</v>
      </c>
      <c r="S29" s="104">
        <v>4940703.8599999994</v>
      </c>
      <c r="T29" s="78">
        <v>3705527.86</v>
      </c>
      <c r="U29" s="100">
        <v>42</v>
      </c>
      <c r="V29" s="104">
        <v>1107681.0699999998</v>
      </c>
      <c r="W29" s="104">
        <v>830760.80249999999</v>
      </c>
      <c r="X29" s="100">
        <v>422</v>
      </c>
      <c r="Y29" s="104">
        <v>278856644.95999998</v>
      </c>
      <c r="Z29" s="104">
        <v>209142482.68749997</v>
      </c>
      <c r="AA29" s="194">
        <f t="shared" si="4"/>
        <v>0.4608647286686916</v>
      </c>
      <c r="AB29" s="100">
        <v>225</v>
      </c>
      <c r="AC29" s="101">
        <v>252</v>
      </c>
      <c r="AD29" s="104">
        <v>93349906.659999996</v>
      </c>
      <c r="AE29" s="104">
        <v>70012429.995000005</v>
      </c>
      <c r="AF29" s="194">
        <f t="shared" si="9"/>
        <v>0.15427883890046709</v>
      </c>
      <c r="AG29" s="100">
        <v>8</v>
      </c>
      <c r="AH29" s="78">
        <v>2528260.64</v>
      </c>
      <c r="AI29" s="100">
        <v>295</v>
      </c>
      <c r="AJ29" s="104">
        <v>142021105.06999999</v>
      </c>
      <c r="AK29" s="104">
        <v>106515828.02</v>
      </c>
      <c r="AL29" s="104">
        <v>89230460.789999992</v>
      </c>
      <c r="AM29" s="104">
        <v>66922845.260000005</v>
      </c>
      <c r="AN29" s="194">
        <f t="shared" si="5"/>
        <v>0.23471744079364504</v>
      </c>
      <c r="AO29" s="100">
        <v>181</v>
      </c>
      <c r="AP29" s="104">
        <v>73471215.029999986</v>
      </c>
      <c r="AQ29" s="104">
        <v>55103460.210000008</v>
      </c>
      <c r="AR29" s="194">
        <f t="shared" si="6"/>
        <v>0.1214254427561411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332094677.96821821</v>
      </c>
      <c r="C30" s="76">
        <v>709</v>
      </c>
      <c r="D30" s="77">
        <v>487920272.21000004</v>
      </c>
      <c r="E30" s="77">
        <v>365940204.15750003</v>
      </c>
      <c r="F30" s="194">
        <v>1.4770718179422628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0.9751567619249597</v>
      </c>
      <c r="K30" s="79">
        <v>229</v>
      </c>
      <c r="L30" s="77">
        <v>181639188.11000001</v>
      </c>
      <c r="M30" s="78">
        <f>L30*0.85</f>
        <v>154393309.8935</v>
      </c>
      <c r="N30" s="79">
        <v>355</v>
      </c>
      <c r="O30" s="77">
        <v>201278784.5</v>
      </c>
      <c r="P30" s="77">
        <v>150959087.44</v>
      </c>
      <c r="Q30" s="194">
        <f t="shared" si="11"/>
        <v>0.60608855803242523</v>
      </c>
      <c r="R30" s="79">
        <v>8</v>
      </c>
      <c r="S30" s="77">
        <v>1980662.5699999998</v>
      </c>
      <c r="T30" s="78">
        <v>1485496.9</v>
      </c>
      <c r="U30" s="79">
        <v>40</v>
      </c>
      <c r="V30" s="77">
        <v>1087369.3199999998</v>
      </c>
      <c r="W30" s="78">
        <v>815526.99</v>
      </c>
      <c r="X30" s="79">
        <v>347</v>
      </c>
      <c r="Y30" s="77">
        <v>198210752.61000001</v>
      </c>
      <c r="Z30" s="77">
        <v>148658063.54999998</v>
      </c>
      <c r="AA30" s="194">
        <f t="shared" si="4"/>
        <v>0.59685013268706755</v>
      </c>
      <c r="AB30" s="79">
        <v>191</v>
      </c>
      <c r="AC30" s="80">
        <v>217</v>
      </c>
      <c r="AD30" s="77">
        <v>84741184.920000002</v>
      </c>
      <c r="AE30" s="77">
        <v>63555888.690000005</v>
      </c>
      <c r="AF30" s="194">
        <f t="shared" si="9"/>
        <v>0.25517176438494393</v>
      </c>
      <c r="AG30" s="80">
        <v>7</v>
      </c>
      <c r="AH30" s="78">
        <v>2491260.64</v>
      </c>
      <c r="AI30" s="79">
        <v>247</v>
      </c>
      <c r="AJ30" s="77">
        <v>115534760.79000001</v>
      </c>
      <c r="AK30" s="77">
        <v>86651069.879999995</v>
      </c>
      <c r="AL30" s="77">
        <v>66620896.349999994</v>
      </c>
      <c r="AM30" s="77">
        <v>49965671.969999999</v>
      </c>
      <c r="AN30" s="194">
        <f t="shared" si="5"/>
        <v>0.34789705603489618</v>
      </c>
      <c r="AO30" s="79">
        <v>161</v>
      </c>
      <c r="AP30" s="77">
        <v>68870864.159999996</v>
      </c>
      <c r="AQ30" s="77">
        <v>51653197.090000004</v>
      </c>
      <c r="AR30" s="194">
        <f t="shared" si="6"/>
        <v>0.20738322149983687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104882565.04616828</v>
      </c>
      <c r="C31" s="76">
        <v>109</v>
      </c>
      <c r="D31" s="77">
        <v>28882752</v>
      </c>
      <c r="E31" s="77">
        <v>21662064</v>
      </c>
      <c r="F31" s="194">
        <v>0.27446777249920357</v>
      </c>
      <c r="G31" s="79">
        <v>61</v>
      </c>
      <c r="H31" s="77">
        <v>15247216.08</v>
      </c>
      <c r="I31" s="77">
        <v>11435412.060000001</v>
      </c>
      <c r="J31" s="194">
        <f t="shared" si="2"/>
        <v>0.14537417227818869</v>
      </c>
      <c r="K31" s="79">
        <v>26</v>
      </c>
      <c r="L31" s="77">
        <v>5292074.76</v>
      </c>
      <c r="M31" s="78">
        <v>3969056.07</v>
      </c>
      <c r="N31" s="79">
        <v>41</v>
      </c>
      <c r="O31" s="77">
        <v>9791749.9299999997</v>
      </c>
      <c r="P31" s="77">
        <v>7343812.4000000004</v>
      </c>
      <c r="Q31" s="194">
        <f t="shared" si="11"/>
        <v>9.3359176767747493E-2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41</v>
      </c>
      <c r="Y31" s="77">
        <v>9791749.9299999997</v>
      </c>
      <c r="Z31" s="77">
        <v>7343812.4000000004</v>
      </c>
      <c r="AA31" s="194">
        <f t="shared" si="4"/>
        <v>9.3359176767747493E-2</v>
      </c>
      <c r="AB31" s="79">
        <v>18</v>
      </c>
      <c r="AC31" s="80">
        <v>18</v>
      </c>
      <c r="AD31" s="77">
        <v>2423485.88</v>
      </c>
      <c r="AE31" s="77">
        <v>1817614.4100000001</v>
      </c>
      <c r="AF31" s="194">
        <f t="shared" si="9"/>
        <v>2.3106661044504442E-2</v>
      </c>
      <c r="AG31" s="80">
        <v>0</v>
      </c>
      <c r="AH31" s="78">
        <v>0</v>
      </c>
      <c r="AI31" s="79">
        <v>22</v>
      </c>
      <c r="AJ31" s="77">
        <v>4086135.3</v>
      </c>
      <c r="AK31" s="77">
        <v>3064601.4499999997</v>
      </c>
      <c r="AL31" s="77">
        <v>3458105</v>
      </c>
      <c r="AM31" s="77">
        <v>2593578.7400000002</v>
      </c>
      <c r="AN31" s="194">
        <f t="shared" si="5"/>
        <v>3.8959147292033931E-2</v>
      </c>
      <c r="AO31" s="79">
        <v>13</v>
      </c>
      <c r="AP31" s="77">
        <v>1193994.05</v>
      </c>
      <c r="AQ31" s="77">
        <v>895495.52</v>
      </c>
      <c r="AR31" s="194">
        <f t="shared" si="6"/>
        <v>1.1384104207161749E-2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168095411.96083432</v>
      </c>
      <c r="C32" s="76">
        <v>84</v>
      </c>
      <c r="D32" s="77">
        <v>195637546.34</v>
      </c>
      <c r="E32" s="77">
        <v>146728159.755</v>
      </c>
      <c r="F32" s="194">
        <v>1.1706297729690822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0.56592668074822239</v>
      </c>
      <c r="K32" s="79">
        <v>23</v>
      </c>
      <c r="L32" s="77">
        <v>53526468.299999997</v>
      </c>
      <c r="M32" s="78">
        <v>40144851.225000001</v>
      </c>
      <c r="N32" s="79">
        <v>37</v>
      </c>
      <c r="O32" s="77">
        <v>73834495.460000008</v>
      </c>
      <c r="P32" s="77">
        <v>55375871.509999998</v>
      </c>
      <c r="Q32" s="194">
        <f t="shared" si="11"/>
        <v>0.43924158666033791</v>
      </c>
      <c r="R32" s="79">
        <v>3</v>
      </c>
      <c r="S32" s="77">
        <v>2960041.29</v>
      </c>
      <c r="T32" s="78">
        <v>2220030.96</v>
      </c>
      <c r="U32" s="79">
        <v>2</v>
      </c>
      <c r="V32" s="77">
        <v>20311.75</v>
      </c>
      <c r="W32" s="78">
        <v>15233.8125</v>
      </c>
      <c r="X32" s="79">
        <v>34</v>
      </c>
      <c r="Y32" s="77">
        <v>70854142.420000002</v>
      </c>
      <c r="Z32" s="77">
        <v>53140606.737499997</v>
      </c>
      <c r="AA32" s="194">
        <f t="shared" si="4"/>
        <v>0.42151145943536389</v>
      </c>
      <c r="AB32" s="79">
        <v>16</v>
      </c>
      <c r="AC32" s="80">
        <v>17</v>
      </c>
      <c r="AD32" s="77">
        <v>6185235.8600000003</v>
      </c>
      <c r="AE32" s="77">
        <v>4638926.8950000005</v>
      </c>
      <c r="AF32" s="194">
        <f t="shared" si="9"/>
        <v>3.6795982637772055E-2</v>
      </c>
      <c r="AG32" s="80">
        <v>1</v>
      </c>
      <c r="AH32" s="78">
        <v>37000</v>
      </c>
      <c r="AI32" s="79">
        <v>26</v>
      </c>
      <c r="AJ32" s="77">
        <v>22400208.979999997</v>
      </c>
      <c r="AK32" s="77">
        <v>16800156.690000001</v>
      </c>
      <c r="AL32" s="77">
        <v>19151459.439999998</v>
      </c>
      <c r="AM32" s="77">
        <v>14363594.550000001</v>
      </c>
      <c r="AN32" s="194">
        <f t="shared" si="5"/>
        <v>0.13325889575867289</v>
      </c>
      <c r="AO32" s="79">
        <v>7</v>
      </c>
      <c r="AP32" s="77">
        <v>3406356.82</v>
      </c>
      <c r="AQ32" s="77">
        <v>2554767.6</v>
      </c>
      <c r="AR32" s="194">
        <f t="shared" si="6"/>
        <v>2.0264424711328052E-2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210943738.77579069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2"/>
        <v>1.0414505412436201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11"/>
        <v>0.98710150994961443</v>
      </c>
      <c r="R34" s="79">
        <v>2</v>
      </c>
      <c r="S34" s="77">
        <v>216484.1</v>
      </c>
      <c r="T34" s="78">
        <v>162363.07</v>
      </c>
      <c r="U34" s="79">
        <v>1</v>
      </c>
      <c r="V34" s="77">
        <v>3446.45</v>
      </c>
      <c r="W34" s="78">
        <v>2584.8374999999996</v>
      </c>
      <c r="X34" s="79">
        <v>908</v>
      </c>
      <c r="Y34" s="77">
        <v>208002952.51000005</v>
      </c>
      <c r="Z34" s="77">
        <v>156002211.08250001</v>
      </c>
      <c r="AA34" s="194">
        <f t="shared" si="4"/>
        <v>0.98605890706755528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9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5"/>
        <v>0.98708517170691512</v>
      </c>
      <c r="AO34" s="79">
        <v>910</v>
      </c>
      <c r="AP34" s="77">
        <v>208219436.61000001</v>
      </c>
      <c r="AQ34" s="77">
        <v>156164574.12</v>
      </c>
      <c r="AR34" s="194">
        <f t="shared" si="6"/>
        <v>0.98708517170691512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8062853.7162106661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0.98403944797461296</v>
      </c>
      <c r="K35" s="79">
        <v>10</v>
      </c>
      <c r="L35" s="77">
        <v>3739253.33</v>
      </c>
      <c r="M35" s="78">
        <v>2804439.9975000001</v>
      </c>
      <c r="N35" s="79">
        <v>7</v>
      </c>
      <c r="O35" s="77">
        <v>4012570.8500000006</v>
      </c>
      <c r="P35" s="77">
        <v>3009428.12</v>
      </c>
      <c r="Q35" s="194">
        <f t="shared" si="11"/>
        <v>0.49766137291224549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6</v>
      </c>
      <c r="Y35" s="77">
        <v>3937600.8500000006</v>
      </c>
      <c r="Z35" s="77">
        <v>2953200.62</v>
      </c>
      <c r="AA35" s="194">
        <f t="shared" si="4"/>
        <v>0.48836317618950575</v>
      </c>
      <c r="AB35" s="79">
        <v>4</v>
      </c>
      <c r="AC35" s="80">
        <v>7</v>
      </c>
      <c r="AD35" s="77">
        <v>1839155.46</v>
      </c>
      <c r="AE35" s="77">
        <v>1379366.595</v>
      </c>
      <c r="AF35" s="194">
        <f t="shared" si="9"/>
        <v>0.22810229786289063</v>
      </c>
      <c r="AG35" s="80">
        <v>0</v>
      </c>
      <c r="AH35" s="78">
        <v>0</v>
      </c>
      <c r="AI35" s="79">
        <v>6</v>
      </c>
      <c r="AJ35" s="77">
        <v>2350458.96</v>
      </c>
      <c r="AK35" s="77">
        <v>1762844.18</v>
      </c>
      <c r="AL35" s="77">
        <v>1556824.7800000003</v>
      </c>
      <c r="AM35" s="77">
        <v>1167618.5600000001</v>
      </c>
      <c r="AN35" s="194">
        <f t="shared" si="5"/>
        <v>0.29151700411906456</v>
      </c>
      <c r="AO35" s="79">
        <v>2</v>
      </c>
      <c r="AP35" s="77">
        <v>1235468.78</v>
      </c>
      <c r="AQ35" s="77">
        <v>926601.56</v>
      </c>
      <c r="AR35" s="194">
        <f t="shared" si="6"/>
        <v>0.15322971536939139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4030062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9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5"/>
        <v>0</v>
      </c>
      <c r="AO36" s="100">
        <v>0</v>
      </c>
      <c r="AP36" s="98">
        <v>0</v>
      </c>
      <c r="AQ36" s="98">
        <v>0</v>
      </c>
      <c r="AR36" s="194">
        <f t="shared" si="6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182</v>
      </c>
      <c r="B37" s="135">
        <f>SUM(B38+B41)</f>
        <v>128227996.02279305</v>
      </c>
      <c r="C37" s="146">
        <v>53</v>
      </c>
      <c r="D37" s="147">
        <v>110927643.53</v>
      </c>
      <c r="E37" s="147">
        <v>86932910.358999997</v>
      </c>
      <c r="F37" s="195">
        <f>D37/B37</f>
        <v>0.86508131586398773</v>
      </c>
      <c r="G37" s="146">
        <v>53</v>
      </c>
      <c r="H37" s="147">
        <v>110927643.53</v>
      </c>
      <c r="I37" s="147">
        <v>86932910.358999997</v>
      </c>
      <c r="J37" s="195">
        <f t="shared" ref="J37" si="12">H37/B37</f>
        <v>0.86508131586398773</v>
      </c>
      <c r="K37" s="146">
        <v>0</v>
      </c>
      <c r="L37" s="147">
        <v>0</v>
      </c>
      <c r="M37" s="147">
        <v>0</v>
      </c>
      <c r="N37" s="146">
        <v>48</v>
      </c>
      <c r="O37" s="147">
        <v>106303061.78999999</v>
      </c>
      <c r="P37" s="147">
        <v>82888405.560000002</v>
      </c>
      <c r="Q37" s="195">
        <f t="shared" ref="Q37" si="13">O37/B37</f>
        <v>0.82901601122350987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47</v>
      </c>
      <c r="Y37" s="147">
        <v>104752050.28999999</v>
      </c>
      <c r="Z37" s="147">
        <v>81684495.210000008</v>
      </c>
      <c r="AA37" s="195">
        <f t="shared" si="4"/>
        <v>0.81692027902689734</v>
      </c>
      <c r="AB37" s="146">
        <v>40</v>
      </c>
      <c r="AC37" s="146">
        <v>82</v>
      </c>
      <c r="AD37" s="147">
        <v>34309235.079999998</v>
      </c>
      <c r="AE37" s="147">
        <v>29330908.216000002</v>
      </c>
      <c r="AF37" s="195">
        <f t="shared" si="9"/>
        <v>0.26756430845180945</v>
      </c>
      <c r="AG37" s="146">
        <f t="shared" ref="AB37:AQ37" si="14">SUM(AG38+AG41)</f>
        <v>1</v>
      </c>
      <c r="AH37" s="147">
        <f t="shared" si="14"/>
        <v>139922.82999999999</v>
      </c>
      <c r="AI37" s="146">
        <v>40</v>
      </c>
      <c r="AJ37" s="147">
        <v>45680058.939999998</v>
      </c>
      <c r="AK37" s="147">
        <v>38280981.160000004</v>
      </c>
      <c r="AL37" s="147">
        <v>4000000</v>
      </c>
      <c r="AM37" s="147">
        <v>3200000</v>
      </c>
      <c r="AN37" s="195">
        <f t="shared" si="5"/>
        <v>0.35624091740371722</v>
      </c>
      <c r="AO37" s="146">
        <v>40</v>
      </c>
      <c r="AP37" s="147">
        <v>42425220.93</v>
      </c>
      <c r="AQ37" s="147">
        <v>35677110.75</v>
      </c>
      <c r="AR37" s="195">
        <f t="shared" si="6"/>
        <v>0.33085770850274182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88096151.509793267</v>
      </c>
      <c r="C38" s="148">
        <v>50</v>
      </c>
      <c r="D38" s="153">
        <v>73861955.349999994</v>
      </c>
      <c r="E38" s="153">
        <v>57280359.814999998</v>
      </c>
      <c r="F38" s="194">
        <f t="shared" si="1"/>
        <v>0.83842431348194679</v>
      </c>
      <c r="G38" s="156">
        <v>50</v>
      </c>
      <c r="H38" s="216">
        <v>73861955.349999994</v>
      </c>
      <c r="I38" s="216">
        <v>57280359.814999998</v>
      </c>
      <c r="J38" s="194">
        <f t="shared" si="2"/>
        <v>0.83842431348194679</v>
      </c>
      <c r="K38" s="150">
        <v>0</v>
      </c>
      <c r="L38" s="149">
        <v>0</v>
      </c>
      <c r="M38" s="151">
        <v>0</v>
      </c>
      <c r="N38" s="150">
        <v>45</v>
      </c>
      <c r="O38" s="154">
        <v>70409221.549999997</v>
      </c>
      <c r="P38" s="154">
        <v>54173333.379999995</v>
      </c>
      <c r="Q38" s="194">
        <f t="shared" si="11"/>
        <v>0.79923152536547426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44</v>
      </c>
      <c r="Y38" s="154">
        <v>68858210.049999997</v>
      </c>
      <c r="Z38" s="154">
        <v>52969423.030000001</v>
      </c>
      <c r="AA38" s="194">
        <f t="shared" si="4"/>
        <v>0.781625631425515</v>
      </c>
      <c r="AB38" s="150">
        <v>38</v>
      </c>
      <c r="AC38" s="150">
        <v>79</v>
      </c>
      <c r="AD38" s="154">
        <v>18860801.52</v>
      </c>
      <c r="AE38" s="154">
        <v>16972161.368000001</v>
      </c>
      <c r="AF38" s="194">
        <f t="shared" si="9"/>
        <v>0.21409336499680495</v>
      </c>
      <c r="AG38" s="152">
        <v>1</v>
      </c>
      <c r="AH38" s="151">
        <v>139922.82999999999</v>
      </c>
      <c r="AI38" s="150">
        <v>37</v>
      </c>
      <c r="AJ38" s="154">
        <v>17394941.18</v>
      </c>
      <c r="AK38" s="154">
        <v>15652886.970000001</v>
      </c>
      <c r="AL38" s="154">
        <v>0</v>
      </c>
      <c r="AM38" s="154">
        <v>0</v>
      </c>
      <c r="AN38" s="194">
        <f t="shared" si="5"/>
        <v>0.19745404177010251</v>
      </c>
      <c r="AO38" s="150">
        <v>37</v>
      </c>
      <c r="AP38" s="154">
        <v>17394941.18</v>
      </c>
      <c r="AQ38" s="154">
        <v>15652886.970000001</v>
      </c>
      <c r="AR38" s="194">
        <f t="shared" si="6"/>
        <v>0.19745404177010251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39098434.811039194</v>
      </c>
      <c r="C39" s="189">
        <v>47</v>
      </c>
      <c r="D39" s="190">
        <v>27884955.350000001</v>
      </c>
      <c r="E39" s="190">
        <v>25096459.815000001</v>
      </c>
      <c r="F39" s="194">
        <f t="shared" si="1"/>
        <v>0.713198763192609</v>
      </c>
      <c r="G39" s="117">
        <v>47</v>
      </c>
      <c r="H39" s="116">
        <v>27884955.350000001</v>
      </c>
      <c r="I39" s="116">
        <v>25096459.815000001</v>
      </c>
      <c r="J39" s="194">
        <f t="shared" si="2"/>
        <v>0.713198763192609</v>
      </c>
      <c r="K39" s="191">
        <v>0</v>
      </c>
      <c r="L39" s="190">
        <v>0</v>
      </c>
      <c r="M39" s="192">
        <v>0</v>
      </c>
      <c r="N39" s="191">
        <v>42</v>
      </c>
      <c r="O39" s="190">
        <v>24434391.550000001</v>
      </c>
      <c r="P39" s="190">
        <v>21990952.379999999</v>
      </c>
      <c r="Q39" s="194">
        <f t="shared" si="11"/>
        <v>0.62494551682414423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42</v>
      </c>
      <c r="Y39" s="190">
        <v>23843380.050000001</v>
      </c>
      <c r="Z39" s="190">
        <v>21459042.029999997</v>
      </c>
      <c r="AA39" s="194">
        <f t="shared" si="4"/>
        <v>0.60982952809323132</v>
      </c>
      <c r="AB39" s="191">
        <v>37</v>
      </c>
      <c r="AC39" s="193">
        <v>78</v>
      </c>
      <c r="AD39" s="190">
        <v>18848001.52</v>
      </c>
      <c r="AE39" s="190">
        <v>16963201.368000001</v>
      </c>
      <c r="AF39" s="194">
        <f t="shared" si="9"/>
        <v>0.48206537195392757</v>
      </c>
      <c r="AG39" s="193">
        <v>1</v>
      </c>
      <c r="AH39" s="192">
        <v>139922.82999999999</v>
      </c>
      <c r="AI39" s="191">
        <v>36</v>
      </c>
      <c r="AJ39" s="190">
        <v>17382141.18</v>
      </c>
      <c r="AK39" s="190">
        <v>15643926.970000001</v>
      </c>
      <c r="AL39" s="190">
        <v>0</v>
      </c>
      <c r="AM39" s="190">
        <v>0</v>
      </c>
      <c r="AN39" s="194">
        <f t="shared" si="5"/>
        <v>0.44457383688137464</v>
      </c>
      <c r="AO39" s="191">
        <v>36</v>
      </c>
      <c r="AP39" s="190">
        <v>17382141.18</v>
      </c>
      <c r="AQ39" s="190">
        <v>15643926.970000001</v>
      </c>
      <c r="AR39" s="194">
        <f t="shared" si="6"/>
        <v>0.44457383688137464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48997716.698754072</v>
      </c>
      <c r="C40" s="125">
        <v>3</v>
      </c>
      <c r="D40" s="126">
        <v>45977000</v>
      </c>
      <c r="E40" s="126">
        <v>32183899.999999996</v>
      </c>
      <c r="F40" s="194">
        <f t="shared" si="1"/>
        <v>0.93834984766074037</v>
      </c>
      <c r="G40" s="122">
        <v>3</v>
      </c>
      <c r="H40" s="121">
        <v>45977000</v>
      </c>
      <c r="I40" s="121">
        <v>32183899.999999996</v>
      </c>
      <c r="J40" s="194">
        <f t="shared" si="2"/>
        <v>0.93834984766074037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11"/>
        <v>0.93830555988273345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4"/>
        <v>0.91871281016538986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9"/>
        <v>2.6123666289791584E-4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5"/>
        <v>2.6123666289791584E-4</v>
      </c>
      <c r="AO40" s="127">
        <v>1</v>
      </c>
      <c r="AP40" s="126">
        <v>12800</v>
      </c>
      <c r="AQ40" s="126">
        <v>8960</v>
      </c>
      <c r="AR40" s="194">
        <f t="shared" si="6"/>
        <v>2.6123666289791584E-4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40131844.512999788</v>
      </c>
      <c r="C41" s="125">
        <v>3</v>
      </c>
      <c r="D41" s="126">
        <v>37065688.18</v>
      </c>
      <c r="E41" s="126">
        <v>29652550.544</v>
      </c>
      <c r="F41" s="194">
        <f t="shared" si="1"/>
        <v>0.9235979215456549</v>
      </c>
      <c r="G41" s="122">
        <v>3</v>
      </c>
      <c r="H41" s="121">
        <v>37065688.18</v>
      </c>
      <c r="I41" s="121">
        <v>29652550.544</v>
      </c>
      <c r="J41" s="194">
        <f t="shared" si="2"/>
        <v>0.9235979215456549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0.89439796938246929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4"/>
        <v>0.89439796938246929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9"/>
        <v>0.3849420266490825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5"/>
        <v>0.70480482776807551</v>
      </c>
      <c r="AO41" s="127">
        <v>3</v>
      </c>
      <c r="AP41" s="126">
        <v>25030279.75</v>
      </c>
      <c r="AQ41" s="126">
        <v>20024223.780000001</v>
      </c>
      <c r="AR41" s="194">
        <f t="shared" si="6"/>
        <v>0.62370120421183273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183</v>
      </c>
      <c r="B42" s="135">
        <f>SUM(B43:B45)</f>
        <v>402285154.48018003</v>
      </c>
      <c r="C42" s="146">
        <f>SUM(C43:C45)</f>
        <v>2773</v>
      </c>
      <c r="D42" s="147">
        <f t="shared" ref="D42:AQ42" si="15">SUM(D43:D45)</f>
        <v>406786946.86000001</v>
      </c>
      <c r="E42" s="147">
        <f t="shared" si="15"/>
        <v>345119137.31800008</v>
      </c>
      <c r="F42" s="195">
        <f>D42/B42</f>
        <v>1.0111905506074095</v>
      </c>
      <c r="G42" s="146">
        <f t="shared" si="15"/>
        <v>2739</v>
      </c>
      <c r="H42" s="147">
        <f t="shared" si="15"/>
        <v>402610452.80000001</v>
      </c>
      <c r="I42" s="147">
        <f t="shared" si="15"/>
        <v>341569117.36700004</v>
      </c>
      <c r="J42" s="195">
        <f t="shared" ref="J42" si="16">H42/B42</f>
        <v>1.0008086262100333</v>
      </c>
      <c r="K42" s="146">
        <v>605</v>
      </c>
      <c r="L42" s="147">
        <v>87123183.530000001</v>
      </c>
      <c r="M42" s="147">
        <v>74054705.755500004</v>
      </c>
      <c r="N42" s="146">
        <f t="shared" si="15"/>
        <v>1682</v>
      </c>
      <c r="O42" s="147">
        <f t="shared" si="15"/>
        <v>245549456.54999998</v>
      </c>
      <c r="P42" s="147">
        <f t="shared" si="15"/>
        <v>208717037.73000002</v>
      </c>
      <c r="Q42" s="195">
        <f t="shared" si="11"/>
        <v>0.61038657234888793</v>
      </c>
      <c r="R42" s="146">
        <f t="shared" si="15"/>
        <v>90</v>
      </c>
      <c r="S42" s="147">
        <f t="shared" si="15"/>
        <v>15061124.940000001</v>
      </c>
      <c r="T42" s="147">
        <f t="shared" si="15"/>
        <v>12801956.179999998</v>
      </c>
      <c r="U42" s="146">
        <f t="shared" si="15"/>
        <v>223</v>
      </c>
      <c r="V42" s="147">
        <f t="shared" si="15"/>
        <v>2755779.6300000004</v>
      </c>
      <c r="W42" s="147">
        <f t="shared" si="15"/>
        <v>2342412.8360000001</v>
      </c>
      <c r="X42" s="146">
        <f t="shared" si="15"/>
        <v>1592</v>
      </c>
      <c r="Y42" s="147">
        <f t="shared" si="15"/>
        <v>227732551.97999999</v>
      </c>
      <c r="Z42" s="147">
        <f t="shared" si="15"/>
        <v>193572668.72750002</v>
      </c>
      <c r="AA42" s="195">
        <f t="shared" si="4"/>
        <v>0.56609733032348331</v>
      </c>
      <c r="AB42" s="146">
        <f t="shared" si="15"/>
        <v>1204</v>
      </c>
      <c r="AC42" s="146">
        <f t="shared" si="15"/>
        <v>1299</v>
      </c>
      <c r="AD42" s="147">
        <f t="shared" si="15"/>
        <v>171421990.07999998</v>
      </c>
      <c r="AE42" s="147">
        <f t="shared" si="15"/>
        <v>145708690.52399999</v>
      </c>
      <c r="AF42" s="195">
        <f t="shared" si="9"/>
        <v>0.42612059672325214</v>
      </c>
      <c r="AG42" s="146">
        <f t="shared" si="15"/>
        <v>11</v>
      </c>
      <c r="AH42" s="147">
        <f t="shared" si="15"/>
        <v>1931366.94</v>
      </c>
      <c r="AI42" s="146">
        <f t="shared" si="15"/>
        <v>1201</v>
      </c>
      <c r="AJ42" s="147">
        <f t="shared" si="15"/>
        <v>169633905.18000001</v>
      </c>
      <c r="AK42" s="147">
        <f t="shared" si="15"/>
        <v>144188818.153</v>
      </c>
      <c r="AL42" s="147">
        <f t="shared" si="15"/>
        <v>90660087.209999993</v>
      </c>
      <c r="AM42" s="147">
        <f t="shared" si="15"/>
        <v>77061073.709999993</v>
      </c>
      <c r="AN42" s="195">
        <f t="shared" si="5"/>
        <v>0.42167577722124872</v>
      </c>
      <c r="AO42" s="146">
        <f t="shared" si="15"/>
        <v>938</v>
      </c>
      <c r="AP42" s="147">
        <f t="shared" si="15"/>
        <v>128149387.14</v>
      </c>
      <c r="AQ42" s="147">
        <f t="shared" si="15"/>
        <v>108926977.83</v>
      </c>
      <c r="AR42" s="195">
        <f t="shared" si="6"/>
        <v>0.31855360734250937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108916.51905647057</v>
      </c>
      <c r="C43" s="209">
        <v>5</v>
      </c>
      <c r="D43" s="155">
        <v>99811</v>
      </c>
      <c r="E43" s="155">
        <v>84839.35</v>
      </c>
      <c r="F43" s="210">
        <f t="shared" si="1"/>
        <v>0.91639909964667909</v>
      </c>
      <c r="G43" s="156">
        <v>5</v>
      </c>
      <c r="H43" s="155">
        <v>99811</v>
      </c>
      <c r="I43" s="155">
        <v>84839.35</v>
      </c>
      <c r="J43" s="210">
        <f t="shared" si="2"/>
        <v>0.91639909964667909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0.91639909964667909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0.91639909964667909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9"/>
        <v>0.91639909964667909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5"/>
        <v>0.91639909964667909</v>
      </c>
      <c r="AO43" s="156">
        <v>5</v>
      </c>
      <c r="AP43" s="155">
        <v>99811</v>
      </c>
      <c r="AQ43" s="155">
        <v>84839.35</v>
      </c>
      <c r="AR43" s="210">
        <f t="shared" si="6"/>
        <v>0.91639909964667909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389817398.0089035</v>
      </c>
      <c r="C44" s="211">
        <v>2704</v>
      </c>
      <c r="D44" s="116">
        <v>402530138.60000002</v>
      </c>
      <c r="E44" s="116">
        <v>341500850.33550006</v>
      </c>
      <c r="F44" s="210">
        <f t="shared" si="1"/>
        <v>1.0326120400372847</v>
      </c>
      <c r="G44" s="117">
        <v>2670</v>
      </c>
      <c r="H44" s="116">
        <v>398353644.54000002</v>
      </c>
      <c r="I44" s="116">
        <v>337950830.38450003</v>
      </c>
      <c r="J44" s="210">
        <f t="shared" si="2"/>
        <v>1.0218980645160982</v>
      </c>
      <c r="K44" s="117">
        <v>602</v>
      </c>
      <c r="L44" s="116">
        <v>86603183.530000001</v>
      </c>
      <c r="M44" s="118">
        <v>73612705.755500004</v>
      </c>
      <c r="N44" s="117">
        <v>1619</v>
      </c>
      <c r="O44" s="116">
        <v>242014189.27999997</v>
      </c>
      <c r="P44" s="116">
        <v>205712060.56000003</v>
      </c>
      <c r="Q44" s="210">
        <f t="shared" si="11"/>
        <v>0.62083988687049907</v>
      </c>
      <c r="R44" s="117">
        <v>89</v>
      </c>
      <c r="S44" s="116">
        <v>15006124.940000001</v>
      </c>
      <c r="T44" s="118">
        <v>12755206.179999998</v>
      </c>
      <c r="U44" s="117">
        <v>213</v>
      </c>
      <c r="V44" s="116">
        <v>2713634.74</v>
      </c>
      <c r="W44" s="118">
        <v>2306589.676</v>
      </c>
      <c r="X44" s="117">
        <v>1530</v>
      </c>
      <c r="Y44" s="116">
        <v>224294429.59999999</v>
      </c>
      <c r="Z44" s="116">
        <v>190650264.71750003</v>
      </c>
      <c r="AA44" s="210">
        <f t="shared" si="4"/>
        <v>0.5753833224110666</v>
      </c>
      <c r="AB44" s="117">
        <v>1154</v>
      </c>
      <c r="AC44" s="119">
        <v>1248</v>
      </c>
      <c r="AD44" s="116">
        <v>168966072.94</v>
      </c>
      <c r="AE44" s="116">
        <v>143621160.965</v>
      </c>
      <c r="AF44" s="210">
        <f t="shared" si="9"/>
        <v>0.43344928626336166</v>
      </c>
      <c r="AG44" s="119">
        <v>11</v>
      </c>
      <c r="AH44" s="118">
        <v>1931366.94</v>
      </c>
      <c r="AI44" s="117">
        <v>1145</v>
      </c>
      <c r="AJ44" s="116">
        <v>166664417.08000001</v>
      </c>
      <c r="AK44" s="116">
        <v>141664753.303</v>
      </c>
      <c r="AL44" s="116">
        <v>88724763.299999997</v>
      </c>
      <c r="AM44" s="116">
        <v>75416048.388999999</v>
      </c>
      <c r="AN44" s="210">
        <f t="shared" si="5"/>
        <v>0.42754484004891274</v>
      </c>
      <c r="AO44" s="117">
        <v>893</v>
      </c>
      <c r="AP44" s="116">
        <v>126063360.11</v>
      </c>
      <c r="AQ44" s="116">
        <v>107153854.89</v>
      </c>
      <c r="AR44" s="210">
        <f t="shared" si="6"/>
        <v>0.32339079977933843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12358839.95222</v>
      </c>
      <c r="C45" s="212">
        <v>64</v>
      </c>
      <c r="D45" s="121">
        <v>4156997.2600000002</v>
      </c>
      <c r="E45" s="121">
        <v>3533447.6324999998</v>
      </c>
      <c r="F45" s="210">
        <f t="shared" si="1"/>
        <v>0.33635820805764904</v>
      </c>
      <c r="G45" s="122">
        <v>64</v>
      </c>
      <c r="H45" s="121">
        <v>4156997.2600000002</v>
      </c>
      <c r="I45" s="121">
        <v>3533447.6324999998</v>
      </c>
      <c r="J45" s="210">
        <f t="shared" si="2"/>
        <v>0.33635820805764904</v>
      </c>
      <c r="K45" s="122">
        <v>3</v>
      </c>
      <c r="L45" s="121">
        <v>520000</v>
      </c>
      <c r="M45" s="123">
        <v>442000</v>
      </c>
      <c r="N45" s="122">
        <v>58</v>
      </c>
      <c r="O45" s="121">
        <v>3435456.27</v>
      </c>
      <c r="P45" s="121">
        <v>2920137.82</v>
      </c>
      <c r="Q45" s="210">
        <f t="shared" si="11"/>
        <v>0.27797562580967755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57</v>
      </c>
      <c r="Y45" s="121">
        <v>3338311.38</v>
      </c>
      <c r="Z45" s="121">
        <v>2837564.6599999997</v>
      </c>
      <c r="AA45" s="210">
        <f t="shared" si="4"/>
        <v>0.27011526914387657</v>
      </c>
      <c r="AB45" s="122">
        <v>45</v>
      </c>
      <c r="AC45" s="124">
        <v>46</v>
      </c>
      <c r="AD45" s="121">
        <v>2356106.14</v>
      </c>
      <c r="AE45" s="121">
        <v>2002690.209</v>
      </c>
      <c r="AF45" s="210">
        <f t="shared" si="9"/>
        <v>0.19064136675520069</v>
      </c>
      <c r="AG45" s="124">
        <v>0</v>
      </c>
      <c r="AH45" s="123">
        <v>0</v>
      </c>
      <c r="AI45" s="122">
        <v>51</v>
      </c>
      <c r="AJ45" s="121">
        <v>2869677.1</v>
      </c>
      <c r="AK45" s="121">
        <v>2439225.4999999995</v>
      </c>
      <c r="AL45" s="121">
        <v>1935323.91</v>
      </c>
      <c r="AM45" s="121">
        <v>1645025.321</v>
      </c>
      <c r="AN45" s="210">
        <f t="shared" si="5"/>
        <v>0.23219631543853145</v>
      </c>
      <c r="AO45" s="122">
        <v>40</v>
      </c>
      <c r="AP45" s="121">
        <v>1986216.0299999998</v>
      </c>
      <c r="AQ45" s="121">
        <v>1688283.5899999999</v>
      </c>
      <c r="AR45" s="210">
        <f t="shared" si="6"/>
        <v>0.16071217344660399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184</v>
      </c>
      <c r="B46" s="135">
        <f>SUM(B47:B50)</f>
        <v>348748185.15370131</v>
      </c>
      <c r="C46" s="146">
        <v>197</v>
      </c>
      <c r="D46" s="147">
        <v>325304683.92000002</v>
      </c>
      <c r="E46" s="147">
        <v>243978512.94</v>
      </c>
      <c r="F46" s="195">
        <f>D46/B46</f>
        <v>0.93277814127299563</v>
      </c>
      <c r="G46" s="146">
        <v>157</v>
      </c>
      <c r="H46" s="147">
        <v>246037879.94</v>
      </c>
      <c r="I46" s="147">
        <v>184528409.95499998</v>
      </c>
      <c r="J46" s="195">
        <f t="shared" si="2"/>
        <v>0.70548863166575471</v>
      </c>
      <c r="K46" s="146">
        <v>60</v>
      </c>
      <c r="L46" s="147">
        <v>83047614.439999998</v>
      </c>
      <c r="M46" s="147">
        <v>62285710.829999998</v>
      </c>
      <c r="N46" s="146">
        <v>86</v>
      </c>
      <c r="O46" s="147">
        <v>136098964.06</v>
      </c>
      <c r="P46" s="147">
        <v>102074222.78999999</v>
      </c>
      <c r="Q46" s="195">
        <f t="shared" si="11"/>
        <v>0.39024995642634835</v>
      </c>
      <c r="R46" s="146">
        <v>1</v>
      </c>
      <c r="S46" s="147">
        <v>34698.800000000003</v>
      </c>
      <c r="T46" s="147">
        <v>26024.1</v>
      </c>
      <c r="U46" s="146">
        <v>12</v>
      </c>
      <c r="V46" s="147">
        <v>826794.66</v>
      </c>
      <c r="W46" s="147">
        <v>620095.995</v>
      </c>
      <c r="X46" s="146">
        <v>85</v>
      </c>
      <c r="Y46" s="147">
        <v>135237470.59999999</v>
      </c>
      <c r="Z46" s="147">
        <v>101428102.69500001</v>
      </c>
      <c r="AA46" s="195">
        <f t="shared" si="4"/>
        <v>0.38777971142816914</v>
      </c>
      <c r="AB46" s="146">
        <v>70</v>
      </c>
      <c r="AC46" s="146">
        <v>95</v>
      </c>
      <c r="AD46" s="147">
        <v>73210249.289999992</v>
      </c>
      <c r="AE46" s="147">
        <v>54907686.967500001</v>
      </c>
      <c r="AF46" s="195">
        <f t="shared" si="9"/>
        <v>0.2099229541731796</v>
      </c>
      <c r="AG46" s="146">
        <f>SUM(AG47:AG50)</f>
        <v>1</v>
      </c>
      <c r="AH46" s="147">
        <f>SUM(AH47:AH50)</f>
        <v>32938.699999999997</v>
      </c>
      <c r="AI46" s="146">
        <v>75</v>
      </c>
      <c r="AJ46" s="147">
        <v>81550936.859999999</v>
      </c>
      <c r="AK46" s="147">
        <v>61163202.329999998</v>
      </c>
      <c r="AL46" s="147">
        <v>36911341.75</v>
      </c>
      <c r="AM46" s="147">
        <v>27683506.219999999</v>
      </c>
      <c r="AN46" s="195">
        <f t="shared" si="5"/>
        <v>0.2338390286505968</v>
      </c>
      <c r="AO46" s="146">
        <v>61</v>
      </c>
      <c r="AP46" s="147">
        <v>60939507.569999993</v>
      </c>
      <c r="AQ46" s="147">
        <v>45704630.370000005</v>
      </c>
      <c r="AR46" s="195">
        <f t="shared" si="6"/>
        <v>0.17473784858017988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99985494.551982671</v>
      </c>
      <c r="C47" s="140">
        <v>27</v>
      </c>
      <c r="D47" s="141">
        <v>38653978.300000004</v>
      </c>
      <c r="E47" s="141">
        <v>28990483.725000001</v>
      </c>
      <c r="F47" s="194">
        <f t="shared" si="1"/>
        <v>0.38659586046157646</v>
      </c>
      <c r="G47" s="143">
        <v>27</v>
      </c>
      <c r="H47" s="141">
        <v>38653978.299999997</v>
      </c>
      <c r="I47" s="141">
        <v>28990483.724999998</v>
      </c>
      <c r="J47" s="194">
        <f t="shared" si="2"/>
        <v>0.38659586046157635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f t="shared" si="11"/>
        <v>0.29158087461219534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4"/>
        <v>0.28823060514059867</v>
      </c>
      <c r="AB47" s="143">
        <v>18</v>
      </c>
      <c r="AC47" s="145">
        <v>27</v>
      </c>
      <c r="AD47" s="141">
        <v>27762188.390000001</v>
      </c>
      <c r="AE47" s="141">
        <v>20821641.2925</v>
      </c>
      <c r="AF47" s="194">
        <f t="shared" si="9"/>
        <v>0.27766216004028843</v>
      </c>
      <c r="AG47" s="145">
        <v>1</v>
      </c>
      <c r="AH47" s="144">
        <v>32938.699999999997</v>
      </c>
      <c r="AI47" s="143">
        <v>15</v>
      </c>
      <c r="AJ47" s="141">
        <v>27395075.57</v>
      </c>
      <c r="AK47" s="141">
        <v>20546306.609999999</v>
      </c>
      <c r="AL47" s="141">
        <v>10434700.67</v>
      </c>
      <c r="AM47" s="141">
        <v>7826025.5</v>
      </c>
      <c r="AN47" s="194">
        <f t="shared" si="5"/>
        <v>0.27399049924944108</v>
      </c>
      <c r="AO47" s="143">
        <v>12</v>
      </c>
      <c r="AP47" s="141">
        <v>21169611.039999999</v>
      </c>
      <c r="AQ47" s="141">
        <v>15877208.210000001</v>
      </c>
      <c r="AR47" s="194">
        <f t="shared" si="6"/>
        <v>0.21172682232415097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10756844.274600001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9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5"/>
        <v>0</v>
      </c>
      <c r="AO48" s="79">
        <v>0</v>
      </c>
      <c r="AP48" s="77">
        <v>0</v>
      </c>
      <c r="AQ48" s="77">
        <v>0</v>
      </c>
      <c r="AR48" s="194">
        <f t="shared" si="6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78421871.752321333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0.75782392414321376</v>
      </c>
      <c r="G49" s="79">
        <v>23</v>
      </c>
      <c r="H49" s="77">
        <v>54205141.960000001</v>
      </c>
      <c r="I49" s="77">
        <v>40653856.469999999</v>
      </c>
      <c r="J49" s="194">
        <f t="shared" si="2"/>
        <v>0.69119928852495793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f t="shared" si="11"/>
        <v>0.51405186052329477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13</v>
      </c>
      <c r="Y49" s="77">
        <v>40151326.229999997</v>
      </c>
      <c r="Z49" s="77">
        <v>30113494.622499999</v>
      </c>
      <c r="AA49" s="194">
        <f t="shared" si="4"/>
        <v>0.51199142959516897</v>
      </c>
      <c r="AB49" s="79">
        <v>8</v>
      </c>
      <c r="AC49" s="80">
        <v>11</v>
      </c>
      <c r="AD49" s="77">
        <v>10235582.43</v>
      </c>
      <c r="AE49" s="77">
        <v>7676686.8224999998</v>
      </c>
      <c r="AF49" s="194">
        <f t="shared" si="9"/>
        <v>0.13051948648110431</v>
      </c>
      <c r="AG49" s="80">
        <v>0</v>
      </c>
      <c r="AH49" s="78">
        <v>0</v>
      </c>
      <c r="AI49" s="79">
        <v>11</v>
      </c>
      <c r="AJ49" s="77">
        <v>15646669.59</v>
      </c>
      <c r="AK49" s="77">
        <v>11735002.15</v>
      </c>
      <c r="AL49" s="77">
        <v>14994552.59</v>
      </c>
      <c r="AM49" s="77">
        <v>11245914.41</v>
      </c>
      <c r="AN49" s="194">
        <f t="shared" si="5"/>
        <v>0.19951920606303111</v>
      </c>
      <c r="AO49" s="79">
        <v>8</v>
      </c>
      <c r="AP49" s="77">
        <v>9017354.9499999993</v>
      </c>
      <c r="AQ49" s="77">
        <v>6763016.1699999999</v>
      </c>
      <c r="AR49" s="194">
        <f t="shared" si="6"/>
        <v>0.11498520436338706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159583974.57479733</v>
      </c>
      <c r="C50" s="102">
        <v>144</v>
      </c>
      <c r="D50" s="98">
        <v>227220735.03</v>
      </c>
      <c r="E50" s="98">
        <v>170415551.27250001</v>
      </c>
      <c r="F50" s="194">
        <f t="shared" si="1"/>
        <v>1.4238317828304319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0.95986304444500981</v>
      </c>
      <c r="K50" s="100">
        <v>50</v>
      </c>
      <c r="L50" s="98">
        <v>76192116.609999999</v>
      </c>
      <c r="M50" s="103">
        <v>57144087.457499996</v>
      </c>
      <c r="N50" s="100">
        <v>54</v>
      </c>
      <c r="O50" s="98">
        <v>66632197.030000001</v>
      </c>
      <c r="P50" s="98">
        <v>49974147.630000003</v>
      </c>
      <c r="Q50" s="194">
        <f t="shared" si="11"/>
        <v>0.41753689371089925</v>
      </c>
      <c r="R50" s="100">
        <v>0</v>
      </c>
      <c r="S50" s="98">
        <v>0</v>
      </c>
      <c r="T50" s="103">
        <v>0</v>
      </c>
      <c r="U50" s="100">
        <v>8</v>
      </c>
      <c r="V50" s="98">
        <v>364932.26</v>
      </c>
      <c r="W50" s="103">
        <v>273699.19500000001</v>
      </c>
      <c r="X50" s="100">
        <v>54</v>
      </c>
      <c r="Y50" s="98">
        <v>66267264.770000003</v>
      </c>
      <c r="Z50" s="98">
        <v>49700448.435000002</v>
      </c>
      <c r="AA50" s="194">
        <f t="shared" si="4"/>
        <v>0.41525012111376136</v>
      </c>
      <c r="AB50" s="100">
        <v>44</v>
      </c>
      <c r="AC50" s="101">
        <v>57</v>
      </c>
      <c r="AD50" s="98">
        <v>35212478.469999999</v>
      </c>
      <c r="AE50" s="98">
        <v>26409358.852499999</v>
      </c>
      <c r="AF50" s="194">
        <f t="shared" si="9"/>
        <v>0.22065171997264574</v>
      </c>
      <c r="AG50" s="101">
        <v>0</v>
      </c>
      <c r="AH50" s="103">
        <v>0</v>
      </c>
      <c r="AI50" s="100">
        <v>49</v>
      </c>
      <c r="AJ50" s="98">
        <v>38509191.700000003</v>
      </c>
      <c r="AK50" s="98">
        <v>28881893.57</v>
      </c>
      <c r="AL50" s="98">
        <v>11482088.49</v>
      </c>
      <c r="AM50" s="98">
        <v>8611566.3100000005</v>
      </c>
      <c r="AN50" s="194">
        <f t="shared" si="5"/>
        <v>0.24130989219065144</v>
      </c>
      <c r="AO50" s="100">
        <v>41</v>
      </c>
      <c r="AP50" s="98">
        <v>30752541.579999998</v>
      </c>
      <c r="AQ50" s="98">
        <v>23064405.989999998</v>
      </c>
      <c r="AR50" s="194">
        <f t="shared" si="6"/>
        <v>0.19270444705953993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185</v>
      </c>
      <c r="B51" s="135">
        <f>SUM(B52:B54)</f>
        <v>13433542.858200001</v>
      </c>
      <c r="C51" s="146">
        <v>10</v>
      </c>
      <c r="D51" s="147">
        <v>3660935.08</v>
      </c>
      <c r="E51" s="147">
        <v>2745701.31</v>
      </c>
      <c r="F51" s="195">
        <f>D51/B51</f>
        <v>0.27252193398596408</v>
      </c>
      <c r="G51" s="146">
        <v>10</v>
      </c>
      <c r="H51" s="147">
        <v>3660935.08</v>
      </c>
      <c r="I51" s="147">
        <v>2745701.31</v>
      </c>
      <c r="J51" s="195">
        <f t="shared" si="2"/>
        <v>0.27252193398596408</v>
      </c>
      <c r="K51" s="146">
        <v>9</v>
      </c>
      <c r="L51" s="147">
        <v>2531274.2400000002</v>
      </c>
      <c r="M51" s="147"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9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5"/>
        <v>0</v>
      </c>
      <c r="AO51" s="146">
        <v>0</v>
      </c>
      <c r="AP51" s="147">
        <v>0</v>
      </c>
      <c r="AQ51" s="147">
        <v>0</v>
      </c>
      <c r="AR51" s="195">
        <f t="shared" si="6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7768780.5285</v>
      </c>
      <c r="C52" s="140">
        <v>4</v>
      </c>
      <c r="D52" s="141">
        <v>3030195.58</v>
      </c>
      <c r="E52" s="141">
        <v>2272646.6850000001</v>
      </c>
      <c r="F52" s="194">
        <f t="shared" si="1"/>
        <v>0.39004777762528348</v>
      </c>
      <c r="G52" s="143">
        <v>4</v>
      </c>
      <c r="H52" s="141">
        <v>3030195.58</v>
      </c>
      <c r="I52" s="141">
        <v>2272646.6850000001</v>
      </c>
      <c r="J52" s="194">
        <f t="shared" si="2"/>
        <v>0.39004777762528348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9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5"/>
        <v>0</v>
      </c>
      <c r="AO52" s="143">
        <v>0</v>
      </c>
      <c r="AP52" s="141">
        <v>0</v>
      </c>
      <c r="AQ52" s="141">
        <v>0</v>
      </c>
      <c r="AR52" s="194">
        <f t="shared" si="6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2829112.0986000001</v>
      </c>
      <c r="C53" s="76">
        <v>3</v>
      </c>
      <c r="D53" s="77">
        <v>421000</v>
      </c>
      <c r="E53" s="77">
        <v>315750</v>
      </c>
      <c r="F53" s="194">
        <f t="shared" si="1"/>
        <v>0.14880993941821319</v>
      </c>
      <c r="G53" s="79">
        <v>3</v>
      </c>
      <c r="H53" s="77">
        <v>421000</v>
      </c>
      <c r="I53" s="77">
        <v>315750</v>
      </c>
      <c r="J53" s="194">
        <f t="shared" si="2"/>
        <v>0.14880993941821319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9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5"/>
        <v>0</v>
      </c>
      <c r="AO53" s="79">
        <v>0</v>
      </c>
      <c r="AP53" s="77">
        <v>0</v>
      </c>
      <c r="AQ53" s="77">
        <v>0</v>
      </c>
      <c r="AR53" s="194">
        <f t="shared" si="6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2835650.2311</v>
      </c>
      <c r="C54" s="102">
        <v>3</v>
      </c>
      <c r="D54" s="98">
        <v>209739.5</v>
      </c>
      <c r="E54" s="98">
        <v>157304.625</v>
      </c>
      <c r="F54" s="194">
        <f t="shared" si="1"/>
        <v>7.3965222402848418E-2</v>
      </c>
      <c r="G54" s="100">
        <v>3</v>
      </c>
      <c r="H54" s="98">
        <v>209739.5</v>
      </c>
      <c r="I54" s="98">
        <v>157304.625</v>
      </c>
      <c r="J54" s="194">
        <f t="shared" si="2"/>
        <v>7.3965222402848418E-2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9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5"/>
        <v>0</v>
      </c>
      <c r="AO54" s="100">
        <v>0</v>
      </c>
      <c r="AP54" s="98">
        <v>0</v>
      </c>
      <c r="AQ54" s="98">
        <v>0</v>
      </c>
      <c r="AR54" s="194">
        <f t="shared" si="6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186</v>
      </c>
      <c r="B55" s="135">
        <f>B56</f>
        <v>182327097.03128666</v>
      </c>
      <c r="C55" s="146">
        <v>96</v>
      </c>
      <c r="D55" s="147">
        <v>98874201.739999995</v>
      </c>
      <c r="E55" s="147">
        <v>74155651.304999992</v>
      </c>
      <c r="F55" s="195">
        <f t="shared" ref="F55" si="17">F56</f>
        <v>0.54229022098143509</v>
      </c>
      <c r="G55" s="146">
        <v>92</v>
      </c>
      <c r="H55" s="147">
        <v>97444049.980000004</v>
      </c>
      <c r="I55" s="147">
        <v>73083037.484999999</v>
      </c>
      <c r="J55" s="195">
        <f t="shared" ref="J55:AR55" si="18">J56</f>
        <v>0.53444634158398829</v>
      </c>
      <c r="K55" s="146">
        <v>1</v>
      </c>
      <c r="L55" s="147">
        <v>847113.07</v>
      </c>
      <c r="M55" s="147">
        <v>635334.80249999999</v>
      </c>
      <c r="N55" s="146">
        <v>78</v>
      </c>
      <c r="O55" s="147">
        <v>88044255.950000003</v>
      </c>
      <c r="P55" s="147">
        <v>66033191.700000003</v>
      </c>
      <c r="Q55" s="195">
        <f t="shared" si="18"/>
        <v>0.48289177738014405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78</v>
      </c>
      <c r="Y55" s="147">
        <v>87912753.010000005</v>
      </c>
      <c r="Z55" s="147">
        <v>65934564.495000005</v>
      </c>
      <c r="AA55" s="195">
        <f t="shared" si="18"/>
        <v>0.48217053000583066</v>
      </c>
      <c r="AB55" s="146">
        <v>68</v>
      </c>
      <c r="AC55" s="146">
        <v>110</v>
      </c>
      <c r="AD55" s="147">
        <v>76464082.840000004</v>
      </c>
      <c r="AE55" s="147">
        <v>57348062.130000003</v>
      </c>
      <c r="AF55" s="195">
        <f t="shared" si="18"/>
        <v>0.41937860079502637</v>
      </c>
      <c r="AG55" s="146">
        <f t="shared" si="18"/>
        <v>0</v>
      </c>
      <c r="AH55" s="146">
        <f t="shared" si="18"/>
        <v>0</v>
      </c>
      <c r="AI55" s="146">
        <v>54</v>
      </c>
      <c r="AJ55" s="147">
        <v>67867580.439999998</v>
      </c>
      <c r="AK55" s="147">
        <v>50900684.980000004</v>
      </c>
      <c r="AL55" s="146">
        <v>0</v>
      </c>
      <c r="AM55" s="146">
        <v>0</v>
      </c>
      <c r="AN55" s="195">
        <f t="shared" si="18"/>
        <v>0.37222980865183286</v>
      </c>
      <c r="AO55" s="146">
        <v>54</v>
      </c>
      <c r="AP55" s="147">
        <v>67867580.439999998</v>
      </c>
      <c r="AQ55" s="147">
        <v>50900684.979999997</v>
      </c>
      <c r="AR55" s="195">
        <f t="shared" si="18"/>
        <v>0.37222980865183286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182327097.03128666</v>
      </c>
      <c r="C56" s="160">
        <v>96</v>
      </c>
      <c r="D56" s="161">
        <v>98874201.739999995</v>
      </c>
      <c r="E56" s="161">
        <v>74155651.304999992</v>
      </c>
      <c r="F56" s="194">
        <f t="shared" si="1"/>
        <v>0.54229022098143509</v>
      </c>
      <c r="G56" s="217">
        <v>92</v>
      </c>
      <c r="H56" s="218">
        <v>97444049.980000004</v>
      </c>
      <c r="I56" s="218">
        <v>73083037.484999999</v>
      </c>
      <c r="J56" s="194">
        <f t="shared" si="2"/>
        <v>0.53444634158398829</v>
      </c>
      <c r="K56" s="162">
        <v>1</v>
      </c>
      <c r="L56" s="161">
        <v>847113.07</v>
      </c>
      <c r="M56" s="163">
        <v>635334.80249999999</v>
      </c>
      <c r="N56" s="162">
        <v>78</v>
      </c>
      <c r="O56" s="161">
        <v>88044255.950000003</v>
      </c>
      <c r="P56" s="161">
        <v>66033191.700000003</v>
      </c>
      <c r="Q56" s="194">
        <f t="shared" si="11"/>
        <v>0.48289177738014405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78</v>
      </c>
      <c r="Y56" s="161">
        <v>87912753.010000005</v>
      </c>
      <c r="Z56" s="161">
        <v>65934564.495000005</v>
      </c>
      <c r="AA56" s="194">
        <f t="shared" si="4"/>
        <v>0.48217053000583066</v>
      </c>
      <c r="AB56" s="162">
        <v>68</v>
      </c>
      <c r="AC56" s="164">
        <v>110</v>
      </c>
      <c r="AD56" s="161">
        <v>76464082.840000004</v>
      </c>
      <c r="AE56" s="161">
        <v>57348062.130000003</v>
      </c>
      <c r="AF56" s="194">
        <f t="shared" si="9"/>
        <v>0.41937860079502637</v>
      </c>
      <c r="AG56" s="164">
        <v>0</v>
      </c>
      <c r="AH56" s="163">
        <v>0</v>
      </c>
      <c r="AI56" s="162">
        <v>54</v>
      </c>
      <c r="AJ56" s="161">
        <v>67867580.439999998</v>
      </c>
      <c r="AK56" s="161">
        <v>50900684.980000004</v>
      </c>
      <c r="AL56" s="161">
        <v>0</v>
      </c>
      <c r="AM56" s="161">
        <v>0</v>
      </c>
      <c r="AN56" s="194">
        <f t="shared" si="5"/>
        <v>0.37222980865183286</v>
      </c>
      <c r="AO56" s="162">
        <v>54</v>
      </c>
      <c r="AP56" s="161">
        <v>67867580.439999998</v>
      </c>
      <c r="AQ56" s="161">
        <v>50900684.979999997</v>
      </c>
      <c r="AR56" s="194">
        <f t="shared" si="6"/>
        <v>0.37222980865183286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3049160051.5127182</v>
      </c>
      <c r="C57" s="136">
        <f>SUM(C6+C26+C37+C42+C46+C51+C55)</f>
        <v>9453</v>
      </c>
      <c r="D57" s="137">
        <f>SUM(D6+D26+D37+D42+D46+D51+D55)</f>
        <v>3204204984.4400001</v>
      </c>
      <c r="E57" s="137">
        <f>SUM(E6+E26+E37+E42+E46+E51+E55)</f>
        <v>2389725499.257</v>
      </c>
      <c r="F57" s="195">
        <f>D57/B57</f>
        <v>1.0508484075312357</v>
      </c>
      <c r="G57" s="136">
        <f>SUM(G6+G26+G37+G42+G46+G51+G55)</f>
        <v>8847</v>
      </c>
      <c r="H57" s="138">
        <f>SUM(H6+H26+H37+H42+H46+H51+H55)</f>
        <v>2518832300.2600002</v>
      </c>
      <c r="I57" s="138">
        <f>SUM(I6+I26+I37+I42+I46+I51+I55)</f>
        <v>1875278336.7159998</v>
      </c>
      <c r="J57" s="195">
        <f t="shared" si="2"/>
        <v>0.82607415081749569</v>
      </c>
      <c r="K57" s="136">
        <f t="shared" ref="K57:P57" si="19">SUM(K6+K26+K37+K42+K46+K51+K55)</f>
        <v>1533</v>
      </c>
      <c r="L57" s="138">
        <f t="shared" si="19"/>
        <v>734829094.57000005</v>
      </c>
      <c r="M57" s="138">
        <f t="shared" si="19"/>
        <v>574442654.01399994</v>
      </c>
      <c r="N57" s="136">
        <f t="shared" si="19"/>
        <v>6943</v>
      </c>
      <c r="O57" s="138">
        <f t="shared" si="19"/>
        <v>1740723519.1999998</v>
      </c>
      <c r="P57" s="138">
        <f t="shared" si="19"/>
        <v>1280888645.48</v>
      </c>
      <c r="Q57" s="195">
        <f t="shared" si="11"/>
        <v>0.57088624073256167</v>
      </c>
      <c r="R57" s="136">
        <f t="shared" ref="R57:Z57" si="20">SUM(R6+R26+R37+R42+R46+R51+R55)</f>
        <v>140</v>
      </c>
      <c r="S57" s="138">
        <f t="shared" si="20"/>
        <v>32240148.32</v>
      </c>
      <c r="T57" s="138">
        <f t="shared" si="20"/>
        <v>24732871.789999999</v>
      </c>
      <c r="U57" s="136">
        <f t="shared" si="20"/>
        <v>355</v>
      </c>
      <c r="V57" s="138">
        <f t="shared" si="20"/>
        <v>6792851.6100000003</v>
      </c>
      <c r="W57" s="138">
        <f t="shared" si="20"/>
        <v>5458868.546000001</v>
      </c>
      <c r="X57" s="136">
        <f t="shared" si="20"/>
        <v>6803</v>
      </c>
      <c r="Y57" s="138">
        <f t="shared" si="20"/>
        <v>1701690519.27</v>
      </c>
      <c r="Z57" s="138">
        <f t="shared" si="20"/>
        <v>1250696905.1549997</v>
      </c>
      <c r="AA57" s="195">
        <f t="shared" si="4"/>
        <v>0.55808501046895675</v>
      </c>
      <c r="AB57" s="136">
        <f>SUM(AB6+AB26+AB37+AB42+AB46+AB51+AB55)</f>
        <v>4956</v>
      </c>
      <c r="AC57" s="136">
        <f>SUM(AC6+AC26+AC37+AC42+AC46+AC51+AC55)</f>
        <v>5205</v>
      </c>
      <c r="AD57" s="138">
        <f>SUM(AD6+AD26+AD37+AD42+AD46+AD51+AD55)</f>
        <v>792740755.9799999</v>
      </c>
      <c r="AE57" s="214">
        <f>SUM(AE6+AE26+AE37+AE42+AE46+AE51+AE55)</f>
        <v>566486229.61249995</v>
      </c>
      <c r="AF57" s="195">
        <f t="shared" si="9"/>
        <v>0.2599866004366394</v>
      </c>
      <c r="AG57" s="136">
        <f t="shared" ref="AG57:AM57" si="21">SUM(AG6+AG26+AG37+AG42+AG46+AG51+AG55)</f>
        <v>29</v>
      </c>
      <c r="AH57" s="138">
        <f t="shared" si="21"/>
        <v>5213035.1399999997</v>
      </c>
      <c r="AI57" s="136">
        <f t="shared" si="21"/>
        <v>6117</v>
      </c>
      <c r="AJ57" s="137">
        <f t="shared" si="21"/>
        <v>1099796748.0700002</v>
      </c>
      <c r="AK57" s="137">
        <f t="shared" si="21"/>
        <v>794701782.38300014</v>
      </c>
      <c r="AL57" s="137">
        <f t="shared" si="21"/>
        <v>389784108.38</v>
      </c>
      <c r="AM57" s="137">
        <f t="shared" si="21"/>
        <v>301604088.50999999</v>
      </c>
      <c r="AN57" s="195">
        <f t="shared" si="5"/>
        <v>0.36068842877709228</v>
      </c>
      <c r="AO57" s="136">
        <f>SUM(AO6+AO26+AO37+AO42+AO46+AO51+AO55)</f>
        <v>5443</v>
      </c>
      <c r="AP57" s="138">
        <f>SUM(AP6+AP26+AP37+AP42+AP46+AP51+AP55)</f>
        <v>901021469.73000002</v>
      </c>
      <c r="AQ57" s="138">
        <f>SUM(AQ6+AQ26+AQ37+AQ42+AQ46+AQ51+AQ55)</f>
        <v>641309179.97000003</v>
      </c>
      <c r="AR57" s="195">
        <f t="shared" si="6"/>
        <v>0.29549825345606062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67</v>
      </c>
      <c r="B1" s="242" t="s">
        <v>68</v>
      </c>
      <c r="C1" s="242"/>
      <c r="D1" s="242" t="s">
        <v>201</v>
      </c>
      <c r="E1" s="242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4" t="s">
        <v>203</v>
      </c>
      <c r="M1" s="245"/>
      <c r="N1" s="246"/>
      <c r="O1" s="247" t="s">
        <v>71</v>
      </c>
    </row>
    <row r="2" spans="1:15" ht="30.75" customHeight="1" thickBot="1" x14ac:dyDescent="0.25">
      <c r="A2" s="243"/>
      <c r="B2" s="249"/>
      <c r="C2" s="243"/>
      <c r="D2" s="250"/>
      <c r="E2" s="243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8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- 29 luty 2020 r'!Z7</f>
        <v>6135577.9800000004</v>
      </c>
      <c r="G3" s="16">
        <f>F3/'Dane - 29 luty 2020 r'!$B$3</f>
        <v>1431105.3530193828</v>
      </c>
      <c r="H3" s="17">
        <f>G3/E3</f>
        <v>0.9664798364462247</v>
      </c>
      <c r="I3" s="16">
        <f>'Dane - 29 luty 2020 r'!AK7</f>
        <v>382500</v>
      </c>
      <c r="J3" s="16">
        <f>I3/'Dane - 29 luty 2020 r'!$B$3</f>
        <v>89216.989713805888</v>
      </c>
      <c r="K3" s="17">
        <f>J3/E3</f>
        <v>6.0251623994628287E-2</v>
      </c>
      <c r="L3" s="16">
        <f>'Dane - 29 luty 2020 r'!AQ7</f>
        <v>0</v>
      </c>
      <c r="M3" s="16">
        <f>L3/'Dane - 29 luty 2020 r'!$B$3</f>
        <v>0</v>
      </c>
      <c r="N3" s="17">
        <f>M3/E3</f>
        <v>0</v>
      </c>
      <c r="O3" s="19">
        <f>'Dane - 29 luty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- 29 luty 2020 r'!Z8</f>
        <v>11333274.9575</v>
      </c>
      <c r="G4" s="22">
        <f>F4/'Dane - 29 luty 2020 r'!$B$3</f>
        <v>2643452.7459006831</v>
      </c>
      <c r="H4" s="18">
        <f t="shared" ref="H4:H53" si="0">G4/E4</f>
        <v>0.73521144372150826</v>
      </c>
      <c r="I4" s="22">
        <f>'Dane - 29 luty 2020 r'!AK8</f>
        <v>8796890.879999999</v>
      </c>
      <c r="J4" s="22">
        <f>I4/'Dane - 29 luty 2020 r'!$B$3</f>
        <v>2051848.6879854451</v>
      </c>
      <c r="K4" s="18">
        <f>J4/E4</f>
        <v>0.57067130801987076</v>
      </c>
      <c r="L4" s="22">
        <f>'Dane - 29 luty 2020 r'!AQ8</f>
        <v>4601512.2300000004</v>
      </c>
      <c r="M4" s="22">
        <f>L4/'Dane - 29 luty 2020 r'!$B$3</f>
        <v>1073289.0700440838</v>
      </c>
      <c r="N4" s="18">
        <f t="shared" ref="N4:N53" si="1">M4/E4</f>
        <v>0.29850898902630613</v>
      </c>
      <c r="O4" s="23">
        <f>'Dane - 29 luty 2020 r'!X8</f>
        <v>272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- 29 luty 2020 r'!Z9</f>
        <v>0</v>
      </c>
      <c r="G5" s="22">
        <f>F5/'Dane - 29 luty 2020 r'!$B$3</f>
        <v>0</v>
      </c>
      <c r="H5" s="18">
        <f t="shared" si="0"/>
        <v>0</v>
      </c>
      <c r="I5" s="22">
        <f>'Dane - 29 luty 2020 r'!AK9</f>
        <v>0</v>
      </c>
      <c r="J5" s="22">
        <f>I5/'Dane - 29 luty 2020 r'!$B$3</f>
        <v>0</v>
      </c>
      <c r="K5" s="18">
        <f>J5/E5</f>
        <v>0</v>
      </c>
      <c r="L5" s="22">
        <f>'Dane - 29 luty 2020 r'!AQ9</f>
        <v>0</v>
      </c>
      <c r="M5" s="22">
        <f>L5/'Dane - 29 luty 2020 r'!$B$3</f>
        <v>0</v>
      </c>
      <c r="N5" s="18">
        <f t="shared" si="1"/>
        <v>0</v>
      </c>
      <c r="O5" s="23">
        <f>'Dane - 29 luty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80056629.88499999</v>
      </c>
      <c r="G6" s="46">
        <f t="shared" si="2"/>
        <v>18672971.307116367</v>
      </c>
      <c r="H6" s="47">
        <f t="shared" si="0"/>
        <v>0.63645798019824151</v>
      </c>
      <c r="I6" s="46">
        <f t="shared" si="2"/>
        <v>52777675.870000005</v>
      </c>
      <c r="J6" s="46">
        <f t="shared" si="2"/>
        <v>12310236.248921234</v>
      </c>
      <c r="K6" s="47">
        <f>J6/E6</f>
        <v>0.41958764729454956</v>
      </c>
      <c r="L6" s="46">
        <f t="shared" si="2"/>
        <v>36738252.890000001</v>
      </c>
      <c r="M6" s="46">
        <f t="shared" si="2"/>
        <v>8569088.4449420385</v>
      </c>
      <c r="N6" s="47">
        <f t="shared" si="1"/>
        <v>0.29207267735314324</v>
      </c>
      <c r="O6" s="48">
        <f>SUM(O7:O9)</f>
        <v>23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- 29 luty 2020 r'!Z11</f>
        <v>59276880.892499998</v>
      </c>
      <c r="G7" s="22">
        <f>F7/'Dane - 29 luty 2020 r'!$B$3</f>
        <v>13826156.530333776</v>
      </c>
      <c r="H7" s="18">
        <f t="shared" si="0"/>
        <v>0.93659256972890514</v>
      </c>
      <c r="I7" s="22">
        <f>'Dane - 29 luty 2020 r'!AK11</f>
        <v>31995867.670000002</v>
      </c>
      <c r="J7" s="22">
        <f>I7/'Dane - 29 luty 2020 r'!$B$3</f>
        <v>7462941.1681011366</v>
      </c>
      <c r="K7" s="18">
        <f>J7/E7</f>
        <v>0.50554434495460909</v>
      </c>
      <c r="L7" s="22">
        <f>'Dane - 29 luty 2020 r'!AQ11</f>
        <v>22313949.739999998</v>
      </c>
      <c r="M7" s="22">
        <f>L7/'Dane - 29 luty 2020 r'!$B$3</f>
        <v>5204662.5475240825</v>
      </c>
      <c r="N7" s="18">
        <f t="shared" si="1"/>
        <v>0.35256712588655265</v>
      </c>
      <c r="O7" s="23">
        <f>'Dane - 29 luty 2020 r'!X11</f>
        <v>12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- 29 luty 2020 r'!Z12</f>
        <v>20580945.9725</v>
      </c>
      <c r="G8" s="22">
        <f>F8/'Dane - 29 luty 2020 r'!$B$3</f>
        <v>4800444.5624285676</v>
      </c>
      <c r="H8" s="18">
        <f t="shared" si="0"/>
        <v>0.40831557714302597</v>
      </c>
      <c r="I8" s="22">
        <f>'Dane - 29 luty 2020 r'!AK12</f>
        <v>20595817.810000002</v>
      </c>
      <c r="J8" s="22">
        <f>I8/'Dane - 29 luty 2020 r'!$B$3</f>
        <v>4803913.3743848111</v>
      </c>
      <c r="K8" s="18">
        <f t="shared" ref="K8:K53" si="3">J8/E8</f>
        <v>0.40861062689050137</v>
      </c>
      <c r="L8" s="22">
        <f>'Dane - 29 luty 2020 r'!AQ12</f>
        <v>14238312.76</v>
      </c>
      <c r="M8" s="22">
        <f>L8/'Dane - 29 luty 2020 r'!$B$3</f>
        <v>3321044.1909826696</v>
      </c>
      <c r="N8" s="18">
        <f t="shared" si="1"/>
        <v>0.28248093648904848</v>
      </c>
      <c r="O8" s="23">
        <f>'Dane - 29 luty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- 29 luty 2020 r'!Z13</f>
        <v>198803.02</v>
      </c>
      <c r="G9" s="22">
        <f>F9/'Dane - 29 luty 2020 r'!$B$3</f>
        <v>46370.214354022341</v>
      </c>
      <c r="H9" s="18">
        <f t="shared" si="0"/>
        <v>1.6443338423412179E-2</v>
      </c>
      <c r="I9" s="22">
        <f>'Dane - 29 luty 2020 r'!AK13</f>
        <v>185990.38999999998</v>
      </c>
      <c r="J9" s="22">
        <f>I9/'Dane - 29 luty 2020 r'!$B$3</f>
        <v>43381.706435285603</v>
      </c>
      <c r="K9" s="18">
        <f t="shared" si="3"/>
        <v>1.5383583842299859E-2</v>
      </c>
      <c r="L9" s="22">
        <f>'Dane - 29 luty 2020 r'!AQ13</f>
        <v>185990.39</v>
      </c>
      <c r="M9" s="22">
        <f>L9/'Dane - 29 luty 2020 r'!$B$3</f>
        <v>43381.70643528561</v>
      </c>
      <c r="N9" s="18">
        <f t="shared" si="1"/>
        <v>1.5383583842299861E-2</v>
      </c>
      <c r="O9" s="23">
        <f>'Dane - 29 luty 2020 r'!X13</f>
        <v>5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- 29 luty 2020 r'!Z14</f>
        <v>12101153.34</v>
      </c>
      <c r="G10" s="22">
        <f>F10/'Dane - 29 luty 2020 r'!$B$3</f>
        <v>2822558.0995031837</v>
      </c>
      <c r="H10" s="18">
        <f t="shared" si="0"/>
        <v>0.50045356374169925</v>
      </c>
      <c r="I10" s="22">
        <f>'Dane - 29 luty 2020 r'!AK14</f>
        <v>10676715.850000001</v>
      </c>
      <c r="J10" s="22">
        <f>I10/'Dane - 29 luty 2020 r'!$B$3</f>
        <v>2490312.2827887018</v>
      </c>
      <c r="K10" s="18">
        <f t="shared" si="3"/>
        <v>0.44154473099090458</v>
      </c>
      <c r="L10" s="22">
        <f>'Dane - 29 luty 2020 r'!AQ14</f>
        <v>10404068.640000001</v>
      </c>
      <c r="M10" s="22">
        <f>L10/'Dane - 29 luty 2020 r'!$B$3</f>
        <v>2426718.1302917921</v>
      </c>
      <c r="N10" s="18">
        <f t="shared" si="1"/>
        <v>0.43026917203755177</v>
      </c>
      <c r="O10" s="23">
        <f>'Dane - 29 luty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- 29 luty 2020 r'!Z15</f>
        <v>27490381.000000004</v>
      </c>
      <c r="G11" s="22">
        <f>F11/'Dane - 29 luty 2020 r'!$B$3</f>
        <v>6412049.7749166153</v>
      </c>
      <c r="H11" s="18">
        <f t="shared" si="0"/>
        <v>0.87235959533231588</v>
      </c>
      <c r="I11" s="22">
        <f>'Dane - 29 luty 2020 r'!AK15</f>
        <v>26835697.870000001</v>
      </c>
      <c r="J11" s="22">
        <f>I11/'Dane - 29 luty 2020 r'!$B$3</f>
        <v>6259346.8779884772</v>
      </c>
      <c r="K11" s="18">
        <f t="shared" si="3"/>
        <v>0.8515843608836664</v>
      </c>
      <c r="L11" s="22">
        <f>'Dane - 29 luty 2020 r'!AQ15</f>
        <v>26835697.870000001</v>
      </c>
      <c r="M11" s="22">
        <f>L11/'Dane - 29 luty 2020 r'!$B$3</f>
        <v>6259346.8779884772</v>
      </c>
      <c r="N11" s="18">
        <f t="shared" si="1"/>
        <v>0.8515843608836664</v>
      </c>
      <c r="O11" s="23">
        <f>'Dane - 29 luty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- 29 luty 2020 r'!Z16</f>
        <v>225000</v>
      </c>
      <c r="G12" s="22">
        <f>F12/'Dane - 29 luty 2020 r'!$B$3</f>
        <v>52480.582184591702</v>
      </c>
      <c r="H12" s="18">
        <f t="shared" si="0"/>
        <v>7.4440542105803836E-2</v>
      </c>
      <c r="I12" s="22">
        <f>'Dane - 29 luty 2020 r'!AK16</f>
        <v>0</v>
      </c>
      <c r="J12" s="22">
        <f>I12/'Dane - 29 luty 2020 r'!$B$3</f>
        <v>0</v>
      </c>
      <c r="K12" s="18">
        <f t="shared" si="3"/>
        <v>0</v>
      </c>
      <c r="L12" s="22">
        <f>'Dane - 29 luty 2020 r'!AQ16</f>
        <v>0</v>
      </c>
      <c r="M12" s="22">
        <f>L12/'Dane - 29 luty 2020 r'!$B$3</f>
        <v>0</v>
      </c>
      <c r="N12" s="18">
        <f t="shared" si="1"/>
        <v>0</v>
      </c>
      <c r="O12" s="23">
        <f>'Dane - 29 luty 2020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- 29 luty 2020 r'!Z17</f>
        <v>17219985.210000001</v>
      </c>
      <c r="G13" s="22">
        <f>F13/'Dane - 29 luty 2020 r'!$B$3</f>
        <v>4016510.4401371493</v>
      </c>
      <c r="H13" s="18">
        <f t="shared" si="0"/>
        <v>0.25823826731652333</v>
      </c>
      <c r="I13" s="22">
        <f>'Dane - 29 luty 2020 r'!AK17</f>
        <v>13242695.92</v>
      </c>
      <c r="J13" s="22">
        <f>I13/'Dane - 29 luty 2020 r'!$B$3</f>
        <v>3088819.5181116317</v>
      </c>
      <c r="K13" s="18">
        <f t="shared" si="3"/>
        <v>0.19859313508553195</v>
      </c>
      <c r="L13" s="22">
        <f>'Dane - 29 luty 2020 r'!AQ17</f>
        <v>7766308.54</v>
      </c>
      <c r="M13" s="22">
        <f>L13/'Dane - 29 luty 2020 r'!$B$3</f>
        <v>1811468.4160194062</v>
      </c>
      <c r="N13" s="18">
        <f t="shared" si="1"/>
        <v>0.11646688637400507</v>
      </c>
      <c r="O13" s="23">
        <f>'Dane - 29 luty 2020 r'!X17</f>
        <v>110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- 29 luty 2020 r'!Z18</f>
        <v>14404326.057499999</v>
      </c>
      <c r="G14" s="22">
        <f>F14/'Dane - 29 luty 2020 r'!$B$3</f>
        <v>3359766.2998857088</v>
      </c>
      <c r="H14" s="18">
        <f t="shared" si="0"/>
        <v>0.53346533812157737</v>
      </c>
      <c r="I14" s="22">
        <f>'Dane - 29 luty 2020 r'!AK18</f>
        <v>10910669.82</v>
      </c>
      <c r="J14" s="22">
        <f>I14/'Dane - 29 luty 2020 r'!$B$3</f>
        <v>2544881.3518997971</v>
      </c>
      <c r="K14" s="18">
        <f t="shared" si="3"/>
        <v>0.40407750709229528</v>
      </c>
      <c r="L14" s="22">
        <f>'Dane - 29 luty 2020 r'!AQ18</f>
        <v>6618332.4299999997</v>
      </c>
      <c r="M14" s="22">
        <f>L14/'Dane - 29 luty 2020 r'!$B$3</f>
        <v>1543706.3956336156</v>
      </c>
      <c r="N14" s="18">
        <f t="shared" si="1"/>
        <v>0.24511045733601836</v>
      </c>
      <c r="O14" s="23">
        <f>'Dane - 29 luty 2020 r'!X18</f>
        <v>204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- 29 luty 2020 r'!Z19</f>
        <v>75439000</v>
      </c>
      <c r="G15" s="22">
        <f>F15/'Dane - 29 luty 2020 r'!$B$3</f>
        <v>17595922.841881838</v>
      </c>
      <c r="H15" s="18">
        <f t="shared" si="0"/>
        <v>1.0020457199249337</v>
      </c>
      <c r="I15" s="22">
        <f>'Dane - 29 luty 2020 r'!AK19</f>
        <v>75424500</v>
      </c>
      <c r="J15" s="22">
        <f>I15/'Dane - 29 luty 2020 r'!$B$3</f>
        <v>17592540.759918831</v>
      </c>
      <c r="K15" s="18">
        <f t="shared" si="3"/>
        <v>1.0018531184464028</v>
      </c>
      <c r="L15" s="22">
        <f>'Dane - 29 luty 2020 r'!AQ19</f>
        <v>75424500</v>
      </c>
      <c r="M15" s="22">
        <f>L15/'Dane - 29 luty 2020 r'!$B$3</f>
        <v>17592540.759918831</v>
      </c>
      <c r="N15" s="18">
        <f t="shared" si="1"/>
        <v>1.0018531184464028</v>
      </c>
      <c r="O15" s="23">
        <f>'Dane - 29 luty 2020 r'!X19</f>
        <v>2645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- 29 luty 2020 r'!Z20</f>
        <v>36259092.8125</v>
      </c>
      <c r="G16" s="22">
        <f>F16/'Dane - 29 luty 2020 r'!$B$3</f>
        <v>8457325.7790450864</v>
      </c>
      <c r="H16" s="18">
        <f t="shared" si="0"/>
        <v>0.46635377882796175</v>
      </c>
      <c r="I16" s="22">
        <f>'Dane - 29 luty 2020 r'!AK20</f>
        <v>26873531.050000001</v>
      </c>
      <c r="J16" s="22">
        <f>I16/'Dane - 29 luty 2020 r'!$B$3</f>
        <v>6268171.3549320083</v>
      </c>
      <c r="K16" s="18">
        <f t="shared" si="3"/>
        <v>0.34563944609495495</v>
      </c>
      <c r="L16" s="22">
        <f>'Dane - 29 luty 2020 r'!AQ20</f>
        <v>17071402.629999999</v>
      </c>
      <c r="M16" s="22">
        <f>L16/'Dane - 29 luty 2020 r'!$B$3</f>
        <v>3981853.9943554215</v>
      </c>
      <c r="N16" s="18">
        <f t="shared" si="1"/>
        <v>0.2195673556302962</v>
      </c>
      <c r="O16" s="23">
        <f>'Dane - 29 luty 2020 r'!X20</f>
        <v>227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- 29 luty 2020 r'!Z21</f>
        <v>141737411.84999999</v>
      </c>
      <c r="G17" s="22">
        <f>F17/'Dane - 29 luty 2020 r'!$B$3</f>
        <v>33059830.627667762</v>
      </c>
      <c r="H17" s="18">
        <f t="shared" si="0"/>
        <v>0.63196808846198826</v>
      </c>
      <c r="I17" s="22">
        <f>'Dane - 29 luty 2020 r'!AK21</f>
        <v>63956.1</v>
      </c>
      <c r="J17" s="22">
        <f>I17/'Dane - 29 luty 2020 r'!$B$3</f>
        <v>14917.5704989154</v>
      </c>
      <c r="K17" s="18">
        <f t="shared" si="3"/>
        <v>2.8516263797209843E-4</v>
      </c>
      <c r="L17" s="22">
        <f>'Dane - 29 luty 2020 r'!AQ21</f>
        <v>63956.1</v>
      </c>
      <c r="M17" s="22">
        <f>L17/'Dane - 29 luty 2020 r'!$B$3</f>
        <v>14917.5704989154</v>
      </c>
      <c r="N17" s="18">
        <f t="shared" si="1"/>
        <v>2.8516263797209843E-4</v>
      </c>
      <c r="O17" s="23">
        <f>'Dane - 29 luty 2020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- 29 luty 2020 r'!Z22</f>
        <v>2999250</v>
      </c>
      <c r="G18" s="22">
        <f>F18/'Dane - 29 luty 2020 r'!$B$3</f>
        <v>699566.16052060737</v>
      </c>
      <c r="H18" s="18">
        <f t="shared" si="0"/>
        <v>0.12942944690483021</v>
      </c>
      <c r="I18" s="22">
        <f>'Dane - 29 luty 2020 r'!AK22</f>
        <v>2543513.94</v>
      </c>
      <c r="J18" s="22">
        <f>I18/'Dane - 29 luty 2020 r'!$B$3</f>
        <v>593267.07718144287</v>
      </c>
      <c r="K18" s="18">
        <f t="shared" si="3"/>
        <v>0.10976264147667768</v>
      </c>
      <c r="L18" s="22">
        <f>'Dane - 29 luty 2020 r'!AQ22</f>
        <v>820728.57</v>
      </c>
      <c r="M18" s="22">
        <f>L18/'Dane - 29 luty 2020 r'!$B$3</f>
        <v>191432.50297389965</v>
      </c>
      <c r="N18" s="18">
        <f t="shared" si="1"/>
        <v>3.5417669375374591E-2</v>
      </c>
      <c r="O18" s="23">
        <f>'Dane - 29 luty 2020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- 29 luty 2020 r'!Z23</f>
        <v>0</v>
      </c>
      <c r="G19" s="22">
        <f>F19/'Dane - 29 luty 2020 r'!$B$3</f>
        <v>0</v>
      </c>
      <c r="H19" s="18">
        <f t="shared" si="0"/>
        <v>0</v>
      </c>
      <c r="I19" s="22">
        <f>'Dane - 29 luty 2020 r'!AK23</f>
        <v>0</v>
      </c>
      <c r="J19" s="22">
        <f>I19/'Dane - 29 luty 2020 r'!$B$3</f>
        <v>0</v>
      </c>
      <c r="K19" s="18">
        <f t="shared" si="3"/>
        <v>0</v>
      </c>
      <c r="L19" s="22">
        <f>'Dane - 29 luty 2020 r'!AQ23</f>
        <v>0</v>
      </c>
      <c r="M19" s="22">
        <f>L19/'Dane - 29 luty 2020 r'!$B$3</f>
        <v>0</v>
      </c>
      <c r="N19" s="18">
        <f t="shared" si="1"/>
        <v>0</v>
      </c>
      <c r="O19" s="23">
        <f>'Dane - 29 luty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- 29 luty 2020 r'!Z24</f>
        <v>0</v>
      </c>
      <c r="G20" s="22">
        <f>F20/'Dane - 29 luty 2020 r'!$B$3</f>
        <v>0</v>
      </c>
      <c r="H20" s="18">
        <f t="shared" si="0"/>
        <v>0</v>
      </c>
      <c r="I20" s="22">
        <f>'Dane - 29 luty 2020 r'!AK24</f>
        <v>0</v>
      </c>
      <c r="J20" s="22">
        <f>I20/'Dane - 29 luty 2020 r'!$B$3</f>
        <v>0</v>
      </c>
      <c r="K20" s="18">
        <f t="shared" si="3"/>
        <v>0</v>
      </c>
      <c r="L20" s="22">
        <f>'Dane - 29 luty 2020 r'!AQ24</f>
        <v>0</v>
      </c>
      <c r="M20" s="22">
        <f>L20/'Dane - 29 luty 2020 r'!$B$3</f>
        <v>0</v>
      </c>
      <c r="N20" s="18">
        <f t="shared" si="1"/>
        <v>0</v>
      </c>
      <c r="O20" s="23">
        <f>'Dane - 29 luty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- 29 luty 2020 r'!Z25</f>
        <v>1142876.94</v>
      </c>
      <c r="G21" s="22">
        <f>F21/'Dane - 29 luty 2020 r'!$B$3</f>
        <v>266572.65411797632</v>
      </c>
      <c r="H21" s="27">
        <f t="shared" si="0"/>
        <v>0.23632327492728397</v>
      </c>
      <c r="I21" s="22">
        <f>'Dane - 29 luty 2020 r'!AK25</f>
        <v>861062.21</v>
      </c>
      <c r="J21" s="22">
        <f>I21/'Dane - 29 luty 2020 r'!$B$3</f>
        <v>200840.20479089403</v>
      </c>
      <c r="K21" s="27">
        <f t="shared" si="3"/>
        <v>0.17804982694228194</v>
      </c>
      <c r="L21" s="22">
        <f>'Dane - 29 luty 2020 r'!AQ25</f>
        <v>30000</v>
      </c>
      <c r="M21" s="22">
        <f>L21/'Dane - 29 luty 2020 r'!$B$3</f>
        <v>6997.4109579455599</v>
      </c>
      <c r="N21" s="27">
        <f t="shared" si="1"/>
        <v>6.2033785088169858E-3</v>
      </c>
      <c r="O21" s="23">
        <f>'Dane - 29 luty 2020 r'!X25</f>
        <v>4</v>
      </c>
    </row>
    <row r="22" spans="1:15" ht="32.25" thickBot="1" x14ac:dyDescent="0.25">
      <c r="A22" s="241" t="s">
        <v>75</v>
      </c>
      <c r="B22" s="24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426543960.03249997</v>
      </c>
      <c r="G22" s="50">
        <f t="shared" si="4"/>
        <v>99490112.665896952</v>
      </c>
      <c r="H22" s="51">
        <f>G22/E22</f>
        <v>0.58881255324154647</v>
      </c>
      <c r="I22" s="50">
        <f t="shared" si="4"/>
        <v>229389409.51000002</v>
      </c>
      <c r="J22" s="50">
        <f t="shared" si="4"/>
        <v>53504398.924731188</v>
      </c>
      <c r="K22" s="51">
        <f t="shared" si="3"/>
        <v>0.31665520217391541</v>
      </c>
      <c r="L22" s="50">
        <f t="shared" si="4"/>
        <v>186374759.90000001</v>
      </c>
      <c r="M22" s="50">
        <f t="shared" si="4"/>
        <v>43471359.573624425</v>
      </c>
      <c r="N22" s="51">
        <f t="shared" si="1"/>
        <v>0.25727664325181793</v>
      </c>
      <c r="O22" s="52">
        <f t="shared" si="4"/>
        <v>3652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- 29 luty 2020 r'!Z27</f>
        <v>8126483.267500001</v>
      </c>
      <c r="G23" s="31">
        <f>F23/'Dane - 29 luty 2020 r'!$B$3</f>
        <v>1895478.1021855248</v>
      </c>
      <c r="H23" s="32">
        <f t="shared" si="0"/>
        <v>0.12596212800275949</v>
      </c>
      <c r="I23" s="31">
        <f>'Dane - 29 luty 2020 r'!AK27</f>
        <v>5575393.6299999999</v>
      </c>
      <c r="J23" s="31">
        <f>I23/'Dane - 29 luty 2020 r'!$B$3</f>
        <v>1300444.0160473958</v>
      </c>
      <c r="K23" s="32">
        <f t="shared" si="3"/>
        <v>8.6419724617716354E-2</v>
      </c>
      <c r="L23" s="31">
        <f>'Dane - 29 luty 2020 r'!AQ27</f>
        <v>1530380.25</v>
      </c>
      <c r="M23" s="31">
        <f>L23/'Dane - 29 luty 2020 r'!$B$3</f>
        <v>356956.6510391155</v>
      </c>
      <c r="N23" s="32">
        <f t="shared" si="1"/>
        <v>2.3721202222163444E-2</v>
      </c>
      <c r="O23" s="33">
        <f>'Dane - 29 luty 2020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- 29 luty 2020 r'!Z28</f>
        <v>5308736.34</v>
      </c>
      <c r="G24" s="31">
        <f>F24/'Dane - 29 luty 2020 r'!$B$3</f>
        <v>1238246.9946119934</v>
      </c>
      <c r="H24" s="18">
        <f t="shared" si="0"/>
        <v>0.4127489982039978</v>
      </c>
      <c r="I24" s="31">
        <f>'Dane - 29 luty 2020 r'!AK28</f>
        <v>760046.3</v>
      </c>
      <c r="J24" s="31">
        <f>I24/'Dane - 29 luty 2020 r'!$B$3</f>
        <v>177278.54360553261</v>
      </c>
      <c r="K24" s="18">
        <f t="shared" si="3"/>
        <v>5.9092847868510871E-2</v>
      </c>
      <c r="L24" s="31">
        <f>'Dane - 29 luty 2020 r'!AQ28</f>
        <v>0</v>
      </c>
      <c r="M24" s="31">
        <f>L24/'Dane - 29 luty 2020 r'!$B$3</f>
        <v>0</v>
      </c>
      <c r="N24" s="18">
        <f t="shared" si="1"/>
        <v>0</v>
      </c>
      <c r="O24" s="33">
        <f>'Dane - 29 luty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209142482.6875</v>
      </c>
      <c r="G25" s="46">
        <f t="shared" ref="G25:O25" si="5">SUM(G26:G28)</f>
        <v>48781863.337648392</v>
      </c>
      <c r="H25" s="47">
        <f t="shared" si="0"/>
        <v>0.46094572791207394</v>
      </c>
      <c r="I25" s="46">
        <f t="shared" si="5"/>
        <v>106515828.02</v>
      </c>
      <c r="J25" s="46">
        <f t="shared" si="5"/>
        <v>24844500.739393089</v>
      </c>
      <c r="K25" s="47">
        <f t="shared" si="3"/>
        <v>0.23475869297295415</v>
      </c>
      <c r="L25" s="46">
        <f t="shared" si="5"/>
        <v>55103460.210000008</v>
      </c>
      <c r="M25" s="46">
        <f t="shared" si="5"/>
        <v>12852718.543139039</v>
      </c>
      <c r="N25" s="47">
        <f t="shared" si="1"/>
        <v>0.1214468923318875</v>
      </c>
      <c r="O25" s="48">
        <f t="shared" si="5"/>
        <v>422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- 29 luty 2020 r'!Z30</f>
        <v>148658063.54999998</v>
      </c>
      <c r="G26" s="22">
        <f>F26/'Dane - 29 luty 2020 r'!$B$3</f>
        <v>34674052.095724575</v>
      </c>
      <c r="H26" s="18">
        <f t="shared" si="0"/>
        <v>0.59699223210047536</v>
      </c>
      <c r="I26" s="22">
        <f>'Dane - 29 luty 2020 r'!AK30</f>
        <v>86651069.879999995</v>
      </c>
      <c r="J26" s="22">
        <f>I26/'Dane - 29 luty 2020 r'!$B$3</f>
        <v>20211104.863200612</v>
      </c>
      <c r="K26" s="18">
        <f t="shared" si="3"/>
        <v>0.34797988340643543</v>
      </c>
      <c r="L26" s="22">
        <f>'Dane - 29 luty 2020 r'!AQ30</f>
        <v>51653197.090000004</v>
      </c>
      <c r="M26" s="22">
        <f>L26/'Dane - 29 luty 2020 r'!$B$3</f>
        <v>12047954.911016257</v>
      </c>
      <c r="N26" s="18">
        <f t="shared" si="1"/>
        <v>0.20743279368436846</v>
      </c>
      <c r="O26" s="23">
        <f>'Dane - 29 luty 2020 r'!X30</f>
        <v>347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- 29 luty 2020 r'!Z31</f>
        <v>7343812.4000000004</v>
      </c>
      <c r="G27" s="22">
        <f>F27/'Dane - 29 luty 2020 r'!$B$3</f>
        <v>1712922.4453618829</v>
      </c>
      <c r="H27" s="18">
        <f t="shared" si="0"/>
        <v>9.3365080280265064E-2</v>
      </c>
      <c r="I27" s="22">
        <f>'Dane - 29 luty 2020 r'!AK31</f>
        <v>3064601.4499999997</v>
      </c>
      <c r="J27" s="22">
        <f>I27/'Dane - 29 luty 2020 r'!$B$3</f>
        <v>714809.19226552837</v>
      </c>
      <c r="K27" s="18">
        <f t="shared" si="3"/>
        <v>3.8961610784919651E-2</v>
      </c>
      <c r="L27" s="22">
        <f>'Dane - 29 luty 2020 r'!AQ31</f>
        <v>895495.52</v>
      </c>
      <c r="M27" s="22">
        <f>L27/'Dane - 29 luty 2020 r'!$B$3</f>
        <v>208871.67214797193</v>
      </c>
      <c r="N27" s="18">
        <f t="shared" si="1"/>
        <v>1.1384823925433839E-2</v>
      </c>
      <c r="O27" s="23">
        <f>'Dane - 29 luty 2020 r'!X31</f>
        <v>41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- 29 luty 2020 r'!Z32</f>
        <v>53140606.737499997</v>
      </c>
      <c r="G28" s="22">
        <f>F28/'Dane - 29 luty 2020 r'!$B$3</f>
        <v>12394888.796561938</v>
      </c>
      <c r="H28" s="18">
        <f t="shared" si="0"/>
        <v>0.42156323978293253</v>
      </c>
      <c r="I28" s="22">
        <f>'Dane - 29 luty 2020 r'!AK32</f>
        <v>16800156.690000001</v>
      </c>
      <c r="J28" s="22">
        <f>I28/'Dane - 29 luty 2020 r'!$B$3</f>
        <v>3918586.6839269474</v>
      </c>
      <c r="K28" s="18">
        <f t="shared" si="3"/>
        <v>0.13327526571313095</v>
      </c>
      <c r="L28" s="22">
        <f>'Dane - 29 luty 2020 r'!AQ32</f>
        <v>2554767.6</v>
      </c>
      <c r="M28" s="22">
        <f>L28/'Dane - 29 luty 2020 r'!$B$3</f>
        <v>595891.95997480932</v>
      </c>
      <c r="N28" s="18">
        <f t="shared" si="1"/>
        <v>2.026691399419905E-2</v>
      </c>
      <c r="O28" s="23">
        <f>'Dane - 29 luty 2020 r'!X32</f>
        <v>34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- 29 luty 2020 r'!Z33</f>
        <v>0</v>
      </c>
      <c r="G29" s="22">
        <f>F29/'Dane - 29 luty 2020 r'!$B$3</f>
        <v>0</v>
      </c>
      <c r="H29" s="18">
        <v>0</v>
      </c>
      <c r="I29" s="22">
        <f>'Dane - 29 luty 2020 r'!AK33</f>
        <v>0</v>
      </c>
      <c r="J29" s="22">
        <f>I29/'Dane - 29 luty 2020 r'!$B$3</f>
        <v>0</v>
      </c>
      <c r="K29" s="18">
        <v>0</v>
      </c>
      <c r="L29" s="22">
        <f>'Dane - 29 luty 2020 r'!AQ33</f>
        <v>0</v>
      </c>
      <c r="M29" s="22">
        <f>L29/'Dane - 29 luty 2020 r'!$B$3</f>
        <v>0</v>
      </c>
      <c r="N29" s="18">
        <v>0</v>
      </c>
      <c r="O29" s="23">
        <f>'Dane - 29 luty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- 29 luty 2020 r'!Z34</f>
        <v>156002211.08250001</v>
      </c>
      <c r="G30" s="22">
        <f>F30/'Dane - 29 luty 2020 r'!$B$3</f>
        <v>36387052.709747396</v>
      </c>
      <c r="H30" s="18">
        <f t="shared" si="0"/>
        <v>0.98461470277211371</v>
      </c>
      <c r="I30" s="22">
        <f>'Dane - 29 luty 2020 r'!AK34</f>
        <v>156164574.12000003</v>
      </c>
      <c r="J30" s="22">
        <f>I30/'Dane - 29 luty 2020 r'!$B$3</f>
        <v>36424923.40633966</v>
      </c>
      <c r="K30" s="18">
        <f t="shared" si="3"/>
        <v>0.98563946410594316</v>
      </c>
      <c r="L30" s="22">
        <f>'Dane - 29 luty 2020 r'!AQ34</f>
        <v>156164574.12</v>
      </c>
      <c r="M30" s="22">
        <f>L30/'Dane - 29 luty 2020 r'!$B$3</f>
        <v>36424923.406339653</v>
      </c>
      <c r="N30" s="18">
        <f t="shared" si="1"/>
        <v>0.98563946410594294</v>
      </c>
      <c r="O30" s="23">
        <f>'Dane - 29 luty 2020 r'!X34</f>
        <v>908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- 29 luty 2020 r'!Z35</f>
        <v>2953200.62</v>
      </c>
      <c r="G31" s="22">
        <f>F31/'Dane - 29 luty 2020 r'!$B$3</f>
        <v>688825.27931332076</v>
      </c>
      <c r="H31" s="18">
        <f t="shared" si="0"/>
        <v>0.48852856688887997</v>
      </c>
      <c r="I31" s="22">
        <f>'Dane - 29 luty 2020 r'!AK35</f>
        <v>1762844.18</v>
      </c>
      <c r="J31" s="22">
        <f>I31/'Dane - 29 luty 2020 r'!$B$3</f>
        <v>411178.17274275183</v>
      </c>
      <c r="K31" s="18">
        <f t="shared" si="3"/>
        <v>0.29161572534946939</v>
      </c>
      <c r="L31" s="22">
        <f>'Dane - 29 luty 2020 r'!AQ35</f>
        <v>926601.56</v>
      </c>
      <c r="M31" s="22">
        <f>L31/'Dane - 29 luty 2020 r'!$B$3</f>
        <v>216127.06365311501</v>
      </c>
      <c r="N31" s="18">
        <f t="shared" si="1"/>
        <v>0.15328160542774114</v>
      </c>
      <c r="O31" s="23">
        <f>'Dane - 29 luty 2020 r'!X35</f>
        <v>6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- 29 luty 2020 r'!Z36</f>
        <v>0</v>
      </c>
      <c r="G32" s="22">
        <f>F32/'Dane - 29 luty 2020 r'!$B$3</f>
        <v>0</v>
      </c>
      <c r="H32" s="27">
        <f t="shared" si="0"/>
        <v>0</v>
      </c>
      <c r="I32" s="22">
        <f>'Dane - 29 luty 2020 r'!AK36</f>
        <v>0</v>
      </c>
      <c r="J32" s="22">
        <f>I32/'Dane - 29 luty 2020 r'!$B$3</f>
        <v>0</v>
      </c>
      <c r="K32" s="27">
        <f t="shared" si="3"/>
        <v>0</v>
      </c>
      <c r="L32" s="22">
        <f>'Dane - 29 luty 2020 r'!AQ36</f>
        <v>0</v>
      </c>
      <c r="M32" s="22">
        <f>L32/'Dane - 29 luty 2020 r'!$B$3</f>
        <v>0</v>
      </c>
      <c r="N32" s="27">
        <f t="shared" si="1"/>
        <v>0</v>
      </c>
      <c r="O32" s="23">
        <f>'Dane - 29 luty 2020 r'!X36</f>
        <v>0</v>
      </c>
    </row>
    <row r="33" spans="1:15" ht="32.25" thickBot="1" x14ac:dyDescent="0.25">
      <c r="A33" s="241" t="s">
        <v>113</v>
      </c>
      <c r="B33" s="24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381533113.99750006</v>
      </c>
      <c r="G33" s="50">
        <f t="shared" si="6"/>
        <v>88991466.423506618</v>
      </c>
      <c r="H33" s="51">
        <f t="shared" si="0"/>
        <v>0.54613221304558446</v>
      </c>
      <c r="I33" s="50">
        <f t="shared" si="6"/>
        <v>270778686.25</v>
      </c>
      <c r="J33" s="50">
        <f t="shared" si="6"/>
        <v>63158324.878128432</v>
      </c>
      <c r="K33" s="51">
        <f t="shared" si="3"/>
        <v>0.38759666655895436</v>
      </c>
      <c r="L33" s="50">
        <f t="shared" si="6"/>
        <v>213725016.14000002</v>
      </c>
      <c r="M33" s="50">
        <f t="shared" si="6"/>
        <v>49850725.664170921</v>
      </c>
      <c r="N33" s="51">
        <f t="shared" si="1"/>
        <v>0.30592918875321085</v>
      </c>
      <c r="O33" s="52">
        <f t="shared" si="6"/>
        <v>1349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52969423.030000001</v>
      </c>
      <c r="G34" s="40">
        <f t="shared" si="7"/>
        <v>12354960.70487253</v>
      </c>
      <c r="H34" s="41">
        <f t="shared" si="0"/>
        <v>0.76298025945935066</v>
      </c>
      <c r="I34" s="40">
        <f t="shared" si="7"/>
        <v>15652886.970000001</v>
      </c>
      <c r="J34" s="40">
        <f t="shared" si="7"/>
        <v>3650989.4269120428</v>
      </c>
      <c r="K34" s="41">
        <f t="shared" si="3"/>
        <v>0.22546675192015</v>
      </c>
      <c r="L34" s="40">
        <f t="shared" si="7"/>
        <v>15652886.970000001</v>
      </c>
      <c r="M34" s="40">
        <f t="shared" si="7"/>
        <v>3650989.4269120428</v>
      </c>
      <c r="N34" s="41">
        <f t="shared" si="1"/>
        <v>0.22546675192015</v>
      </c>
      <c r="O34" s="42">
        <f t="shared" si="7"/>
        <v>44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- 29 luty 2020 r'!Z39</f>
        <v>21459042.029999997</v>
      </c>
      <c r="G35" s="22">
        <f>F35/'Dane - 29 luty 2020 r'!$B$3</f>
        <v>5005257.8615912106</v>
      </c>
      <c r="H35" s="18">
        <f t="shared" si="0"/>
        <v>0.6109165792864435</v>
      </c>
      <c r="I35" s="22">
        <f>'Dane - 29 luty 2020 r'!AK39</f>
        <v>15643926.970000001</v>
      </c>
      <c r="J35" s="22">
        <f>I35/'Dane - 29 luty 2020 r'!$B$3</f>
        <v>3648899.5335059362</v>
      </c>
      <c r="K35" s="18">
        <f t="shared" si="3"/>
        <v>0.44536630935147753</v>
      </c>
      <c r="L35" s="22">
        <f>'Dane - 29 luty 2020 r'!AQ39</f>
        <v>15643926.970000001</v>
      </c>
      <c r="M35" s="22">
        <f>L35/'Dane - 29 luty 2020 r'!$B$3</f>
        <v>3648899.5335059362</v>
      </c>
      <c r="N35" s="18">
        <f t="shared" si="1"/>
        <v>0.44536630935147753</v>
      </c>
      <c r="O35" s="23">
        <f>'Dane - 29 luty 2020 r'!X39</f>
        <v>42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- 29 luty 2020 r'!Z40</f>
        <v>31510381</v>
      </c>
      <c r="G36" s="22">
        <f>F36/'Dane - 29 luty 2020 r'!$B$3</f>
        <v>7349702.8432813194</v>
      </c>
      <c r="H36" s="18">
        <f t="shared" si="0"/>
        <v>0.91871308508843619</v>
      </c>
      <c r="I36" s="22">
        <f>'Dane - 29 luty 2020 r'!AK40</f>
        <v>8960</v>
      </c>
      <c r="J36" s="22">
        <f>I36/'Dane - 29 luty 2020 r'!$B$3</f>
        <v>2089.8934061064074</v>
      </c>
      <c r="K36" s="18">
        <f t="shared" si="3"/>
        <v>2.6123674107248618E-4</v>
      </c>
      <c r="L36" s="22">
        <f>'Dane - 29 luty 2020 r'!AQ40</f>
        <v>8960</v>
      </c>
      <c r="M36" s="22">
        <f>L36/'Dane - 29 luty 2020 r'!$B$3</f>
        <v>2089.8934061064074</v>
      </c>
      <c r="N36" s="18">
        <f t="shared" si="1"/>
        <v>2.6123674107248618E-4</v>
      </c>
      <c r="O36" s="23">
        <f>'Dane - 29 luty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- 29 luty 2020 r'!Z41</f>
        <v>28715072.18</v>
      </c>
      <c r="G37" s="22">
        <f>F37/'Dane - 29 luty 2020 r'!$B$3</f>
        <v>6697705.3576843236</v>
      </c>
      <c r="H37" s="27">
        <f t="shared" si="0"/>
        <v>0.90091810225376956</v>
      </c>
      <c r="I37" s="22">
        <f>'Dane - 29 luty 2020 r'!AK41</f>
        <v>22628094.190000001</v>
      </c>
      <c r="J37" s="22">
        <f>I37/'Dane - 29 luty 2020 r'!$B$3</f>
        <v>5277935.8080843426</v>
      </c>
      <c r="K37" s="27">
        <f t="shared" si="3"/>
        <v>0.70994283237334876</v>
      </c>
      <c r="L37" s="22">
        <f>'Dane - 29 luty 2020 r'!AQ41</f>
        <v>20024223.780000001</v>
      </c>
      <c r="M37" s="22">
        <f>L37/'Dane - 29 luty 2020 r'!$B$3</f>
        <v>4670590.7634175355</v>
      </c>
      <c r="N37" s="27">
        <f t="shared" si="1"/>
        <v>0.62824796587303589</v>
      </c>
      <c r="O37" s="23">
        <f>'Dane - 29 luty 2020 r'!X41</f>
        <v>3</v>
      </c>
    </row>
    <row r="38" spans="1:15" ht="12" thickBot="1" x14ac:dyDescent="0.25">
      <c r="A38" s="241" t="s">
        <v>134</v>
      </c>
      <c r="B38" s="24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81684495.210000008</v>
      </c>
      <c r="G38" s="50">
        <f t="shared" si="8"/>
        <v>19052666.062556855</v>
      </c>
      <c r="H38" s="51">
        <f t="shared" si="0"/>
        <v>0.80638221945166377</v>
      </c>
      <c r="I38" s="50">
        <f t="shared" si="8"/>
        <v>38280981.160000004</v>
      </c>
      <c r="J38" s="50">
        <f t="shared" si="8"/>
        <v>8928925.2349963859</v>
      </c>
      <c r="K38" s="51">
        <f t="shared" si="3"/>
        <v>0.37790651054680285</v>
      </c>
      <c r="L38" s="50">
        <f t="shared" si="8"/>
        <v>35677110.75</v>
      </c>
      <c r="M38" s="50">
        <f t="shared" si="8"/>
        <v>8321580.1903295778</v>
      </c>
      <c r="N38" s="51">
        <f t="shared" si="1"/>
        <v>0.35220132873742482</v>
      </c>
      <c r="O38" s="52">
        <f t="shared" si="8"/>
        <v>47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- 29 luty 2020 r'!Z43</f>
        <v>84839.35</v>
      </c>
      <c r="G39" s="31">
        <f>F39/'Dane - 29 luty 2020 r'!$B$3</f>
        <v>19788.526578499288</v>
      </c>
      <c r="H39" s="32">
        <f t="shared" si="0"/>
        <v>0.93122478016467236</v>
      </c>
      <c r="I39" s="31">
        <f>'Dane - 29 luty 2020 r'!AK43</f>
        <v>84839.35</v>
      </c>
      <c r="J39" s="31">
        <f>I39/'Dane - 29 luty 2020 r'!$B$3</f>
        <v>19788.526578499288</v>
      </c>
      <c r="K39" s="32">
        <f t="shared" si="3"/>
        <v>0.93122478016467236</v>
      </c>
      <c r="L39" s="31">
        <f>'Dane - 29 luty 2020 r'!AQ43</f>
        <v>84839.35</v>
      </c>
      <c r="M39" s="31">
        <f>L39/'Dane - 29 luty 2020 r'!$B$3</f>
        <v>19788.526578499288</v>
      </c>
      <c r="N39" s="32">
        <f t="shared" si="1"/>
        <v>0.93122478016467236</v>
      </c>
      <c r="O39" s="33">
        <f>'Dane - 29 luty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- 29 luty 2020 r'!Z44</f>
        <v>190650264.71750003</v>
      </c>
      <c r="G40" s="31">
        <f>F40/'Dane - 29 luty 2020 r'!$B$3</f>
        <v>44468608.382315218</v>
      </c>
      <c r="H40" s="18">
        <f t="shared" si="0"/>
        <v>0.57580059514440818</v>
      </c>
      <c r="I40" s="31">
        <f>'Dane - 29 luty 2020 r'!AK44</f>
        <v>141664753.303</v>
      </c>
      <c r="J40" s="31">
        <f>I40/'Dane - 29 luty 2020 r'!$B$3</f>
        <v>33042883.237235557</v>
      </c>
      <c r="K40" s="18">
        <f t="shared" si="3"/>
        <v>0.42785489641843488</v>
      </c>
      <c r="L40" s="31">
        <f>'Dane - 29 luty 2020 r'!AQ44</f>
        <v>107153854.89</v>
      </c>
      <c r="M40" s="31">
        <f>L40/'Dane - 29 luty 2020 r'!$B$3</f>
        <v>24993318.613113146</v>
      </c>
      <c r="N40" s="18">
        <f t="shared" si="1"/>
        <v>0.32362532257221716</v>
      </c>
      <c r="O40" s="33">
        <f>'Dane - 29 luty 2020 r'!X44</f>
        <v>1530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- 29 luty 2020 r'!Z45</f>
        <v>2837564.6599999997</v>
      </c>
      <c r="G41" s="31">
        <f>F41/'Dane - 29 luty 2020 r'!$B$3</f>
        <v>661853.53485876881</v>
      </c>
      <c r="H41" s="27">
        <f t="shared" si="0"/>
        <v>0.27019238315829625</v>
      </c>
      <c r="I41" s="31">
        <f>'Dane - 29 luty 2020 r'!AK45</f>
        <v>2439225.4999999995</v>
      </c>
      <c r="J41" s="31">
        <f>I41/'Dane - 29 luty 2020 r'!$B$3</f>
        <v>568942.10808667447</v>
      </c>
      <c r="K41" s="27">
        <f t="shared" si="3"/>
        <v>0.23226260186983255</v>
      </c>
      <c r="L41" s="31">
        <f>'Dane - 29 luty 2020 r'!AQ45</f>
        <v>1688283.5899999999</v>
      </c>
      <c r="M41" s="31">
        <f>L41/'Dane - 29 luty 2020 r'!$B$3</f>
        <v>393787.13642618892</v>
      </c>
      <c r="N41" s="27">
        <f t="shared" si="1"/>
        <v>0.16075805181093</v>
      </c>
      <c r="O41" s="33">
        <f>'Dane - 29 luty 2020 r'!X45</f>
        <v>57</v>
      </c>
    </row>
    <row r="42" spans="1:15" ht="12" thickBot="1" x14ac:dyDescent="0.25">
      <c r="A42" s="241" t="s">
        <v>141</v>
      </c>
      <c r="B42" s="24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193572668.72750002</v>
      </c>
      <c r="G42" s="50">
        <f t="shared" si="9"/>
        <v>45150250.44375249</v>
      </c>
      <c r="H42" s="51">
        <f t="shared" si="0"/>
        <v>0.56650255051775711</v>
      </c>
      <c r="I42" s="50">
        <f t="shared" si="9"/>
        <v>144188818.153</v>
      </c>
      <c r="J42" s="50">
        <f t="shared" si="9"/>
        <v>33631613.87190073</v>
      </c>
      <c r="K42" s="51">
        <f t="shared" si="3"/>
        <v>0.4219776158317291</v>
      </c>
      <c r="L42" s="50">
        <f t="shared" si="9"/>
        <v>108926977.83</v>
      </c>
      <c r="M42" s="50">
        <f>SUM(M39:M41)</f>
        <v>25406894.276117835</v>
      </c>
      <c r="N42" s="51">
        <f t="shared" si="1"/>
        <v>0.31878162948589689</v>
      </c>
      <c r="O42" s="52">
        <f t="shared" si="9"/>
        <v>1592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- 29 luty 2020 r'!Z47</f>
        <v>21614159.637500003</v>
      </c>
      <c r="G43" s="31">
        <f>F43/'Dane - 29 luty 2020 r'!$B$3</f>
        <v>5041438.583140905</v>
      </c>
      <c r="H43" s="32">
        <f t="shared" si="0"/>
        <v>0.28843888002884166</v>
      </c>
      <c r="I43" s="31">
        <f>'Dane - 29 luty 2020 r'!AK47</f>
        <v>20546306.609999999</v>
      </c>
      <c r="J43" s="31">
        <f>I43/'Dane - 29 luty 2020 r'!$B$3</f>
        <v>4792365.033937443</v>
      </c>
      <c r="K43" s="32">
        <f t="shared" si="3"/>
        <v>0.27418848415626196</v>
      </c>
      <c r="L43" s="31">
        <f>'Dane - 29 luty 2020 r'!AQ47</f>
        <v>15877208.210000001</v>
      </c>
      <c r="M43" s="31">
        <f>L43/'Dane - 29 luty 2020 r'!$B$3</f>
        <v>3703311.6903412407</v>
      </c>
      <c r="N43" s="32">
        <f t="shared" si="1"/>
        <v>0.21187981540266024</v>
      </c>
      <c r="O43" s="33">
        <f>'Dane - 29 luty 2020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- 29 luty 2020 r'!Z48</f>
        <v>0</v>
      </c>
      <c r="G44" s="31">
        <f>F44/'Dane - 29 luty 2020 r'!$B$3</f>
        <v>0</v>
      </c>
      <c r="H44" s="18">
        <f t="shared" si="0"/>
        <v>0</v>
      </c>
      <c r="I44" s="31">
        <f>'Dane - 29 luty 2020 r'!AK48</f>
        <v>0</v>
      </c>
      <c r="J44" s="31">
        <f>I44/'Dane - 29 luty 2020 r'!$B$3</f>
        <v>0</v>
      </c>
      <c r="K44" s="18">
        <f t="shared" si="3"/>
        <v>0</v>
      </c>
      <c r="L44" s="31">
        <f>'Dane - 29 luty 2020 r'!AQ48</f>
        <v>0</v>
      </c>
      <c r="M44" s="31">
        <f>L44/'Dane - 29 luty 2020 r'!$B$3</f>
        <v>0</v>
      </c>
      <c r="N44" s="18">
        <f t="shared" si="1"/>
        <v>0</v>
      </c>
      <c r="O44" s="33">
        <f>'Dane - 29 luty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- 29 luty 2020 r'!Z49</f>
        <v>30113494.622499999</v>
      </c>
      <c r="G45" s="31">
        <f>F45/'Dane - 29 luty 2020 r'!$B$3</f>
        <v>7023883.2417838732</v>
      </c>
      <c r="H45" s="18">
        <f t="shared" si="0"/>
        <v>0.51210758242297649</v>
      </c>
      <c r="I45" s="31">
        <f>'Dane - 29 luty 2020 r'!AK49</f>
        <v>11735002.15</v>
      </c>
      <c r="J45" s="31">
        <f>I45/'Dane - 29 luty 2020 r'!$B$3</f>
        <v>2737154.4211974903</v>
      </c>
      <c r="K45" s="18">
        <f t="shared" si="3"/>
        <v>0.19956446955428184</v>
      </c>
      <c r="L45" s="31">
        <f>'Dane - 29 luty 2020 r'!AQ49</f>
        <v>6763016.1699999999</v>
      </c>
      <c r="M45" s="31">
        <f>L45/'Dane - 29 luty 2020 r'!$B$3</f>
        <v>1577453.4485573671</v>
      </c>
      <c r="N45" s="18">
        <f t="shared" si="1"/>
        <v>0.11501128992576118</v>
      </c>
      <c r="O45" s="33">
        <f>'Dane - 29 luty 2020 r'!X49</f>
        <v>13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- 29 luty 2020 r'!Z50</f>
        <v>49700448.435000002</v>
      </c>
      <c r="G46" s="31">
        <f>F46/'Dane - 29 luty 2020 r'!$B$3</f>
        <v>11592482.083129242</v>
      </c>
      <c r="H46" s="27">
        <f t="shared" si="0"/>
        <v>0.41550114993294773</v>
      </c>
      <c r="I46" s="31">
        <f>'Dane - 29 luty 2020 r'!AK50</f>
        <v>28881893.57</v>
      </c>
      <c r="J46" s="31">
        <f>I46/'Dane - 29 luty 2020 r'!$B$3</f>
        <v>6736615.9517645137</v>
      </c>
      <c r="K46" s="27">
        <f t="shared" si="3"/>
        <v>0.24145576888044853</v>
      </c>
      <c r="L46" s="31">
        <f>'Dane - 29 luty 2020 r'!AQ50</f>
        <v>23064405.989999998</v>
      </c>
      <c r="M46" s="31">
        <f>L46/'Dane - 29 luty 2020 r'!$B$3</f>
        <v>5379704.2404310396</v>
      </c>
      <c r="N46" s="27">
        <f t="shared" si="1"/>
        <v>0.19282094051724155</v>
      </c>
      <c r="O46" s="33">
        <f>'Dane - 29 luty 2020 r'!X50</f>
        <v>54</v>
      </c>
    </row>
    <row r="47" spans="1:15" ht="12" thickBot="1" x14ac:dyDescent="0.25">
      <c r="A47" s="241" t="s">
        <v>148</v>
      </c>
      <c r="B47" s="24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23657803.90805402</v>
      </c>
      <c r="H47" s="51">
        <f t="shared" si="0"/>
        <v>0.384036542700533</v>
      </c>
      <c r="I47" s="50">
        <f t="shared" si="10"/>
        <v>61163202.329999998</v>
      </c>
      <c r="J47" s="50">
        <f t="shared" si="10"/>
        <v>14266135.406899448</v>
      </c>
      <c r="K47" s="51">
        <f t="shared" si="3"/>
        <v>0.23158182140051306</v>
      </c>
      <c r="L47" s="50">
        <f t="shared" si="10"/>
        <v>45704630.370000005</v>
      </c>
      <c r="M47" s="50">
        <f t="shared" si="10"/>
        <v>10660469.379329648</v>
      </c>
      <c r="N47" s="51">
        <f t="shared" si="1"/>
        <v>0.17305113441272957</v>
      </c>
      <c r="O47" s="52">
        <f t="shared" si="10"/>
        <v>85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- 29 luty 2020 r'!Z52</f>
        <v>0</v>
      </c>
      <c r="G48" s="31">
        <f>F48/'Dane - 29 luty 2020 r'!$B$3</f>
        <v>0</v>
      </c>
      <c r="H48" s="32">
        <f t="shared" si="0"/>
        <v>0</v>
      </c>
      <c r="I48" s="31">
        <f>'Dane - 29 luty 2020 r'!AK52</f>
        <v>0</v>
      </c>
      <c r="J48" s="31">
        <f>I48/'Dane - 29 luty 2020 r'!$B$3</f>
        <v>0</v>
      </c>
      <c r="K48" s="32">
        <f t="shared" si="3"/>
        <v>0</v>
      </c>
      <c r="L48" s="31">
        <f>'Dane - 29 luty 2020 r'!AQ52</f>
        <v>0</v>
      </c>
      <c r="M48" s="31">
        <f>L48/'Dane - 29 luty 2020 r'!$B$3</f>
        <v>0</v>
      </c>
      <c r="N48" s="32">
        <f t="shared" si="1"/>
        <v>0</v>
      </c>
      <c r="O48" s="33">
        <f>'Dane - 29 luty 2020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- 29 luty 2020 r'!Z53</f>
        <v>0</v>
      </c>
      <c r="G49" s="31">
        <f>F49/'Dane - 29 luty 2020 r'!$B$3</f>
        <v>0</v>
      </c>
      <c r="H49" s="18">
        <f t="shared" si="0"/>
        <v>0</v>
      </c>
      <c r="I49" s="31">
        <f>'Dane - 29 luty 2020 r'!AK53</f>
        <v>0</v>
      </c>
      <c r="J49" s="31">
        <f>I49/'Dane - 29 luty 2020 r'!$B$3</f>
        <v>0</v>
      </c>
      <c r="K49" s="18">
        <f t="shared" si="3"/>
        <v>0</v>
      </c>
      <c r="L49" s="31">
        <f>'Dane - 29 luty 2020 r'!AQ53</f>
        <v>0</v>
      </c>
      <c r="M49" s="31">
        <f>L49/'Dane - 29 luty 2020 r'!$B$3</f>
        <v>0</v>
      </c>
      <c r="N49" s="18">
        <f t="shared" si="1"/>
        <v>0</v>
      </c>
      <c r="O49" s="33">
        <f>'Dane - 29 luty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- 29 luty 2020 r'!Z54</f>
        <v>0</v>
      </c>
      <c r="G50" s="31">
        <f>F50/'Dane - 29 luty 2020 r'!$B$3</f>
        <v>0</v>
      </c>
      <c r="H50" s="27">
        <f t="shared" si="0"/>
        <v>0</v>
      </c>
      <c r="I50" s="31">
        <f>'Dane - 29 luty 2020 r'!AK54</f>
        <v>0</v>
      </c>
      <c r="J50" s="31">
        <f>I50/'Dane - 29 luty 2020 r'!$B$3</f>
        <v>0</v>
      </c>
      <c r="K50" s="27">
        <f t="shared" si="3"/>
        <v>0</v>
      </c>
      <c r="L50" s="31">
        <f>'Dane - 29 luty 2020 r'!AQ54</f>
        <v>0</v>
      </c>
      <c r="M50" s="31">
        <f>L50/'Dane - 29 luty 2020 r'!$B$3</f>
        <v>0</v>
      </c>
      <c r="N50" s="27">
        <f t="shared" si="1"/>
        <v>0</v>
      </c>
      <c r="O50" s="33">
        <f>'Dane - 29 luty 2020 r'!X54</f>
        <v>0</v>
      </c>
    </row>
    <row r="51" spans="1:15" ht="21.75" thickBot="1" x14ac:dyDescent="0.25">
      <c r="A51" s="241" t="s">
        <v>157</v>
      </c>
      <c r="B51" s="24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1" t="s">
        <v>166</v>
      </c>
      <c r="B52" s="241"/>
      <c r="C52" s="49" t="s">
        <v>164</v>
      </c>
      <c r="D52" s="50">
        <v>42497556</v>
      </c>
      <c r="E52" s="50">
        <v>31873167</v>
      </c>
      <c r="F52" s="50">
        <f>'Dane - 29 luty 2020 r'!Z56</f>
        <v>65934564.495000005</v>
      </c>
      <c r="G52" s="50">
        <f>F52/'Dane - 29 luty 2020 r'!$B$3</f>
        <v>15379041.470156044</v>
      </c>
      <c r="H52" s="51">
        <f t="shared" si="0"/>
        <v>0.48250747941539801</v>
      </c>
      <c r="I52" s="50">
        <f>'Dane - 29 luty 2020 r'!AK56-'Dane - 29 luty 2020 r'!AM56</f>
        <v>50900684.980000004</v>
      </c>
      <c r="J52" s="50">
        <f>I52/'Dane - 29 luty 2020 r'!B3</f>
        <v>11872433.694866233</v>
      </c>
      <c r="K52" s="51">
        <f t="shared" si="3"/>
        <v>0.37248992843623707</v>
      </c>
      <c r="L52" s="50">
        <f>'Dane - 29 luty 2020 r'!AQ56</f>
        <v>50900684.979999997</v>
      </c>
      <c r="M52" s="50">
        <f>L52/'Dane - 29 luty 2020 r'!$B$3</f>
        <v>11872433.694866233</v>
      </c>
      <c r="N52" s="51">
        <f t="shared" si="1"/>
        <v>0.37248992843623707</v>
      </c>
      <c r="O52" s="52">
        <f>'Dane - 29 luty 2020 r'!X56</f>
        <v>78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1250696905.1575</v>
      </c>
      <c r="G53" s="35">
        <f t="shared" si="12"/>
        <v>291721340.97392297</v>
      </c>
      <c r="H53" s="28">
        <f t="shared" si="0"/>
        <v>0.54930920556260154</v>
      </c>
      <c r="I53" s="35">
        <f t="shared" si="12"/>
        <v>794701782.38300002</v>
      </c>
      <c r="J53" s="35">
        <f t="shared" si="12"/>
        <v>185361832.01152244</v>
      </c>
      <c r="K53" s="28">
        <f t="shared" si="3"/>
        <v>0.34903500835401546</v>
      </c>
      <c r="L53" s="35">
        <f t="shared" si="12"/>
        <v>641309179.97000003</v>
      </c>
      <c r="M53" s="35">
        <f t="shared" si="12"/>
        <v>149583462.77843863</v>
      </c>
      <c r="N53" s="28">
        <f t="shared" si="1"/>
        <v>0.28166459412879252</v>
      </c>
      <c r="O53" s="36">
        <f t="shared" si="12"/>
        <v>6803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5" t="s">
        <v>187</v>
      </c>
      <c r="B1" s="278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87" t="s">
        <v>217</v>
      </c>
      <c r="L1" s="290" t="s">
        <v>215</v>
      </c>
      <c r="M1" s="293" t="s">
        <v>216</v>
      </c>
    </row>
    <row r="2" spans="1:13" ht="15.75" x14ac:dyDescent="0.25">
      <c r="A2" s="276"/>
      <c r="B2" s="279"/>
      <c r="C2" s="201"/>
      <c r="D2" s="201"/>
      <c r="E2" s="201"/>
      <c r="F2" s="201"/>
      <c r="G2" s="201"/>
      <c r="H2" s="201"/>
      <c r="I2" s="201"/>
      <c r="J2" s="201"/>
      <c r="K2" s="288"/>
      <c r="L2" s="291"/>
      <c r="M2" s="294"/>
    </row>
    <row r="3" spans="1:13" ht="16.5" thickBot="1" x14ac:dyDescent="0.3">
      <c r="A3" s="277"/>
      <c r="B3" s="280"/>
      <c r="C3" s="202"/>
      <c r="D3" s="202"/>
      <c r="E3" s="202"/>
      <c r="F3" s="202"/>
      <c r="G3" s="202"/>
      <c r="H3" s="202"/>
      <c r="I3" s="202"/>
      <c r="J3" s="202"/>
      <c r="K3" s="289"/>
      <c r="L3" s="292"/>
      <c r="M3" s="295"/>
    </row>
    <row r="4" spans="1:13" ht="18.75" thickTop="1" thickBot="1" x14ac:dyDescent="0.3">
      <c r="A4" s="271" t="s">
        <v>189</v>
      </c>
      <c r="B4" s="272"/>
      <c r="C4" s="272"/>
      <c r="D4" s="272"/>
      <c r="E4" s="272"/>
      <c r="F4" s="272"/>
      <c r="G4" s="272"/>
      <c r="H4" s="272"/>
      <c r="I4" s="272"/>
      <c r="J4" s="272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- 29 luty 2020 r'!C19</f>
        <v>2745</v>
      </c>
      <c r="D5" s="106">
        <f>'Dane - 29 luty 2020 r'!D19/'Dane - 29 luty 2020 r'!$B$3</f>
        <v>36797389.965712689</v>
      </c>
      <c r="E5" s="105">
        <f>'Dane - 29 luty 2020 r'!X19</f>
        <v>2645</v>
      </c>
      <c r="F5" s="106">
        <f>'Dane - 29 luty 2020 r'!Y19/'Dane - 29 luty 2020 r'!$B$3</f>
        <v>35191845.683763675</v>
      </c>
      <c r="G5" s="105">
        <f>'Dane - 29 luty 2020 r'!AB19</f>
        <v>2645</v>
      </c>
      <c r="H5" s="106">
        <f>'Dane - 29 luty 2020 r'!AD19/'Dane - 29 luty 2020 r'!$B$3</f>
        <v>35196370.676183142</v>
      </c>
      <c r="I5" s="105">
        <f>'Dane - 29 luty 2020 r'!AO19</f>
        <v>2644</v>
      </c>
      <c r="J5" s="106">
        <f>'Dane - 29 luty 2020 r'!AP19/'Dane - 29 luty 2020 r'!$B$3</f>
        <v>35185081.519837663</v>
      </c>
      <c r="K5" s="107">
        <v>3000</v>
      </c>
      <c r="L5" s="107">
        <f>G5</f>
        <v>2645</v>
      </c>
      <c r="M5" s="187">
        <f>L5/K5</f>
        <v>0.88166666666666671</v>
      </c>
    </row>
    <row r="6" spans="1:13" ht="43.5" customHeight="1" thickTop="1" thickBot="1" x14ac:dyDescent="0.3">
      <c r="A6" s="273" t="s">
        <v>191</v>
      </c>
      <c r="B6" s="105" t="s">
        <v>89</v>
      </c>
      <c r="C6" s="105">
        <f>'Dane - 29 luty 2020 r'!C14</f>
        <v>13</v>
      </c>
      <c r="D6" s="106">
        <f>'Dane - 29 luty 2020 r'!D14/'Dane - 29 luty 2020 r'!$B$3</f>
        <v>7061998.4022578308</v>
      </c>
      <c r="E6" s="105">
        <f>'Dane - 29 luty 2020 r'!X14</f>
        <v>8</v>
      </c>
      <c r="F6" s="106">
        <f>'Dane - 29 luty 2020 r'!Y14/'Dane - 29 luty 2020 r'!$B$3</f>
        <v>3763410.8086674595</v>
      </c>
      <c r="G6" s="105">
        <f>'Dane - 29 luty 2020 r'!AB14</f>
        <v>7</v>
      </c>
      <c r="H6" s="106">
        <f>'Dane - 29 luty 2020 r'!AD14/'Dane - 29 luty 2020 r'!$B$3</f>
        <v>3218563.0326779094</v>
      </c>
      <c r="I6" s="105">
        <f>'Dane - 29 luty 2020 r'!AO14</f>
        <v>7</v>
      </c>
      <c r="J6" s="106">
        <f>'Dane - 29 luty 2020 r'!AP14/'Dane - 29 luty 2020 r'!$B$3</f>
        <v>3235624.1853847411</v>
      </c>
      <c r="K6" s="281">
        <v>122</v>
      </c>
      <c r="L6" s="283">
        <f>G6+G7+G8</f>
        <v>170</v>
      </c>
      <c r="M6" s="286">
        <f>L6/K6</f>
        <v>1.3934426229508197</v>
      </c>
    </row>
    <row r="7" spans="1:13" ht="39.75" customHeight="1" thickTop="1" thickBot="1" x14ac:dyDescent="0.3">
      <c r="A7" s="274"/>
      <c r="B7" s="105" t="s">
        <v>101</v>
      </c>
      <c r="C7" s="105">
        <f>'Dane - 29 luty 2020 r'!C20</f>
        <v>365</v>
      </c>
      <c r="D7" s="106">
        <f>'Dane - 29 luty 2020 r'!D20/'Dane - 29 luty 2020 r'!$B$3</f>
        <v>21728132.050474659</v>
      </c>
      <c r="E7" s="105">
        <f>'Dane - 29 luty 2020 r'!X20</f>
        <v>227</v>
      </c>
      <c r="F7" s="106">
        <f>'Dane - 29 luty 2020 r'!Y20/'Dane - 29 luty 2020 r'!$B$3</f>
        <v>11276434.443589205</v>
      </c>
      <c r="G7" s="105">
        <f>'Dane - 29 luty 2020 r'!AB20</f>
        <v>161</v>
      </c>
      <c r="H7" s="106">
        <f>'Dane - 29 luty 2020 r'!AD20/'Dane - 29 luty 2020 r'!$B$3</f>
        <v>7182124.3859771891</v>
      </c>
      <c r="I7" s="105">
        <f>'Dane - 29 luty 2020 r'!AO20</f>
        <v>124</v>
      </c>
      <c r="J7" s="106">
        <f>'Dane - 29 luty 2020 r'!AP20/'Dane - 29 luty 2020 r'!$B$3</f>
        <v>5309138.7096774196</v>
      </c>
      <c r="K7" s="282"/>
      <c r="L7" s="284"/>
      <c r="M7" s="286"/>
    </row>
    <row r="8" spans="1:13" ht="51" customHeight="1" thickTop="1" thickBot="1" x14ac:dyDescent="0.3">
      <c r="A8" s="274"/>
      <c r="B8" s="105" t="s">
        <v>103</v>
      </c>
      <c r="C8" s="105">
        <f>'Dane - 29 luty 2020 r'!C21</f>
        <v>34</v>
      </c>
      <c r="D8" s="106">
        <f>'Dane - 29 luty 2020 r'!D21/'Dane - 29 luty 2020 r'!$B$3</f>
        <v>106477592.49177805</v>
      </c>
      <c r="E8" s="105">
        <f>'Dane - 29 luty 2020 r'!X21</f>
        <v>2</v>
      </c>
      <c r="F8" s="106">
        <f>'Dane - 29 luty 2020 r'!Y21/'Dane - 29 luty 2020 r'!$B$3</f>
        <v>44079774.172556154</v>
      </c>
      <c r="G8" s="105">
        <f>'Dane - 29 luty 2020 r'!AB21</f>
        <v>2</v>
      </c>
      <c r="H8" s="106">
        <f>'Dane - 29 luty 2020 r'!AD21/'Dane - 29 luty 2020 r'!$B$3</f>
        <v>37349.383061600543</v>
      </c>
      <c r="I8" s="105">
        <f>'Dane - 29 luty 2020 r'!AO21</f>
        <v>1</v>
      </c>
      <c r="J8" s="106">
        <f>'Dane - 29 luty 2020 r'!AP21/'Dane - 29 luty 2020 r'!$B$3</f>
        <v>19890.096331024186</v>
      </c>
      <c r="K8" s="282"/>
      <c r="L8" s="285"/>
      <c r="M8" s="286"/>
    </row>
    <row r="9" spans="1:13" ht="17.25" thickTop="1" thickBot="1" x14ac:dyDescent="0.3">
      <c r="A9" s="265" t="s">
        <v>192</v>
      </c>
      <c r="B9" s="266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- 29 luty 2020 r'!AP6/'Dane - 29 luty 2020 r'!$B$3</f>
        <v>73863071.443565875</v>
      </c>
      <c r="M9" s="187">
        <f>L9/K9</f>
        <v>0.30456068722414148</v>
      </c>
    </row>
    <row r="10" spans="1:13" ht="18.75" thickTop="1" thickBot="1" x14ac:dyDescent="0.3">
      <c r="A10" s="261" t="s">
        <v>212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81"/>
      <c r="L10" s="181"/>
      <c r="M10" s="204"/>
    </row>
    <row r="11" spans="1:13" ht="16.5" thickTop="1" thickBot="1" x14ac:dyDescent="0.3">
      <c r="A11" s="263" t="s">
        <v>193</v>
      </c>
      <c r="B11" s="105" t="s">
        <v>120</v>
      </c>
      <c r="C11" s="105">
        <f>'Dane - 29 luty 2020 r'!C30</f>
        <v>709</v>
      </c>
      <c r="D11" s="106">
        <f>'Dane - 29 luty 2020 r'!D30/'Dane - 29 luty 2020 r'!$B$3</f>
        <v>113805955.31220116</v>
      </c>
      <c r="E11" s="105">
        <f>'Dane - 29 luty 2020 r'!X30</f>
        <v>347</v>
      </c>
      <c r="F11" s="106">
        <f>'Dane - 29 luty 2020 r'!Y30/'Dane - 29 luty 2020 r'!$B$3</f>
        <v>46232069.74319502</v>
      </c>
      <c r="G11" s="105">
        <f>'Dane - 29 luty 2020 r'!AB30</f>
        <v>191</v>
      </c>
      <c r="H11" s="106">
        <f>'Dane - 29 luty 2020 r'!AD30/'Dane - 29 luty 2020 r'!$B$3</f>
        <v>19765629.864949968</v>
      </c>
      <c r="I11" s="105">
        <f>'Dane - 29 luty 2020 r'!AO30</f>
        <v>161</v>
      </c>
      <c r="J11" s="106">
        <f>'Dane - 29 luty 2020 r'!AP30/'Dane - 29 luty 2020 r'!$B$3</f>
        <v>16063924.651878804</v>
      </c>
      <c r="K11" s="281">
        <v>560</v>
      </c>
      <c r="L11" s="283">
        <f>G11+G12+G13</f>
        <v>225</v>
      </c>
      <c r="M11" s="286">
        <f>L11/K11</f>
        <v>0.4017857142857143</v>
      </c>
    </row>
    <row r="12" spans="1:13" ht="16.5" thickTop="1" thickBot="1" x14ac:dyDescent="0.3">
      <c r="A12" s="264"/>
      <c r="B12" s="105" t="s">
        <v>122</v>
      </c>
      <c r="C12" s="105">
        <f>'Dane - 29 luty 2020 r'!C31</f>
        <v>109</v>
      </c>
      <c r="D12" s="106">
        <f>'Dane - 29 luty 2020 r'!D31/'Dane - 29 luty 2020 r'!$B$3</f>
        <v>6736816.178014135</v>
      </c>
      <c r="E12" s="105">
        <f>'Dane - 29 luty 2020 r'!X31</f>
        <v>41</v>
      </c>
      <c r="F12" s="106">
        <f>'Dane - 29 luty 2020 r'!Y31/'Dane - 29 luty 2020 r'!$B$3</f>
        <v>2283896.6085881554</v>
      </c>
      <c r="G12" s="105">
        <f>'Dane - 29 luty 2020 r'!AB31</f>
        <v>18</v>
      </c>
      <c r="H12" s="106">
        <f>'Dane - 29 luty 2020 r'!AD31/'Dane - 29 luty 2020 r'!$B$3</f>
        <v>565270.88843794458</v>
      </c>
      <c r="I12" s="105">
        <f>'Dane - 29 luty 2020 r'!AO31</f>
        <v>13</v>
      </c>
      <c r="J12" s="106">
        <f>'Dane - 29 luty 2020 r'!AP31/'Dane - 29 luty 2020 r'!$B$3</f>
        <v>278495.56830639328</v>
      </c>
      <c r="K12" s="282"/>
      <c r="L12" s="284"/>
      <c r="M12" s="286"/>
    </row>
    <row r="13" spans="1:13" ht="16.5" thickTop="1" thickBot="1" x14ac:dyDescent="0.3">
      <c r="A13" s="264"/>
      <c r="B13" s="108" t="s">
        <v>124</v>
      </c>
      <c r="C13" s="105">
        <f>'Dane - 29 luty 2020 r'!C32</f>
        <v>84</v>
      </c>
      <c r="D13" s="106">
        <f>'Dane - 29 luty 2020 r'!D32/'Dane - 29 luty 2020 r'!$B$3</f>
        <v>45631877.018169947</v>
      </c>
      <c r="E13" s="105">
        <f>'Dane - 29 luty 2020 r'!X32</f>
        <v>34</v>
      </c>
      <c r="F13" s="106">
        <f>'Dane - 29 luty 2020 r'!Y32/'Dane - 29 luty 2020 r'!$B$3</f>
        <v>16526518.419518111</v>
      </c>
      <c r="G13" s="105">
        <f>'Dane - 29 luty 2020 r'!AB32</f>
        <v>16</v>
      </c>
      <c r="H13" s="106">
        <f>'Dane - 29 luty 2020 r'!AD32/'Dane - 29 luty 2020 r'!$B$3</f>
        <v>1442687.9061413943</v>
      </c>
      <c r="I13" s="105">
        <f>'Dane - 29 luty 2020 r'!AO32</f>
        <v>7</v>
      </c>
      <c r="J13" s="106">
        <f>'Dane - 29 luty 2020 r'!AP32/'Dane - 29 luty 2020 r'!$B$3</f>
        <v>794522.61796468636</v>
      </c>
      <c r="K13" s="282"/>
      <c r="L13" s="285"/>
      <c r="M13" s="286"/>
    </row>
    <row r="14" spans="1:13" ht="17.25" thickTop="1" thickBot="1" x14ac:dyDescent="0.3">
      <c r="A14" s="265" t="s">
        <v>192</v>
      </c>
      <c r="B14" s="266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- 29 luty 2020 r'!AP26/'Dane - 29 luty 2020 r'!$B$3</f>
        <v>66467620.052247331</v>
      </c>
      <c r="M14" s="187">
        <f>L14/K14</f>
        <v>0.30592912354868018</v>
      </c>
    </row>
    <row r="15" spans="1:13" ht="18.75" thickTop="1" thickBot="1" x14ac:dyDescent="0.3">
      <c r="A15" s="267" t="s">
        <v>194</v>
      </c>
      <c r="B15" s="268"/>
      <c r="C15" s="268"/>
      <c r="D15" s="268"/>
      <c r="E15" s="268"/>
      <c r="F15" s="268"/>
      <c r="G15" s="268"/>
      <c r="H15" s="268"/>
      <c r="I15" s="268"/>
      <c r="J15" s="268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- 29 luty 2020 r'!C39</f>
        <v>47</v>
      </c>
      <c r="D16" s="106">
        <f>'Dane - 29 luty 2020 r'!D39/'Dane - 29 luty 2020 r'!$B$3</f>
        <v>6504083.0709304223</v>
      </c>
      <c r="E16" s="105">
        <f>'Dane - 29 luty 2020 r'!X39</f>
        <v>42</v>
      </c>
      <c r="F16" s="106">
        <f>'Dane - 29 luty 2020 r'!Y39/'Dane - 29 luty 2020 r'!$B$3</f>
        <v>5561397.6278776852</v>
      </c>
      <c r="G16" s="105">
        <f>'Dane - 29 luty 2020 r'!AB39</f>
        <v>37</v>
      </c>
      <c r="H16" s="106">
        <f>'Dane - 29 luty 2020 r'!AD39/'Dane - 29 luty 2020 r'!$B$3</f>
        <v>4396240.4123807522</v>
      </c>
      <c r="I16" s="105">
        <f>'Dane - 29 luty 2020 r'!AO39</f>
        <v>36</v>
      </c>
      <c r="J16" s="106">
        <f>'Dane - 29 luty 2020 r'!AP39/'Dane - 29 luty 2020 r'!$B$3</f>
        <v>4054332.8388496256</v>
      </c>
      <c r="K16" s="197">
        <v>20</v>
      </c>
      <c r="L16" s="107">
        <f>G16</f>
        <v>37</v>
      </c>
      <c r="M16" s="187">
        <f>L16/K16</f>
        <v>1.85</v>
      </c>
    </row>
    <row r="17" spans="1:13" ht="17.25" thickTop="1" thickBot="1" x14ac:dyDescent="0.3">
      <c r="A17" s="265" t="s">
        <v>192</v>
      </c>
      <c r="B17" s="266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- 29 luty 2020 r'!AP37/'Dane - 29 luty 2020 r'!$B$3</f>
        <v>9895556.8609614447</v>
      </c>
      <c r="M17" s="187">
        <f>L17/K17</f>
        <v>0.33178926820061627</v>
      </c>
    </row>
    <row r="18" spans="1:13" ht="18.75" thickTop="1" thickBot="1" x14ac:dyDescent="0.3">
      <c r="A18" s="269" t="s">
        <v>196</v>
      </c>
      <c r="B18" s="270"/>
      <c r="C18" s="270"/>
      <c r="D18" s="270"/>
      <c r="E18" s="270"/>
      <c r="F18" s="270"/>
      <c r="G18" s="270"/>
      <c r="H18" s="270"/>
      <c r="I18" s="270"/>
      <c r="J18" s="270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- 29 luty 2020 r'!C44</f>
        <v>2704</v>
      </c>
      <c r="D19" s="186">
        <f>'Dane - 29 luty 2020 r'!D44/'Dane - 29 luty 2020 r'!$B$3</f>
        <v>93888960.09143284</v>
      </c>
      <c r="E19" s="185">
        <f>'Dane - 29 luty 2020 r'!X44</f>
        <v>1530</v>
      </c>
      <c r="F19" s="186">
        <f>'Dane - 29 luty 2020 r'!Y44/'Dane - 29 luty 2020 r'!$B$3</f>
        <v>52316009.982972965</v>
      </c>
      <c r="G19" s="185">
        <f>'Dane - 29 luty 2020 r'!AB44</f>
        <v>1154</v>
      </c>
      <c r="H19" s="186">
        <f>'Dane - 29 luty 2020 r'!AD44/'Dane - 29 luty 2020 r'!$B$3</f>
        <v>39410835.010379493</v>
      </c>
      <c r="I19" s="185">
        <f>'Dane - 29 luty 2020 r'!AO44</f>
        <v>893</v>
      </c>
      <c r="J19" s="186">
        <f>'Dane - 29 luty 2020 r'!AP44/'Dane - 29 luty 2020 r'!$B$3</f>
        <v>29403904.580971707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5" t="s">
        <v>192</v>
      </c>
      <c r="B20" s="266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- 29 luty 2020 r'!AP42/'Dane - 29 luty 2020 r'!$B$3</f>
        <v>29890464.194248129</v>
      </c>
      <c r="M20" s="187">
        <f>L20/K20</f>
        <v>0.3187816331119081</v>
      </c>
    </row>
    <row r="21" spans="1:13" ht="18.75" thickTop="1" thickBot="1" x14ac:dyDescent="0.3">
      <c r="A21" s="267" t="s">
        <v>197</v>
      </c>
      <c r="B21" s="268"/>
      <c r="C21" s="268"/>
      <c r="D21" s="268"/>
      <c r="E21" s="268"/>
      <c r="F21" s="268"/>
      <c r="G21" s="268"/>
      <c r="H21" s="268"/>
      <c r="I21" s="268"/>
      <c r="J21" s="268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- 29 luty 2020 r'!C47</f>
        <v>27</v>
      </c>
      <c r="D22" s="106">
        <f>'Dane - 29 luty 2020 r'!D47/'Dane - 29 luty 2020 r'!$B$3</f>
        <v>9015925.7108203303</v>
      </c>
      <c r="E22" s="105">
        <f>'Dane - 29 luty 2020 r'!X47</f>
        <v>18</v>
      </c>
      <c r="F22" s="106">
        <f>'Dane - 29 luty 2020 r'!Y47/'Dane - 29 luty 2020 r'!$B$3</f>
        <v>6721918.1302917916</v>
      </c>
      <c r="G22" s="105">
        <f>'Dane - 29 luty 2020 r'!AB47</f>
        <v>18</v>
      </c>
      <c r="H22" s="106">
        <f>'Dane - 29 luty 2020 r'!AD47/'Dane - 29 luty 2020 r'!$B$3</f>
        <v>6475448.0418911669</v>
      </c>
      <c r="I22" s="105">
        <f>'Dane - 29 luty 2020 r'!AO47</f>
        <v>12</v>
      </c>
      <c r="J22" s="106">
        <f>'Dane - 29 luty 2020 r'!AP47/'Dane - 29 luty 2020 r'!$B$3</f>
        <v>4937748.9422247102</v>
      </c>
      <c r="K22" s="197">
        <v>15</v>
      </c>
      <c r="L22" s="107">
        <f>G22</f>
        <v>18</v>
      </c>
      <c r="M22" s="187">
        <f>L22/K22</f>
        <v>1.2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- 29 luty 2020 r'!C50</f>
        <v>144</v>
      </c>
      <c r="D23" s="106">
        <f>'Dane - 29 luty 2020 r'!D50/'Dane - 29 luty 2020 r'!$B$3</f>
        <v>52998562.03904555</v>
      </c>
      <c r="E23" s="105">
        <f>'Dane - 29 luty 2020 r'!X50</f>
        <v>54</v>
      </c>
      <c r="F23" s="106">
        <f>'Dane - 29 luty 2020 r'!Y50/'Dane - 29 luty 2020 r'!$B$3</f>
        <v>15456642.821822593</v>
      </c>
      <c r="G23" s="105">
        <f>'Dane - 29 luty 2020 r'!AB50</f>
        <v>44</v>
      </c>
      <c r="H23" s="106">
        <f>'Dane - 29 luty 2020 r'!AD50/'Dane - 29 luty 2020 r'!$B$3</f>
        <v>8213206.0900800033</v>
      </c>
      <c r="I23" s="105">
        <f>'Dane - 29 luty 2020 r'!AO50</f>
        <v>41</v>
      </c>
      <c r="J23" s="106">
        <f>'Dane - 29 luty 2020 r'!AP50/'Dane - 29 luty 2020 r'!$B$3</f>
        <v>7172939.0478856154</v>
      </c>
      <c r="K23" s="197">
        <v>55</v>
      </c>
      <c r="L23" s="107">
        <f>G23</f>
        <v>44</v>
      </c>
      <c r="M23" s="187">
        <f>L23/K23</f>
        <v>0.8</v>
      </c>
    </row>
    <row r="24" spans="1:13" ht="17.25" thickTop="1" thickBot="1" x14ac:dyDescent="0.3">
      <c r="A24" s="265" t="s">
        <v>192</v>
      </c>
      <c r="B24" s="266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- 29 luty 2020 r'!AP46/'Dane - 29 luty 2020 r'!$B$3</f>
        <v>14213959.268070811</v>
      </c>
      <c r="M24" s="187">
        <f>L24/K24</f>
        <v>0.17483129258444824</v>
      </c>
    </row>
    <row r="25" spans="1:13" ht="18.75" thickTop="1" thickBot="1" x14ac:dyDescent="0.3">
      <c r="A25" s="257" t="s">
        <v>199</v>
      </c>
      <c r="B25" s="258"/>
      <c r="C25" s="258"/>
      <c r="D25" s="258"/>
      <c r="E25" s="258"/>
      <c r="F25" s="258"/>
      <c r="G25" s="258"/>
      <c r="H25" s="258"/>
      <c r="I25" s="258"/>
      <c r="J25" s="258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- 29 luty 2020 r'!C51</f>
        <v>10</v>
      </c>
      <c r="D26" s="106">
        <f>'Dane - 29 luty 2020 r'!D51/'Dane - 29 luty 2020 r'!$B$3</f>
        <v>853902.24150397687</v>
      </c>
      <c r="E26" s="105">
        <f>'Dane - 29 luty 2020 r'!X51</f>
        <v>0</v>
      </c>
      <c r="F26" s="106">
        <f>'Dane - 29 luty 2020 r'!Y51/'Dane - 29 luty 2020 r'!$B$3</f>
        <v>0</v>
      </c>
      <c r="G26" s="105">
        <f>'Dane - 29 luty 2020 r'!AB51</f>
        <v>0</v>
      </c>
      <c r="H26" s="106">
        <f>'Dane - 29 luty 2020 r'!AD51/'Dane - 29 luty 2020 r'!$B$3</f>
        <v>0</v>
      </c>
      <c r="I26" s="105">
        <f>'Dane - 29 luty 2020 r'!AO51</f>
        <v>0</v>
      </c>
      <c r="J26" s="106">
        <f>'Dane - 29 luty 2020 r'!AP51/'Dane - 29 luty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59" t="s">
        <v>192</v>
      </c>
      <c r="B27" s="260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- 29 luty 2020 r'!AP51/'Dane - 29 luty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- 29 luty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2020-03-24T14:13:56Z</dcterms:modified>
</cp:coreProperties>
</file>