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31 mar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4562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J57" i="1"/>
  <c r="J56" i="1"/>
  <c r="J55" i="1" s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Q57" i="1"/>
  <c r="Q56" i="1"/>
  <c r="Q55" i="1" s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AA57" i="1"/>
  <c r="AA56" i="1"/>
  <c r="AA55" i="1" s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F57" i="1"/>
  <c r="AF56" i="1"/>
  <c r="AF55" i="1" s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N57" i="1"/>
  <c r="AN56" i="1"/>
  <c r="AN55" i="1" s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R57" i="1"/>
  <c r="AR56" i="1"/>
  <c r="AR55" i="1" s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Q57" i="1"/>
  <c r="AP57" i="1"/>
  <c r="AO57" i="1"/>
  <c r="AM57" i="1"/>
  <c r="AL57" i="1"/>
  <c r="AK57" i="1"/>
  <c r="AJ57" i="1"/>
  <c r="AI57" i="1"/>
  <c r="AH57" i="1"/>
  <c r="AG57" i="1"/>
  <c r="AE57" i="1"/>
  <c r="AD57" i="1"/>
  <c r="AC57" i="1"/>
  <c r="AB57" i="1"/>
  <c r="Z57" i="1"/>
  <c r="Y57" i="1"/>
  <c r="X57" i="1"/>
  <c r="W57" i="1"/>
  <c r="V57" i="1"/>
  <c r="U57" i="1"/>
  <c r="T57" i="1"/>
  <c r="S57" i="1"/>
  <c r="R57" i="1"/>
  <c r="P57" i="1"/>
  <c r="O57" i="1"/>
  <c r="N57" i="1"/>
  <c r="M57" i="1"/>
  <c r="L57" i="1"/>
  <c r="K57" i="1"/>
  <c r="I57" i="1"/>
  <c r="H57" i="1"/>
  <c r="G57" i="1"/>
  <c r="E57" i="1"/>
  <c r="D57" i="1"/>
  <c r="C5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E26" i="1"/>
  <c r="D26" i="1"/>
  <c r="C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E6" i="1"/>
  <c r="D6" i="1"/>
  <c r="C6" i="1"/>
  <c r="M27" i="3" l="1"/>
  <c r="M26" i="3"/>
  <c r="M24" i="3"/>
  <c r="M23" i="3"/>
  <c r="M20" i="3"/>
  <c r="M19" i="3"/>
  <c r="M17" i="3"/>
  <c r="M16" i="3"/>
  <c r="M14" i="3"/>
  <c r="M11" i="3"/>
  <c r="M9" i="3"/>
  <c r="M6" i="3"/>
  <c r="M5" i="3"/>
  <c r="B42" i="1" l="1"/>
  <c r="B46" i="1"/>
  <c r="B51" i="1"/>
  <c r="B55" i="1"/>
  <c r="B37" i="1" l="1"/>
  <c r="B26" i="1"/>
  <c r="B6" i="1"/>
  <c r="B57" i="1" l="1"/>
  <c r="J23" i="3" l="1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H16" i="3"/>
  <c r="G16" i="3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E26" i="3"/>
  <c r="C26" i="3"/>
  <c r="O34" i="2" l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H10" i="2"/>
  <c r="H26" i="2"/>
  <c r="N29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<sst xmlns="http://schemas.openxmlformats.org/spreadsheetml/2006/main" count="323" uniqueCount="227">
  <si>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</si>
  <si>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</si>
  <si>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</si>
  <si>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</si>
  <si>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</si>
  <si>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</si>
  <si>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</si>
  <si>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</si>
  <si>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</si>
  <si>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</si>
  <si>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</si>
  <si>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</si>
  <si>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</si>
  <si>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</si>
  <si>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</si>
  <si>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</si>
  <si>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</si>
  <si>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</si>
  <si>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</si>
  <si>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</si>
  <si>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</si>
  <si>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</si>
  <si>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</si>
  <si>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</si>
  <si>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</si>
  <si>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</si>
  <si>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</si>
  <si>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</si>
  <si>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</si>
  <si>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</si>
  <si>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</si>
  <si>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</si>
  <si>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</si>
  <si>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</si>
  <si>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</si>
  <si>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</si>
  <si>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</si>
  <si>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</si>
  <si>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</si>
  <si>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</si>
  <si>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</si>
  <si>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</si>
  <si>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</si>
  <si>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</si>
  <si>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</si>
  <si>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</si>
  <si>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</si>
  <si>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</si>
  <si>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</si>
  <si>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</si>
  <si>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</si>
  <si>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</si>
  <si>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</si>
  <si>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</si>
  <si>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</si>
  <si>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</si>
  <si>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</si>
  <si>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</si>
  <si>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</si>
  <si>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</si>
  <si>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</si>
  <si>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</si>
  <si>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</si>
  <si>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</si>
  <si>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</si>
  <si>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</si>
  <si>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</si>
  <si>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</si>
  <si>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</si>
  <si>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</si>
  <si>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</si>
  <si>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</si>
  <si>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</si>
  <si>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</si>
  <si>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</si>
  <si>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</si>
  <si>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</si>
  <si>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</si>
  <si>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</si>
  <si>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</si>
  <si>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</si>
  <si>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</si>
  <si>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</si>
  <si>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</si>
  <si>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</si>
  <si>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</si>
  <si>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</si>
  <si>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</si>
  <si>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</si>
  <si>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</si>
  <si>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</si>
  <si>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</si>
  <si>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</si>
  <si>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</si>
  <si>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</si>
  <si>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</si>
  <si>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</si>
  <si>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</si>
  <si>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</si>
  <si>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</si>
  <si>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</si>
  <si>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</si>
  <si>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</si>
  <si>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</si>
  <si>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</si>
  <si>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</si>
  <si>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</si>
  <si>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</si>
  <si>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</si>
  <si>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</si>
  <si>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</si>
  <si>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</si>
  <si>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</si>
  <si>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</si>
  <si>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</si>
  <si>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</si>
  <si>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</si>
  <si>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</si>
  <si>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</si>
  <si>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</si>
  <si>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</si>
  <si>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</si>
  <si>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</si>
  <si>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</si>
  <si>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</si>
  <si>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</si>
  <si>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</si>
  <si>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</si>
  <si>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</si>
  <si>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</si>
  <si>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</si>
  <si>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</si>
  <si>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</si>
  <si>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</si>
  <si>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</si>
  <si>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</si>
  <si>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</si>
  <si>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</si>
  <si>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</si>
  <si>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</si>
  <si>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</si>
  <si>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</si>
  <si>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</si>
  <si>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</si>
  <si>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</si>
  <si>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</si>
  <si>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</si>
  <si>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</si>
  <si>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</si>
  <si>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</si>
  <si>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</si>
  <si>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</si>
  <si>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</si>
  <si>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</si>
  <si>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</si>
  <si>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</si>
  <si>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</si>
  <si>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</si>
  <si>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</si>
  <si>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</si>
  <si>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</si>
  <si>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</si>
  <si>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</si>
  <si>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</si>
  <si>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</si>
  <si>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</si>
  <si>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</si>
  <si>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</si>
  <si>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</si>
  <si>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</si>
  <si>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</si>
  <si>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</si>
  <si>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</si>
  <si>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</si>
  <si>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</si>
  <si>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</si>
  <si>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</si>
  <si>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</si>
  <si>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</si>
  <si>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</si>
  <si>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</si>
  <si>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</si>
  <si>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</si>
  <si>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</si>
  <si>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</si>
  <si>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</si>
  <si>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</si>
  <si>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</si>
  <si>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</si>
  <si>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</si>
  <si>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</si>
  <si>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</si>
  <si>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</si>
  <si>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</si>
  <si>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</si>
  <si>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</si>
  <si>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</si>
  <si>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</si>
  <si>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</si>
  <si>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</si>
  <si>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</si>
  <si>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</si>
  <si>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</si>
  <si>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</si>
  <si>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</si>
  <si>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</si>
  <si>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</si>
  <si>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</si>
  <si>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</si>
  <si>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</si>
  <si>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</si>
  <si>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</si>
  <si>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</si>
  <si>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</si>
  <si>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</si>
  <si>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</si>
  <si>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</si>
  <si>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</si>
  <si>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</si>
  <si>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</si>
  <si>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</si>
  <si>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</si>
  <si>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</si>
  <si>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</si>
  <si>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1 900 534,74</t>
  </si>
  <si>
    <t xml:space="preserve">Limit finansowy zgodny z arkuszem kalkulacyjnym z dnia 12.04.2019     </t>
  </si>
  <si>
    <t>31.03.2019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</si>
</sst>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2" xfId="0" applyNumberFormat="1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F6" sqref="F6:F57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217"/>
      <c r="L1" s="217"/>
      <c r="M1" s="217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38"/>
      <c r="C2" s="53"/>
      <c r="D2" s="54"/>
      <c r="E2" s="54"/>
      <c r="F2" s="55"/>
      <c r="G2" s="56"/>
      <c r="H2" s="56"/>
      <c r="I2" s="56"/>
      <c r="J2" s="56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225</v>
      </c>
      <c r="B3" s="139">
        <v>4.2949999999999999</v>
      </c>
      <c r="C3" s="219"/>
      <c r="D3" s="219"/>
      <c r="E3" s="61"/>
      <c r="F3" s="220"/>
      <c r="G3" s="220"/>
      <c r="H3" s="220"/>
      <c r="I3" s="220"/>
      <c r="J3" s="220"/>
      <c r="K3" s="71"/>
      <c r="L3" s="71"/>
      <c r="M3" s="72"/>
      <c r="N3" s="73"/>
      <c r="O3" s="74" t="s">
        <v>0</v>
      </c>
      <c r="P3" s="229" t="s">
        <v>226</v>
      </c>
      <c r="Q3" s="229"/>
      <c r="R3" s="221"/>
      <c r="S3" s="221"/>
      <c r="T3" s="221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30" t="s">
        <v>1</v>
      </c>
      <c r="B4" s="231" t="s">
        <v>2</v>
      </c>
      <c r="C4" s="215" t="s">
        <v>182</v>
      </c>
      <c r="D4" s="215"/>
      <c r="E4" s="215"/>
      <c r="F4" s="232"/>
      <c r="G4" s="233" t="s">
        <v>181</v>
      </c>
      <c r="H4" s="234"/>
      <c r="I4" s="234"/>
      <c r="J4" s="235"/>
      <c r="K4" s="225" t="s">
        <v>183</v>
      </c>
      <c r="L4" s="225"/>
      <c r="M4" s="225"/>
      <c r="N4" s="222" t="s">
        <v>3</v>
      </c>
      <c r="O4" s="222"/>
      <c r="P4" s="222"/>
      <c r="Q4" s="223"/>
      <c r="R4" s="224"/>
      <c r="S4" s="224"/>
      <c r="T4" s="224"/>
      <c r="U4" s="225" t="s">
        <v>4</v>
      </c>
      <c r="V4" s="225"/>
      <c r="W4" s="225"/>
      <c r="X4" s="225" t="s">
        <v>5</v>
      </c>
      <c r="Y4" s="225"/>
      <c r="Z4" s="225"/>
      <c r="AA4" s="226"/>
      <c r="AB4" s="215" t="s">
        <v>6</v>
      </c>
      <c r="AC4" s="227"/>
      <c r="AD4" s="227"/>
      <c r="AE4" s="227"/>
      <c r="AF4" s="228"/>
      <c r="AG4" s="227"/>
      <c r="AH4" s="227"/>
      <c r="AI4" s="215" t="s">
        <v>7</v>
      </c>
      <c r="AJ4" s="215"/>
      <c r="AK4" s="215"/>
      <c r="AL4" s="215"/>
      <c r="AM4" s="215"/>
      <c r="AN4" s="228"/>
      <c r="AO4" s="215" t="s">
        <v>175</v>
      </c>
      <c r="AP4" s="215"/>
      <c r="AQ4" s="215"/>
      <c r="AR4" s="216"/>
    </row>
    <row r="5" spans="1:47" s="75" customFormat="1" ht="60.75" thickBot="1" x14ac:dyDescent="0.3">
      <c r="A5" s="230"/>
      <c r="B5" s="231"/>
      <c r="C5" s="119" t="s">
        <v>8</v>
      </c>
      <c r="D5" s="118" t="s">
        <v>9</v>
      </c>
      <c r="E5" s="118" t="s">
        <v>10</v>
      </c>
      <c r="F5" s="94" t="s">
        <v>11</v>
      </c>
      <c r="G5" s="119" t="s">
        <v>8</v>
      </c>
      <c r="H5" s="118" t="s">
        <v>9</v>
      </c>
      <c r="I5" s="118" t="s">
        <v>10</v>
      </c>
      <c r="J5" s="94" t="s">
        <v>11</v>
      </c>
      <c r="K5" s="120" t="s">
        <v>176</v>
      </c>
      <c r="L5" s="118" t="s">
        <v>177</v>
      </c>
      <c r="M5" s="118" t="s">
        <v>10</v>
      </c>
      <c r="N5" s="119" t="s">
        <v>8</v>
      </c>
      <c r="O5" s="118" t="s">
        <v>12</v>
      </c>
      <c r="P5" s="118" t="s">
        <v>10</v>
      </c>
      <c r="Q5" s="94" t="s">
        <v>11</v>
      </c>
      <c r="R5" s="120" t="s">
        <v>178</v>
      </c>
      <c r="S5" s="118" t="s">
        <v>179</v>
      </c>
      <c r="T5" s="118" t="s">
        <v>10</v>
      </c>
      <c r="U5" s="119" t="s">
        <v>8</v>
      </c>
      <c r="V5" s="118" t="s">
        <v>12</v>
      </c>
      <c r="W5" s="118" t="s">
        <v>10</v>
      </c>
      <c r="X5" s="120" t="s">
        <v>8</v>
      </c>
      <c r="Y5" s="118" t="s">
        <v>12</v>
      </c>
      <c r="Z5" s="118" t="s">
        <v>10</v>
      </c>
      <c r="AA5" s="94" t="s">
        <v>11</v>
      </c>
      <c r="AB5" s="120" t="s">
        <v>13</v>
      </c>
      <c r="AC5" s="120" t="s">
        <v>14</v>
      </c>
      <c r="AD5" s="118" t="s">
        <v>9</v>
      </c>
      <c r="AE5" s="118" t="s">
        <v>10</v>
      </c>
      <c r="AF5" s="94" t="s">
        <v>11</v>
      </c>
      <c r="AG5" s="120" t="s">
        <v>180</v>
      </c>
      <c r="AH5" s="118" t="s">
        <v>184</v>
      </c>
      <c r="AI5" s="120" t="s">
        <v>13</v>
      </c>
      <c r="AJ5" s="118" t="s">
        <v>12</v>
      </c>
      <c r="AK5" s="118" t="s">
        <v>10</v>
      </c>
      <c r="AL5" s="118" t="s">
        <v>15</v>
      </c>
      <c r="AM5" s="118" t="s">
        <v>16</v>
      </c>
      <c r="AN5" s="94" t="s">
        <v>11</v>
      </c>
      <c r="AO5" s="120" t="s">
        <v>13</v>
      </c>
      <c r="AP5" s="118" t="s">
        <v>12</v>
      </c>
      <c r="AQ5" s="118" t="s">
        <v>10</v>
      </c>
      <c r="AR5" s="94" t="s">
        <v>11</v>
      </c>
    </row>
    <row r="6" spans="1:47" s="75" customFormat="1" ht="51.75" thickBot="1" x14ac:dyDescent="0.3">
      <c r="A6" s="174" t="s">
        <v>185</v>
      </c>
      <c r="B6" s="143">
        <f>SUM(B7+B8+B9+B10+B14+B15+B16+B17+B18+B19+B20+B21+B22+B23+B24+B25)</f>
        <v>981946110.11668694</v>
      </c>
      <c r="C6" s="154">
        <f>SUM(C7+C8+C9+C10+C14+C15+C16+C17+C18+C19+C20+C21+C22+C23+C24+C25)</f>
        <v>3592</v>
      </c>
      <c r="D6" s="155">
        <f t="shared" ref="D6:AQ6" si="0">SUM(D7+D8+D9+D10+D14+D15+D16+D17+D18+D19+D20+D21+D22+D23+D24+D25)</f>
        <v>833735705.71000004</v>
      </c>
      <c r="E6" s="155">
        <f t="shared" si="0"/>
        <v>574272547.82249987</v>
      </c>
      <c r="F6" s="204">
        <f>D6/B6</f>
        <v>0.84906462495271284</v>
      </c>
      <c r="G6" s="154">
        <f t="shared" si="0"/>
        <v>3320</v>
      </c>
      <c r="H6" s="155">
        <f t="shared" si="0"/>
        <v>634218066.98000002</v>
      </c>
      <c r="I6" s="155">
        <f t="shared" si="0"/>
        <v>424634318.77750003</v>
      </c>
      <c r="J6" s="204">
        <f>H6/B6</f>
        <v>0.64587868972222362</v>
      </c>
      <c r="K6" s="154">
        <f t="shared" si="0"/>
        <v>322</v>
      </c>
      <c r="L6" s="155">
        <f t="shared" si="0"/>
        <v>142554651.17999998</v>
      </c>
      <c r="M6" s="155">
        <f t="shared" si="0"/>
        <v>103379797.6375</v>
      </c>
      <c r="N6" s="154">
        <f t="shared" si="0"/>
        <v>2795</v>
      </c>
      <c r="O6" s="155">
        <f t="shared" si="0"/>
        <v>494691577.84000003</v>
      </c>
      <c r="P6" s="155">
        <f t="shared" si="0"/>
        <v>324698265.38749999</v>
      </c>
      <c r="Q6" s="204">
        <f>O6/B6</f>
        <v>0.5037868908928359</v>
      </c>
      <c r="R6" s="154">
        <f t="shared" si="0"/>
        <v>11</v>
      </c>
      <c r="S6" s="155">
        <f t="shared" si="0"/>
        <v>4604568.58</v>
      </c>
      <c r="T6" s="155">
        <f t="shared" si="0"/>
        <v>2548074.5775000001</v>
      </c>
      <c r="U6" s="154">
        <f t="shared" si="0"/>
        <v>31</v>
      </c>
      <c r="V6" s="155">
        <f t="shared" si="0"/>
        <v>790785.10000000033</v>
      </c>
      <c r="W6" s="155">
        <f t="shared" si="0"/>
        <v>593088.8470000003</v>
      </c>
      <c r="X6" s="154">
        <f t="shared" si="0"/>
        <v>2784</v>
      </c>
      <c r="Y6" s="155">
        <f t="shared" si="0"/>
        <v>489296224.16000003</v>
      </c>
      <c r="Z6" s="155">
        <f t="shared" si="0"/>
        <v>321557101.94800001</v>
      </c>
      <c r="AA6" s="204">
        <f>Y6/B6</f>
        <v>0.4982923391812773</v>
      </c>
      <c r="AB6" s="154">
        <f t="shared" si="0"/>
        <v>2358</v>
      </c>
      <c r="AC6" s="154">
        <f t="shared" si="0"/>
        <v>2366</v>
      </c>
      <c r="AD6" s="155">
        <f t="shared" si="0"/>
        <v>239450974.75</v>
      </c>
      <c r="AE6" s="155">
        <f t="shared" si="0"/>
        <v>153026563.81999996</v>
      </c>
      <c r="AF6" s="204">
        <f>AD6/B6</f>
        <v>0.2438534786003129</v>
      </c>
      <c r="AG6" s="154">
        <f t="shared" si="0"/>
        <v>5</v>
      </c>
      <c r="AH6" s="155">
        <f t="shared" si="0"/>
        <v>277500</v>
      </c>
      <c r="AI6" s="154">
        <f t="shared" si="0"/>
        <v>2527</v>
      </c>
      <c r="AJ6" s="155">
        <f t="shared" si="0"/>
        <v>260347729.87</v>
      </c>
      <c r="AK6" s="155">
        <f t="shared" si="0"/>
        <v>151769447.79999998</v>
      </c>
      <c r="AL6" s="155">
        <f t="shared" si="0"/>
        <v>81874550.846666574</v>
      </c>
      <c r="AM6" s="155">
        <f t="shared" si="0"/>
        <v>61405912.810000002</v>
      </c>
      <c r="AN6" s="204">
        <f>AJ6/B6</f>
        <v>0.26513443781457852</v>
      </c>
      <c r="AO6" s="154">
        <f t="shared" si="0"/>
        <v>2224</v>
      </c>
      <c r="AP6" s="155">
        <f t="shared" si="0"/>
        <v>220944828.76999998</v>
      </c>
      <c r="AQ6" s="155">
        <f t="shared" si="0"/>
        <v>122275772.22</v>
      </c>
      <c r="AR6" s="147">
        <f>AP6/B6</f>
        <v>0.22500708184866133</v>
      </c>
      <c r="AU6" s="132"/>
    </row>
    <row r="7" spans="1:47" ht="25.5" x14ac:dyDescent="0.2">
      <c r="A7" s="175" t="s">
        <v>18</v>
      </c>
      <c r="B7" s="184">
        <v>8479704.4000000004</v>
      </c>
      <c r="C7" s="148">
        <v>3</v>
      </c>
      <c r="D7" s="149">
        <v>9954416.0800000001</v>
      </c>
      <c r="E7" s="150">
        <v>7465812.0600000005</v>
      </c>
      <c r="F7" s="203">
        <f>D7/B7</f>
        <v>1.1739107415112253</v>
      </c>
      <c r="G7" s="151">
        <v>1</v>
      </c>
      <c r="H7" s="149">
        <v>8181268.0800000001</v>
      </c>
      <c r="I7" s="149">
        <v>6135951.0600000005</v>
      </c>
      <c r="J7" s="203">
        <f>H7/$B7</f>
        <v>0.96480581091954098</v>
      </c>
      <c r="K7" s="151">
        <v>1</v>
      </c>
      <c r="L7" s="149">
        <v>411000</v>
      </c>
      <c r="M7" s="152">
        <v>308250</v>
      </c>
      <c r="N7" s="151">
        <v>0</v>
      </c>
      <c r="O7" s="149">
        <v>0</v>
      </c>
      <c r="P7" s="149">
        <v>0</v>
      </c>
      <c r="Q7" s="203">
        <f>O7/$B7</f>
        <v>0</v>
      </c>
      <c r="R7" s="151">
        <v>0</v>
      </c>
      <c r="S7" s="149">
        <v>0</v>
      </c>
      <c r="T7" s="152">
        <v>0</v>
      </c>
      <c r="U7" s="151">
        <v>0</v>
      </c>
      <c r="V7" s="149">
        <v>0</v>
      </c>
      <c r="W7" s="152">
        <v>0</v>
      </c>
      <c r="X7" s="151">
        <v>0</v>
      </c>
      <c r="Y7" s="149">
        <v>0</v>
      </c>
      <c r="Z7" s="149">
        <v>0</v>
      </c>
      <c r="AA7" s="203">
        <f>Y7/$B7</f>
        <v>0</v>
      </c>
      <c r="AB7" s="151">
        <v>0</v>
      </c>
      <c r="AC7" s="153">
        <v>0</v>
      </c>
      <c r="AD7" s="149">
        <v>0</v>
      </c>
      <c r="AE7" s="149">
        <v>0</v>
      </c>
      <c r="AF7" s="203">
        <f>AD7/$B7</f>
        <v>0</v>
      </c>
      <c r="AG7" s="153">
        <v>0</v>
      </c>
      <c r="AH7" s="152">
        <v>0</v>
      </c>
      <c r="AI7" s="151">
        <v>0</v>
      </c>
      <c r="AJ7" s="149">
        <v>0</v>
      </c>
      <c r="AK7" s="149">
        <v>0</v>
      </c>
      <c r="AL7" s="149">
        <v>0</v>
      </c>
      <c r="AM7" s="149">
        <v>0</v>
      </c>
      <c r="AN7" s="203">
        <f>AJ7/$B7</f>
        <v>0</v>
      </c>
      <c r="AO7" s="151">
        <v>0</v>
      </c>
      <c r="AP7" s="149">
        <v>0</v>
      </c>
      <c r="AQ7" s="149">
        <v>0</v>
      </c>
      <c r="AR7" s="203">
        <f>AP7/$B7</f>
        <v>0</v>
      </c>
    </row>
    <row r="8" spans="1:47" ht="25.5" x14ac:dyDescent="0.2">
      <c r="A8" s="176" t="s">
        <v>19</v>
      </c>
      <c r="B8" s="185">
        <v>20590230</v>
      </c>
      <c r="C8" s="76">
        <v>349</v>
      </c>
      <c r="D8" s="77">
        <v>20674049.059999999</v>
      </c>
      <c r="E8" s="95">
        <v>15505536.794999998</v>
      </c>
      <c r="F8" s="203">
        <f t="shared" ref="F8:F56" si="1">D8/B8</f>
        <v>1.0040708170816934</v>
      </c>
      <c r="G8" s="79">
        <v>211</v>
      </c>
      <c r="H8" s="77">
        <v>9705908.9400000013</v>
      </c>
      <c r="I8" s="77">
        <v>7279431.705000001</v>
      </c>
      <c r="J8" s="203">
        <f t="shared" ref="J8:J57" si="2">H8/$B8</f>
        <v>0.47138419240581586</v>
      </c>
      <c r="K8" s="79">
        <v>22</v>
      </c>
      <c r="L8" s="77">
        <v>1079637.5</v>
      </c>
      <c r="M8" s="78">
        <v>809728.125</v>
      </c>
      <c r="N8" s="79">
        <v>120</v>
      </c>
      <c r="O8" s="77">
        <v>5257504.4800000004</v>
      </c>
      <c r="P8" s="77">
        <v>3943128.3600000003</v>
      </c>
      <c r="Q8" s="203">
        <f t="shared" ref="Q8:Q25" si="3">O8/$B8</f>
        <v>0.25533976453881285</v>
      </c>
      <c r="R8" s="79">
        <v>1</v>
      </c>
      <c r="S8" s="77">
        <v>41472</v>
      </c>
      <c r="T8" s="78">
        <v>31104</v>
      </c>
      <c r="U8" s="79">
        <v>3</v>
      </c>
      <c r="V8" s="77">
        <v>14000</v>
      </c>
      <c r="W8" s="78">
        <v>10500</v>
      </c>
      <c r="X8" s="79">
        <v>119</v>
      </c>
      <c r="Y8" s="77">
        <v>5202032.4800000004</v>
      </c>
      <c r="Z8" s="77">
        <v>3901524.3600000003</v>
      </c>
      <c r="AA8" s="203">
        <f t="shared" ref="AA8:AA57" si="4">Y8/$B8</f>
        <v>0.25264567127224902</v>
      </c>
      <c r="AB8" s="79">
        <v>10</v>
      </c>
      <c r="AC8" s="80">
        <v>10</v>
      </c>
      <c r="AD8" s="77">
        <v>434596</v>
      </c>
      <c r="AE8" s="77">
        <v>325947</v>
      </c>
      <c r="AF8" s="203">
        <f t="shared" ref="AF8:AF57" si="5">AD8/$B8</f>
        <v>2.1106903613995569E-2</v>
      </c>
      <c r="AG8" s="80">
        <v>0</v>
      </c>
      <c r="AH8" s="78">
        <v>0</v>
      </c>
      <c r="AI8" s="79">
        <v>65</v>
      </c>
      <c r="AJ8" s="77">
        <v>2496777.2000000002</v>
      </c>
      <c r="AK8" s="77">
        <v>1872582.9</v>
      </c>
      <c r="AL8" s="77">
        <v>2496777.2000000002</v>
      </c>
      <c r="AM8" s="77">
        <v>1872582.9</v>
      </c>
      <c r="AN8" s="203">
        <f t="shared" ref="AN8:AN57" si="6">AJ8/$B8</f>
        <v>0.12126028703904716</v>
      </c>
      <c r="AO8" s="79">
        <v>0</v>
      </c>
      <c r="AP8" s="77">
        <v>0</v>
      </c>
      <c r="AQ8" s="77">
        <v>0</v>
      </c>
      <c r="AR8" s="203">
        <f t="shared" ref="AR8:AR57" si="7">AP8/$B8</f>
        <v>0</v>
      </c>
    </row>
    <row r="9" spans="1:47" s="82" customFormat="1" ht="25.5" x14ac:dyDescent="0.2">
      <c r="A9" s="176" t="s">
        <v>20</v>
      </c>
      <c r="B9" s="185">
        <v>10093250</v>
      </c>
      <c r="C9" s="107">
        <v>1</v>
      </c>
      <c r="D9" s="103">
        <v>3737099.22</v>
      </c>
      <c r="E9" s="104">
        <v>2802824.415</v>
      </c>
      <c r="F9" s="203">
        <f t="shared" si="1"/>
        <v>0.37025727292992844</v>
      </c>
      <c r="G9" s="105">
        <v>0</v>
      </c>
      <c r="H9" s="103">
        <v>0</v>
      </c>
      <c r="I9" s="103">
        <v>0</v>
      </c>
      <c r="J9" s="203">
        <f t="shared" si="2"/>
        <v>0</v>
      </c>
      <c r="K9" s="105">
        <v>0</v>
      </c>
      <c r="L9" s="103">
        <v>0</v>
      </c>
      <c r="M9" s="108">
        <v>0</v>
      </c>
      <c r="N9" s="105">
        <v>0</v>
      </c>
      <c r="O9" s="103">
        <v>0</v>
      </c>
      <c r="P9" s="103">
        <v>0</v>
      </c>
      <c r="Q9" s="203">
        <f t="shared" si="3"/>
        <v>0</v>
      </c>
      <c r="R9" s="105">
        <v>0</v>
      </c>
      <c r="S9" s="103">
        <v>0</v>
      </c>
      <c r="T9" s="108">
        <v>0</v>
      </c>
      <c r="U9" s="105">
        <v>0</v>
      </c>
      <c r="V9" s="103">
        <v>0</v>
      </c>
      <c r="W9" s="108">
        <v>0</v>
      </c>
      <c r="X9" s="105">
        <v>0</v>
      </c>
      <c r="Y9" s="103">
        <v>0</v>
      </c>
      <c r="Z9" s="103">
        <v>0</v>
      </c>
      <c r="AA9" s="203">
        <f t="shared" si="4"/>
        <v>0</v>
      </c>
      <c r="AB9" s="105">
        <v>0</v>
      </c>
      <c r="AC9" s="106">
        <v>0</v>
      </c>
      <c r="AD9" s="103">
        <v>0</v>
      </c>
      <c r="AE9" s="103">
        <v>0</v>
      </c>
      <c r="AF9" s="203">
        <f t="shared" si="5"/>
        <v>0</v>
      </c>
      <c r="AG9" s="106">
        <v>0</v>
      </c>
      <c r="AH9" s="108">
        <v>0</v>
      </c>
      <c r="AI9" s="105">
        <v>0</v>
      </c>
      <c r="AJ9" s="103">
        <v>0</v>
      </c>
      <c r="AK9" s="103">
        <v>0</v>
      </c>
      <c r="AL9" s="103">
        <v>0</v>
      </c>
      <c r="AM9" s="103">
        <v>0</v>
      </c>
      <c r="AN9" s="203">
        <f t="shared" si="6"/>
        <v>0</v>
      </c>
      <c r="AO9" s="105">
        <v>0</v>
      </c>
      <c r="AP9" s="103">
        <v>0</v>
      </c>
      <c r="AQ9" s="103">
        <v>0</v>
      </c>
      <c r="AR9" s="203">
        <f t="shared" si="7"/>
        <v>0</v>
      </c>
    </row>
    <row r="10" spans="1:47" s="82" customFormat="1" ht="25.5" x14ac:dyDescent="0.2">
      <c r="A10" s="176" t="s">
        <v>21</v>
      </c>
      <c r="B10" s="185">
        <v>113875445.95086667</v>
      </c>
      <c r="C10" s="79">
        <v>22</v>
      </c>
      <c r="D10" s="109">
        <v>62928511.590000004</v>
      </c>
      <c r="E10" s="109">
        <v>47196383.692499995</v>
      </c>
      <c r="F10" s="203">
        <f t="shared" si="1"/>
        <v>0.55260825601641539</v>
      </c>
      <c r="G10" s="79">
        <v>15</v>
      </c>
      <c r="H10" s="109">
        <v>56831360.590000004</v>
      </c>
      <c r="I10" s="109">
        <v>42623520.442500003</v>
      </c>
      <c r="J10" s="203">
        <f t="shared" si="2"/>
        <v>0.49906597612377979</v>
      </c>
      <c r="K10" s="79">
        <v>7</v>
      </c>
      <c r="L10" s="109">
        <v>6097151</v>
      </c>
      <c r="M10" s="78">
        <v>4572863.25</v>
      </c>
      <c r="N10" s="105">
        <v>6</v>
      </c>
      <c r="O10" s="109">
        <v>26521916.600000001</v>
      </c>
      <c r="P10" s="109">
        <v>19891437.440000001</v>
      </c>
      <c r="Q10" s="203">
        <f t="shared" si="3"/>
        <v>0.23290285608579125</v>
      </c>
      <c r="R10" s="79">
        <v>0</v>
      </c>
      <c r="S10" s="109">
        <v>0</v>
      </c>
      <c r="T10" s="78">
        <v>0</v>
      </c>
      <c r="U10" s="105">
        <v>4</v>
      </c>
      <c r="V10" s="109">
        <v>292474.5700000003</v>
      </c>
      <c r="W10" s="109">
        <v>219355.92750000022</v>
      </c>
      <c r="X10" s="105">
        <v>6</v>
      </c>
      <c r="Y10" s="109">
        <v>26229442.030000001</v>
      </c>
      <c r="Z10" s="109">
        <v>19672081.512500003</v>
      </c>
      <c r="AA10" s="203">
        <f t="shared" si="4"/>
        <v>0.2303344835313936</v>
      </c>
      <c r="AB10" s="105">
        <v>6</v>
      </c>
      <c r="AC10" s="106">
        <v>9</v>
      </c>
      <c r="AD10" s="109">
        <v>26007361.5</v>
      </c>
      <c r="AE10" s="109">
        <v>19505521.125</v>
      </c>
      <c r="AF10" s="203">
        <f t="shared" si="5"/>
        <v>0.22838427795243305</v>
      </c>
      <c r="AG10" s="105">
        <v>1</v>
      </c>
      <c r="AH10" s="78">
        <v>0</v>
      </c>
      <c r="AI10" s="105">
        <v>5</v>
      </c>
      <c r="AJ10" s="109">
        <v>27325156.950000003</v>
      </c>
      <c r="AK10" s="109">
        <v>20493867.670000002</v>
      </c>
      <c r="AL10" s="109">
        <v>26282699.959999964</v>
      </c>
      <c r="AM10" s="109">
        <v>19712024.949999999</v>
      </c>
      <c r="AN10" s="203">
        <f t="shared" si="6"/>
        <v>0.23995653076774659</v>
      </c>
      <c r="AO10" s="105">
        <v>5</v>
      </c>
      <c r="AP10" s="109">
        <v>26082933.339999996</v>
      </c>
      <c r="AQ10" s="109">
        <v>19562199.969999999</v>
      </c>
      <c r="AR10" s="203">
        <f t="shared" si="7"/>
        <v>0.22904791390458207</v>
      </c>
    </row>
    <row r="11" spans="1:47" s="140" customFormat="1" ht="25.5" outlineLevel="1" collapsed="1" x14ac:dyDescent="0.2">
      <c r="A11" s="177" t="s">
        <v>22</v>
      </c>
      <c r="B11" s="186">
        <v>30399535.360866666</v>
      </c>
      <c r="C11" s="76">
        <v>6</v>
      </c>
      <c r="D11" s="77">
        <v>34208973</v>
      </c>
      <c r="E11" s="95">
        <v>25656729.75</v>
      </c>
      <c r="F11" s="203">
        <f t="shared" si="1"/>
        <v>1.1253123639526814</v>
      </c>
      <c r="G11" s="79">
        <v>5</v>
      </c>
      <c r="H11" s="77">
        <v>28182502</v>
      </c>
      <c r="I11" s="77">
        <v>21136876.5</v>
      </c>
      <c r="J11" s="203">
        <f t="shared" si="2"/>
        <v>0.927070156351118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203">
        <f t="shared" si="3"/>
        <v>0.87237173480417118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19670415.612499997</v>
      </c>
      <c r="AA11" s="203">
        <f t="shared" si="4"/>
        <v>0.86275071374157608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203">
        <f t="shared" si="5"/>
        <v>0.85544532149252595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203">
        <f t="shared" si="6"/>
        <v>0.89886758549526014</v>
      </c>
      <c r="AO11" s="79">
        <v>5</v>
      </c>
      <c r="AP11" s="77">
        <v>26082933.339999996</v>
      </c>
      <c r="AQ11" s="77">
        <v>19562199.969999999</v>
      </c>
      <c r="AR11" s="203">
        <f t="shared" si="7"/>
        <v>0.85800434218401134</v>
      </c>
    </row>
    <row r="12" spans="1:47" s="140" customFormat="1" ht="25.5" outlineLevel="1" x14ac:dyDescent="0.2">
      <c r="A12" s="177" t="s">
        <v>23</v>
      </c>
      <c r="B12" s="186">
        <v>67326710.590000004</v>
      </c>
      <c r="C12" s="76">
        <v>6</v>
      </c>
      <c r="D12" s="77">
        <v>28397521.890000001</v>
      </c>
      <c r="E12" s="95">
        <v>21298141.417499997</v>
      </c>
      <c r="F12" s="203">
        <f t="shared" si="1"/>
        <v>0.4217868605364164</v>
      </c>
      <c r="G12" s="79">
        <v>6</v>
      </c>
      <c r="H12" s="77">
        <v>28397521.890000001</v>
      </c>
      <c r="I12" s="77">
        <v>21298141.4175</v>
      </c>
      <c r="J12" s="203">
        <f t="shared" si="2"/>
        <v>0.4217868605364164</v>
      </c>
      <c r="K12" s="79">
        <v>0</v>
      </c>
      <c r="L12" s="77">
        <v>0</v>
      </c>
      <c r="M12" s="78">
        <v>0</v>
      </c>
      <c r="N12" s="79">
        <v>0</v>
      </c>
      <c r="O12" s="77">
        <v>0</v>
      </c>
      <c r="P12" s="77">
        <v>0</v>
      </c>
      <c r="Q12" s="203">
        <f t="shared" si="3"/>
        <v>0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0</v>
      </c>
      <c r="Y12" s="77">
        <v>0</v>
      </c>
      <c r="Z12" s="77">
        <v>0</v>
      </c>
      <c r="AA12" s="203">
        <f t="shared" si="4"/>
        <v>0</v>
      </c>
      <c r="AB12" s="79">
        <v>0</v>
      </c>
      <c r="AC12" s="80">
        <v>0</v>
      </c>
      <c r="AD12" s="77">
        <v>0</v>
      </c>
      <c r="AE12" s="77">
        <v>0</v>
      </c>
      <c r="AF12" s="203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203">
        <f t="shared" si="6"/>
        <v>0</v>
      </c>
      <c r="AO12" s="79">
        <v>0</v>
      </c>
      <c r="AP12" s="77">
        <v>0</v>
      </c>
      <c r="AQ12" s="77">
        <v>0</v>
      </c>
      <c r="AR12" s="203">
        <f t="shared" si="7"/>
        <v>0</v>
      </c>
    </row>
    <row r="13" spans="1:47" s="141" customFormat="1" ht="38.25" outlineLevel="1" x14ac:dyDescent="0.2">
      <c r="A13" s="177" t="s">
        <v>24</v>
      </c>
      <c r="B13" s="186">
        <v>16149200</v>
      </c>
      <c r="C13" s="76">
        <v>10</v>
      </c>
      <c r="D13" s="77">
        <v>322016.7</v>
      </c>
      <c r="E13" s="95">
        <v>241512.52499999999</v>
      </c>
      <c r="F13" s="203">
        <f t="shared" si="1"/>
        <v>1.9940102296088971E-2</v>
      </c>
      <c r="G13" s="79">
        <v>4</v>
      </c>
      <c r="H13" s="77">
        <v>251336.7</v>
      </c>
      <c r="I13" s="77">
        <v>188502.52500000002</v>
      </c>
      <c r="J13" s="203">
        <f t="shared" si="2"/>
        <v>1.5563414906001537E-2</v>
      </c>
      <c r="K13" s="79">
        <v>6</v>
      </c>
      <c r="L13" s="77">
        <v>70680</v>
      </c>
      <c r="M13" s="78">
        <v>53010</v>
      </c>
      <c r="N13" s="79">
        <v>1</v>
      </c>
      <c r="O13" s="77">
        <v>2221.1999999999998</v>
      </c>
      <c r="P13" s="77">
        <v>1665.8999999999999</v>
      </c>
      <c r="Q13" s="203">
        <f t="shared" si="3"/>
        <v>1.3754241696183091E-4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</v>
      </c>
      <c r="Y13" s="77">
        <v>2221.1999999999998</v>
      </c>
      <c r="Z13" s="77">
        <v>1665.8999999999999</v>
      </c>
      <c r="AA13" s="203">
        <f t="shared" si="4"/>
        <v>1.3754241696183091E-4</v>
      </c>
      <c r="AB13" s="79">
        <v>1</v>
      </c>
      <c r="AC13" s="80">
        <v>1</v>
      </c>
      <c r="AD13" s="77">
        <v>2221.1999999999998</v>
      </c>
      <c r="AE13" s="77">
        <v>1665.8999999999999</v>
      </c>
      <c r="AF13" s="203">
        <f t="shared" si="5"/>
        <v>1.3754241696183091E-4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203">
        <f t="shared" si="6"/>
        <v>0</v>
      </c>
      <c r="AO13" s="79">
        <v>0</v>
      </c>
      <c r="AP13" s="77">
        <v>0</v>
      </c>
      <c r="AQ13" s="77">
        <v>0</v>
      </c>
      <c r="AR13" s="203">
        <f t="shared" si="7"/>
        <v>0</v>
      </c>
    </row>
    <row r="14" spans="1:47" ht="36.75" customHeight="1" x14ac:dyDescent="0.2">
      <c r="A14" s="176" t="s">
        <v>25</v>
      </c>
      <c r="B14" s="185">
        <v>32384992.900533333</v>
      </c>
      <c r="C14" s="76">
        <v>10</v>
      </c>
      <c r="D14" s="77">
        <v>21334266.140000001</v>
      </c>
      <c r="E14" s="95">
        <v>16000699.605</v>
      </c>
      <c r="F14" s="203">
        <f t="shared" si="1"/>
        <v>0.65877013484380464</v>
      </c>
      <c r="G14" s="79">
        <v>10</v>
      </c>
      <c r="H14" s="77">
        <v>21334266.140000001</v>
      </c>
      <c r="I14" s="77">
        <v>16000699.605</v>
      </c>
      <c r="J14" s="203">
        <f t="shared" si="2"/>
        <v>0.65877013484380464</v>
      </c>
      <c r="K14" s="79">
        <v>2</v>
      </c>
      <c r="L14" s="77">
        <v>4564005.91</v>
      </c>
      <c r="M14" s="78">
        <v>3423004.4325000001</v>
      </c>
      <c r="N14" s="79">
        <v>7</v>
      </c>
      <c r="O14" s="77">
        <v>13584488.810000002</v>
      </c>
      <c r="P14" s="77">
        <v>10188366.5875</v>
      </c>
      <c r="Q14" s="203">
        <f t="shared" si="3"/>
        <v>0.4194686363440977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203">
        <f t="shared" si="4"/>
        <v>0.4194686363440977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203">
        <f t="shared" si="5"/>
        <v>0.404881664488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203">
        <f t="shared" si="6"/>
        <v>0.41036789820574998</v>
      </c>
      <c r="AO14" s="79">
        <v>5</v>
      </c>
      <c r="AP14" s="77">
        <v>11538427.48</v>
      </c>
      <c r="AQ14" s="77">
        <v>8653820.5899999999</v>
      </c>
      <c r="AR14" s="203">
        <f t="shared" si="7"/>
        <v>0.35628933177286504</v>
      </c>
    </row>
    <row r="15" spans="1:47" ht="25.5" x14ac:dyDescent="0.2">
      <c r="A15" s="176" t="s">
        <v>26</v>
      </c>
      <c r="B15" s="185">
        <v>63972595.742400005</v>
      </c>
      <c r="C15" s="76">
        <v>207</v>
      </c>
      <c r="D15" s="77">
        <v>71015925.829999983</v>
      </c>
      <c r="E15" s="95">
        <v>35507962.914999992</v>
      </c>
      <c r="F15" s="203">
        <f t="shared" si="1"/>
        <v>1.1100991761528878</v>
      </c>
      <c r="G15" s="79">
        <v>207</v>
      </c>
      <c r="H15" s="77">
        <v>71015925.829999983</v>
      </c>
      <c r="I15" s="77">
        <v>35507962.914999992</v>
      </c>
      <c r="J15" s="203">
        <f t="shared" si="2"/>
        <v>1.1100991761528878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29242584.75</v>
      </c>
      <c r="Q15" s="203">
        <f t="shared" si="3"/>
        <v>0.91422223721394136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27490381.050000001</v>
      </c>
      <c r="AA15" s="203">
        <f t="shared" si="4"/>
        <v>0.85944241533347121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203">
        <f t="shared" si="5"/>
        <v>0.69318226742844302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203">
        <f t="shared" si="6"/>
        <v>0.83897480361934829</v>
      </c>
      <c r="AO15" s="79">
        <v>154</v>
      </c>
      <c r="AP15" s="77">
        <v>53437395.950000003</v>
      </c>
      <c r="AQ15" s="77">
        <v>26718697.870000001</v>
      </c>
      <c r="AR15" s="203">
        <f t="shared" si="7"/>
        <v>0.83531698737343185</v>
      </c>
    </row>
    <row r="16" spans="1:47" ht="25.5" x14ac:dyDescent="0.2">
      <c r="A16" s="176" t="s">
        <v>27</v>
      </c>
      <c r="B16" s="185">
        <v>4037300</v>
      </c>
      <c r="C16" s="76">
        <v>1</v>
      </c>
      <c r="D16" s="77">
        <v>300000</v>
      </c>
      <c r="E16" s="95">
        <v>225000</v>
      </c>
      <c r="F16" s="203">
        <f t="shared" si="1"/>
        <v>7.4307086419141508E-2</v>
      </c>
      <c r="G16" s="79">
        <v>1</v>
      </c>
      <c r="H16" s="77">
        <v>300000</v>
      </c>
      <c r="I16" s="77">
        <v>225000</v>
      </c>
      <c r="J16" s="203">
        <f t="shared" si="2"/>
        <v>7.4307086419141508E-2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203">
        <f t="shared" si="3"/>
        <v>7.4307086419141508E-2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203">
        <f t="shared" si="4"/>
        <v>7.4307086419141508E-2</v>
      </c>
      <c r="AB16" s="79">
        <v>0</v>
      </c>
      <c r="AC16" s="80">
        <v>0</v>
      </c>
      <c r="AD16" s="77">
        <v>0</v>
      </c>
      <c r="AE16" s="77">
        <v>0</v>
      </c>
      <c r="AF16" s="203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203">
        <f t="shared" si="6"/>
        <v>0</v>
      </c>
      <c r="AO16" s="79">
        <v>0</v>
      </c>
      <c r="AP16" s="77">
        <v>0</v>
      </c>
      <c r="AQ16" s="77">
        <v>0</v>
      </c>
      <c r="AR16" s="203">
        <f t="shared" si="7"/>
        <v>0</v>
      </c>
    </row>
    <row r="17" spans="1:44" ht="25.5" x14ac:dyDescent="0.2">
      <c r="A17" s="176" t="s">
        <v>28</v>
      </c>
      <c r="B17" s="185">
        <v>89057729.093666673</v>
      </c>
      <c r="C17" s="76">
        <v>258</v>
      </c>
      <c r="D17" s="77">
        <v>62063608.159999996</v>
      </c>
      <c r="E17" s="95">
        <v>46547706.1175</v>
      </c>
      <c r="F17" s="203">
        <f t="shared" si="1"/>
        <v>0.69689187891512994</v>
      </c>
      <c r="G17" s="79">
        <v>211</v>
      </c>
      <c r="H17" s="77">
        <v>47806430.629999995</v>
      </c>
      <c r="I17" s="77">
        <v>35854822.972499996</v>
      </c>
      <c r="J17" s="203">
        <f t="shared" si="2"/>
        <v>0.53680271343680308</v>
      </c>
      <c r="K17" s="79">
        <v>46</v>
      </c>
      <c r="L17" s="77">
        <v>11615124.140000001</v>
      </c>
      <c r="M17" s="78">
        <v>8711343.1050000004</v>
      </c>
      <c r="N17" s="79">
        <v>84</v>
      </c>
      <c r="O17" s="77">
        <v>16843269.380000003</v>
      </c>
      <c r="P17" s="77">
        <v>12632451.8825</v>
      </c>
      <c r="Q17" s="203">
        <f t="shared" si="3"/>
        <v>0.1891275417800633</v>
      </c>
      <c r="R17" s="79">
        <v>3</v>
      </c>
      <c r="S17" s="77">
        <v>565756.57999999996</v>
      </c>
      <c r="T17" s="78">
        <v>424317.42749999999</v>
      </c>
      <c r="U17" s="79">
        <v>3</v>
      </c>
      <c r="V17" s="77">
        <v>40902.22</v>
      </c>
      <c r="W17" s="78">
        <v>30676.664499999999</v>
      </c>
      <c r="X17" s="79">
        <v>81</v>
      </c>
      <c r="Y17" s="77">
        <v>16236610.580000002</v>
      </c>
      <c r="Z17" s="77">
        <v>12177457.7905</v>
      </c>
      <c r="AA17" s="203">
        <f t="shared" si="4"/>
        <v>0.18231556929688955</v>
      </c>
      <c r="AB17" s="79">
        <v>58</v>
      </c>
      <c r="AC17" s="80">
        <v>58</v>
      </c>
      <c r="AD17" s="77">
        <v>10984081.699999999</v>
      </c>
      <c r="AE17" s="77">
        <v>8238061.2750000004</v>
      </c>
      <c r="AF17" s="203">
        <f t="shared" si="5"/>
        <v>0.12333664704663046</v>
      </c>
      <c r="AG17" s="80">
        <v>1</v>
      </c>
      <c r="AH17" s="78">
        <v>117000</v>
      </c>
      <c r="AI17" s="79">
        <v>69</v>
      </c>
      <c r="AJ17" s="78">
        <v>12112984.029999999</v>
      </c>
      <c r="AK17" s="109">
        <v>9084737.8099999987</v>
      </c>
      <c r="AL17" s="77">
        <v>11547712.656666663</v>
      </c>
      <c r="AM17" s="77">
        <v>8660784.3499999996</v>
      </c>
      <c r="AN17" s="203">
        <f t="shared" si="6"/>
        <v>0.13601272066189943</v>
      </c>
      <c r="AO17" s="79">
        <v>38</v>
      </c>
      <c r="AP17" s="77">
        <v>6636605.1200000001</v>
      </c>
      <c r="AQ17" s="77">
        <v>4977453.7</v>
      </c>
      <c r="AR17" s="203">
        <f t="shared" si="7"/>
        <v>7.4520259920617726E-2</v>
      </c>
    </row>
    <row r="18" spans="1:44" x14ac:dyDescent="0.2">
      <c r="A18" s="176" t="s">
        <v>29</v>
      </c>
      <c r="B18" s="185">
        <v>36064721.846720204</v>
      </c>
      <c r="C18" s="76">
        <v>321</v>
      </c>
      <c r="D18" s="77">
        <v>39220016.230000004</v>
      </c>
      <c r="E18" s="95">
        <v>29415012.172499999</v>
      </c>
      <c r="F18" s="203">
        <f t="shared" si="1"/>
        <v>1.0874897745417313</v>
      </c>
      <c r="G18" s="79">
        <v>269</v>
      </c>
      <c r="H18" s="77">
        <v>32659185.249999993</v>
      </c>
      <c r="I18" s="77">
        <v>24494388.937499993</v>
      </c>
      <c r="J18" s="203">
        <f t="shared" si="2"/>
        <v>0.90557152745571734</v>
      </c>
      <c r="K18" s="79">
        <v>52</v>
      </c>
      <c r="L18" s="77">
        <v>6560830.9799999995</v>
      </c>
      <c r="M18" s="78">
        <v>4920623.2349999994</v>
      </c>
      <c r="N18" s="79">
        <v>170</v>
      </c>
      <c r="O18" s="77">
        <v>15771475.520000001</v>
      </c>
      <c r="P18" s="77">
        <v>11828606.42</v>
      </c>
      <c r="Q18" s="203">
        <f t="shared" si="3"/>
        <v>0.43731033299052852</v>
      </c>
      <c r="R18" s="79">
        <v>2</v>
      </c>
      <c r="S18" s="77">
        <v>44700.600000000006</v>
      </c>
      <c r="T18" s="78">
        <v>33525.449999999997</v>
      </c>
      <c r="U18" s="79">
        <v>9</v>
      </c>
      <c r="V18" s="77">
        <v>53841.01</v>
      </c>
      <c r="W18" s="78">
        <v>40380.7575</v>
      </c>
      <c r="X18" s="79">
        <v>168</v>
      </c>
      <c r="Y18" s="77">
        <v>15672933.91</v>
      </c>
      <c r="Z18" s="77">
        <v>11754700.2125</v>
      </c>
      <c r="AA18" s="203">
        <f t="shared" si="4"/>
        <v>0.43457797835269668</v>
      </c>
      <c r="AB18" s="79">
        <v>82</v>
      </c>
      <c r="AC18" s="80">
        <v>82</v>
      </c>
      <c r="AD18" s="77">
        <v>5398452.8399999999</v>
      </c>
      <c r="AE18" s="77">
        <v>4048839.63</v>
      </c>
      <c r="AF18" s="203">
        <f t="shared" si="5"/>
        <v>0.149687910056374</v>
      </c>
      <c r="AG18" s="80">
        <v>0</v>
      </c>
      <c r="AH18" s="78">
        <v>0</v>
      </c>
      <c r="AI18" s="79">
        <v>129</v>
      </c>
      <c r="AJ18" s="77">
        <v>8533228.7199999988</v>
      </c>
      <c r="AK18" s="77">
        <v>6399921.4299999997</v>
      </c>
      <c r="AL18" s="77">
        <v>7928194.0699999994</v>
      </c>
      <c r="AM18" s="77">
        <v>5946145.46</v>
      </c>
      <c r="AN18" s="203">
        <f t="shared" si="6"/>
        <v>0.23660874902258611</v>
      </c>
      <c r="AO18" s="79">
        <v>38</v>
      </c>
      <c r="AP18" s="77">
        <v>1994288.37</v>
      </c>
      <c r="AQ18" s="77">
        <v>1495716.23</v>
      </c>
      <c r="AR18" s="203">
        <f t="shared" si="7"/>
        <v>5.5297483742588867E-2</v>
      </c>
    </row>
    <row r="19" spans="1:44" ht="25.5" x14ac:dyDescent="0.2">
      <c r="A19" s="176" t="s">
        <v>30</v>
      </c>
      <c r="B19" s="185">
        <v>144381515.05250001</v>
      </c>
      <c r="C19" s="76">
        <v>2174</v>
      </c>
      <c r="D19" s="77">
        <v>133101000</v>
      </c>
      <c r="E19" s="95">
        <v>66550500</v>
      </c>
      <c r="F19" s="203">
        <f t="shared" si="1"/>
        <v>0.92187008808989024</v>
      </c>
      <c r="G19" s="79">
        <v>2174</v>
      </c>
      <c r="H19" s="77">
        <v>133101000</v>
      </c>
      <c r="I19" s="77">
        <v>66550500</v>
      </c>
      <c r="J19" s="203">
        <f t="shared" si="2"/>
        <v>0.92187008808989024</v>
      </c>
      <c r="K19" s="79">
        <v>87</v>
      </c>
      <c r="L19" s="77">
        <v>5272500</v>
      </c>
      <c r="M19" s="78">
        <v>3224625</v>
      </c>
      <c r="N19" s="79">
        <v>2085</v>
      </c>
      <c r="O19" s="77">
        <v>126796500</v>
      </c>
      <c r="P19" s="77">
        <v>63398250</v>
      </c>
      <c r="Q19" s="203">
        <f t="shared" si="3"/>
        <v>0.87820452607035082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2084</v>
      </c>
      <c r="Y19" s="77">
        <v>126679500</v>
      </c>
      <c r="Z19" s="77">
        <v>63339750</v>
      </c>
      <c r="AA19" s="203">
        <f t="shared" si="4"/>
        <v>0.87739417302787548</v>
      </c>
      <c r="AB19" s="79">
        <v>2080</v>
      </c>
      <c r="AC19" s="80">
        <v>2084</v>
      </c>
      <c r="AD19" s="77">
        <v>126635500</v>
      </c>
      <c r="AE19" s="77">
        <v>79501125</v>
      </c>
      <c r="AF19" s="203">
        <f t="shared" si="5"/>
        <v>0.87708942487514963</v>
      </c>
      <c r="AG19" s="80">
        <v>3</v>
      </c>
      <c r="AH19" s="78">
        <v>160500</v>
      </c>
      <c r="AI19" s="79">
        <v>1976</v>
      </c>
      <c r="AJ19" s="77">
        <v>120294000</v>
      </c>
      <c r="AK19" s="77">
        <v>60147000</v>
      </c>
      <c r="AL19" s="77">
        <v>0</v>
      </c>
      <c r="AM19" s="77">
        <v>0</v>
      </c>
      <c r="AN19" s="203">
        <f t="shared" si="6"/>
        <v>0.8331675973635454</v>
      </c>
      <c r="AO19" s="79">
        <v>1976</v>
      </c>
      <c r="AP19" s="77">
        <v>120294000</v>
      </c>
      <c r="AQ19" s="77">
        <v>60147000</v>
      </c>
      <c r="AR19" s="203">
        <f t="shared" si="7"/>
        <v>0.8331675973635454</v>
      </c>
    </row>
    <row r="20" spans="1:44" ht="38.25" x14ac:dyDescent="0.2">
      <c r="A20" s="176" t="s">
        <v>31</v>
      </c>
      <c r="B20" s="185">
        <v>103852277.9022</v>
      </c>
      <c r="C20" s="76">
        <v>204</v>
      </c>
      <c r="D20" s="77">
        <v>48401031.200000003</v>
      </c>
      <c r="E20" s="95">
        <v>36300773.399999999</v>
      </c>
      <c r="F20" s="203">
        <f t="shared" si="1"/>
        <v>0.46605651968058254</v>
      </c>
      <c r="G20" s="79">
        <v>204</v>
      </c>
      <c r="H20" s="77">
        <v>48401031.200000003</v>
      </c>
      <c r="I20" s="77">
        <v>36300773.400000006</v>
      </c>
      <c r="J20" s="203">
        <f t="shared" si="2"/>
        <v>0.46605651968058254</v>
      </c>
      <c r="K20" s="79">
        <v>40</v>
      </c>
      <c r="L20" s="77">
        <v>8677031.6499999985</v>
      </c>
      <c r="M20" s="78">
        <v>6507773.7375000007</v>
      </c>
      <c r="N20" s="79">
        <v>162</v>
      </c>
      <c r="O20" s="77">
        <v>34502211.039999999</v>
      </c>
      <c r="P20" s="77">
        <v>25876658.140000001</v>
      </c>
      <c r="Q20" s="203">
        <f t="shared" si="3"/>
        <v>0.33222392167932513</v>
      </c>
      <c r="R20" s="79">
        <v>2</v>
      </c>
      <c r="S20" s="77">
        <v>331232</v>
      </c>
      <c r="T20" s="78">
        <v>248424</v>
      </c>
      <c r="U20" s="79">
        <v>12</v>
      </c>
      <c r="V20" s="77">
        <v>389567.3</v>
      </c>
      <c r="W20" s="78">
        <v>292175.4975</v>
      </c>
      <c r="X20" s="79">
        <v>160</v>
      </c>
      <c r="Y20" s="77">
        <v>33781411.739999995</v>
      </c>
      <c r="Z20" s="77">
        <v>25336058.642500002</v>
      </c>
      <c r="AA20" s="203">
        <f t="shared" si="4"/>
        <v>0.32528330068804751</v>
      </c>
      <c r="AB20" s="79">
        <v>69</v>
      </c>
      <c r="AC20" s="80">
        <v>69</v>
      </c>
      <c r="AD20" s="77">
        <v>12448949.1</v>
      </c>
      <c r="AE20" s="77">
        <v>9336711.8249999993</v>
      </c>
      <c r="AF20" s="203">
        <f t="shared" si="5"/>
        <v>0.11987169999028285</v>
      </c>
      <c r="AG20" s="80">
        <v>0</v>
      </c>
      <c r="AH20" s="78">
        <v>0</v>
      </c>
      <c r="AI20" s="79">
        <v>119</v>
      </c>
      <c r="AJ20" s="77">
        <v>20346806.739999998</v>
      </c>
      <c r="AK20" s="77">
        <v>15260104.939999999</v>
      </c>
      <c r="AL20" s="77">
        <v>20199064.729999982</v>
      </c>
      <c r="AM20" s="77">
        <v>15149298.48</v>
      </c>
      <c r="AN20" s="203">
        <f t="shared" si="6"/>
        <v>0.19592065914202708</v>
      </c>
      <c r="AO20" s="79">
        <v>7</v>
      </c>
      <c r="AP20" s="77">
        <v>875903.7</v>
      </c>
      <c r="AQ20" s="77">
        <v>656927.76</v>
      </c>
      <c r="AR20" s="203">
        <f t="shared" si="7"/>
        <v>8.4341308413558146E-3</v>
      </c>
    </row>
    <row r="21" spans="1:44" ht="25.5" collapsed="1" x14ac:dyDescent="0.2">
      <c r="A21" s="176" t="s">
        <v>32</v>
      </c>
      <c r="B21" s="185">
        <v>299576182.46279997</v>
      </c>
      <c r="C21" s="76">
        <v>14</v>
      </c>
      <c r="D21" s="77">
        <v>277153027.50999999</v>
      </c>
      <c r="E21" s="95">
        <v>207864770.63249999</v>
      </c>
      <c r="F21" s="203">
        <f t="shared" si="1"/>
        <v>0.9251504082585591</v>
      </c>
      <c r="G21" s="79">
        <v>3</v>
      </c>
      <c r="H21" s="77">
        <v>189080322.06</v>
      </c>
      <c r="I21" s="77">
        <v>141810241.54500002</v>
      </c>
      <c r="J21" s="203">
        <f t="shared" si="2"/>
        <v>0.6311593949344726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203">
        <f t="shared" si="3"/>
        <v>0.63083524950608216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203">
        <f t="shared" si="4"/>
        <v>0.63083524950608216</v>
      </c>
      <c r="AB21" s="79">
        <v>1</v>
      </c>
      <c r="AC21" s="80">
        <v>1</v>
      </c>
      <c r="AD21" s="77">
        <v>85274.81</v>
      </c>
      <c r="AE21" s="77">
        <v>63956.107499999998</v>
      </c>
      <c r="AF21" s="203">
        <f t="shared" si="5"/>
        <v>2.8465150099370482E-4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203">
        <f t="shared" si="6"/>
        <v>2.8465150099370482E-4</v>
      </c>
      <c r="AO21" s="79">
        <v>1</v>
      </c>
      <c r="AP21" s="77">
        <v>85274.81</v>
      </c>
      <c r="AQ21" s="77">
        <v>63956.1</v>
      </c>
      <c r="AR21" s="203">
        <f t="shared" si="7"/>
        <v>2.8465150099370482E-4</v>
      </c>
    </row>
    <row r="22" spans="1:44" ht="25.5" x14ac:dyDescent="0.2">
      <c r="A22" s="176" t="s">
        <v>33</v>
      </c>
      <c r="B22" s="185">
        <v>30952634.765000001</v>
      </c>
      <c r="C22" s="76">
        <v>18</v>
      </c>
      <c r="D22" s="77">
        <v>79805440.74000001</v>
      </c>
      <c r="E22" s="95">
        <v>59854080.555</v>
      </c>
      <c r="F22" s="203">
        <f t="shared" si="1"/>
        <v>2.5783084815203132</v>
      </c>
      <c r="G22" s="79">
        <v>4</v>
      </c>
      <c r="H22" s="77">
        <v>11754054.310000001</v>
      </c>
      <c r="I22" s="77">
        <v>8815540.7324999999</v>
      </c>
      <c r="J22" s="203">
        <f t="shared" si="2"/>
        <v>0.37974325608271042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203">
        <f t="shared" si="3"/>
        <v>0.24701698766676866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203">
        <f t="shared" si="4"/>
        <v>0.24701698766676866</v>
      </c>
      <c r="AB22" s="79">
        <v>0</v>
      </c>
      <c r="AC22" s="80">
        <v>0</v>
      </c>
      <c r="AD22" s="77">
        <v>0</v>
      </c>
      <c r="AE22" s="77">
        <v>0</v>
      </c>
      <c r="AF22" s="203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203">
        <f t="shared" si="6"/>
        <v>7.0828994579776927E-2</v>
      </c>
      <c r="AO22" s="79">
        <v>0</v>
      </c>
      <c r="AP22" s="77">
        <v>0</v>
      </c>
      <c r="AQ22" s="77">
        <v>0</v>
      </c>
      <c r="AR22" s="203">
        <f t="shared" si="7"/>
        <v>0</v>
      </c>
    </row>
    <row r="23" spans="1:44" ht="25.5" x14ac:dyDescent="0.2">
      <c r="A23" s="176" t="s">
        <v>34</v>
      </c>
      <c r="B23" s="185">
        <v>8074600</v>
      </c>
      <c r="C23" s="76">
        <v>0</v>
      </c>
      <c r="D23" s="77">
        <v>0</v>
      </c>
      <c r="E23" s="95">
        <v>0</v>
      </c>
      <c r="F23" s="203">
        <f t="shared" si="1"/>
        <v>0</v>
      </c>
      <c r="G23" s="79">
        <v>0</v>
      </c>
      <c r="H23" s="77">
        <v>0</v>
      </c>
      <c r="I23" s="77">
        <v>0</v>
      </c>
      <c r="J23" s="203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203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203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203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203">
        <f t="shared" si="6"/>
        <v>0</v>
      </c>
      <c r="AO23" s="79">
        <v>0</v>
      </c>
      <c r="AP23" s="77">
        <v>0</v>
      </c>
      <c r="AQ23" s="77">
        <v>0</v>
      </c>
      <c r="AR23" s="203">
        <f t="shared" si="7"/>
        <v>0</v>
      </c>
    </row>
    <row r="24" spans="1:44" ht="25.5" x14ac:dyDescent="0.2">
      <c r="A24" s="176" t="s">
        <v>35</v>
      </c>
      <c r="B24" s="185">
        <v>10093250</v>
      </c>
      <c r="C24" s="76">
        <v>0</v>
      </c>
      <c r="D24" s="77">
        <v>0</v>
      </c>
      <c r="E24" s="95">
        <v>0</v>
      </c>
      <c r="F24" s="203">
        <f t="shared" si="1"/>
        <v>0</v>
      </c>
      <c r="G24" s="79">
        <v>0</v>
      </c>
      <c r="H24" s="77">
        <v>0</v>
      </c>
      <c r="I24" s="77">
        <v>0</v>
      </c>
      <c r="J24" s="203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203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203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203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203">
        <f t="shared" si="6"/>
        <v>0</v>
      </c>
      <c r="AO24" s="79">
        <v>0</v>
      </c>
      <c r="AP24" s="77">
        <v>0</v>
      </c>
      <c r="AQ24" s="77">
        <v>0</v>
      </c>
      <c r="AR24" s="203">
        <f t="shared" si="7"/>
        <v>0</v>
      </c>
    </row>
    <row r="25" spans="1:44" ht="26.25" thickBot="1" x14ac:dyDescent="0.25">
      <c r="A25" s="178" t="s">
        <v>36</v>
      </c>
      <c r="B25" s="187">
        <v>6459680</v>
      </c>
      <c r="C25" s="107">
        <v>10</v>
      </c>
      <c r="D25" s="103">
        <v>4047313.95</v>
      </c>
      <c r="E25" s="104">
        <v>3035485.4625000004</v>
      </c>
      <c r="F25" s="203">
        <f t="shared" si="1"/>
        <v>0.62655022385009784</v>
      </c>
      <c r="G25" s="105">
        <v>10</v>
      </c>
      <c r="H25" s="103">
        <v>4047313.95</v>
      </c>
      <c r="I25" s="103">
        <v>3035485.4625000004</v>
      </c>
      <c r="J25" s="203">
        <f t="shared" si="2"/>
        <v>0.62655022385009784</v>
      </c>
      <c r="K25" s="105">
        <v>0</v>
      </c>
      <c r="L25" s="103">
        <v>0</v>
      </c>
      <c r="M25" s="108">
        <v>0</v>
      </c>
      <c r="N25" s="105">
        <v>0</v>
      </c>
      <c r="O25" s="103">
        <v>0</v>
      </c>
      <c r="P25" s="103">
        <v>0</v>
      </c>
      <c r="Q25" s="203">
        <f t="shared" si="3"/>
        <v>0</v>
      </c>
      <c r="R25" s="105">
        <v>0</v>
      </c>
      <c r="S25" s="103">
        <v>0</v>
      </c>
      <c r="T25" s="108">
        <v>0</v>
      </c>
      <c r="U25" s="105">
        <v>0</v>
      </c>
      <c r="V25" s="103">
        <v>0</v>
      </c>
      <c r="W25" s="108">
        <v>0</v>
      </c>
      <c r="X25" s="105">
        <v>0</v>
      </c>
      <c r="Y25" s="103">
        <v>0</v>
      </c>
      <c r="Z25" s="103">
        <v>0</v>
      </c>
      <c r="AA25" s="203">
        <f t="shared" si="4"/>
        <v>0</v>
      </c>
      <c r="AB25" s="105">
        <v>0</v>
      </c>
      <c r="AC25" s="106">
        <v>0</v>
      </c>
      <c r="AD25" s="103">
        <v>0</v>
      </c>
      <c r="AE25" s="103">
        <v>0</v>
      </c>
      <c r="AF25" s="203">
        <f t="shared" si="5"/>
        <v>0</v>
      </c>
      <c r="AG25" s="106">
        <v>0</v>
      </c>
      <c r="AH25" s="108">
        <v>0</v>
      </c>
      <c r="AI25" s="105">
        <v>0</v>
      </c>
      <c r="AJ25" s="103">
        <v>0</v>
      </c>
      <c r="AK25" s="103">
        <v>0</v>
      </c>
      <c r="AL25" s="103">
        <v>0</v>
      </c>
      <c r="AM25" s="103">
        <v>0</v>
      </c>
      <c r="AN25" s="203">
        <f t="shared" si="6"/>
        <v>0</v>
      </c>
      <c r="AO25" s="105">
        <v>0</v>
      </c>
      <c r="AP25" s="103">
        <v>0</v>
      </c>
      <c r="AQ25" s="103">
        <v>0</v>
      </c>
      <c r="AR25" s="203">
        <f t="shared" si="7"/>
        <v>0</v>
      </c>
    </row>
    <row r="26" spans="1:44" s="83" customFormat="1" ht="51.75" thickBot="1" x14ac:dyDescent="0.25">
      <c r="A26" s="174" t="s">
        <v>186</v>
      </c>
      <c r="B26" s="143">
        <f>SUM(B27+B28+B29+B33+B34+B35+B36)</f>
        <v>870871170.2839638</v>
      </c>
      <c r="C26" s="154">
        <f>SUM(C27+C28+C29+C33+C34+C35+C36)</f>
        <v>1866</v>
      </c>
      <c r="D26" s="155">
        <f t="shared" ref="D26:AQ26" si="8">SUM(D27+D28+D29+D33+D34+D35+D36)</f>
        <v>1043730011.8200001</v>
      </c>
      <c r="E26" s="155">
        <f t="shared" si="8"/>
        <v>782797508.89999998</v>
      </c>
      <c r="F26" s="204">
        <f>D26/B26</f>
        <v>1.1984895670385693</v>
      </c>
      <c r="G26" s="154">
        <f t="shared" si="8"/>
        <v>1612</v>
      </c>
      <c r="H26" s="155">
        <f t="shared" si="8"/>
        <v>752533620.23000002</v>
      </c>
      <c r="I26" s="155">
        <f t="shared" si="8"/>
        <v>564400215.17250001</v>
      </c>
      <c r="J26" s="204">
        <f t="shared" ref="J26" si="9">H26/B26</f>
        <v>0.8641158944148104</v>
      </c>
      <c r="K26" s="154">
        <f t="shared" si="8"/>
        <v>263</v>
      </c>
      <c r="L26" s="155">
        <f t="shared" si="8"/>
        <v>206400255.25</v>
      </c>
      <c r="M26" s="155">
        <f t="shared" si="8"/>
        <v>154800191.41250002</v>
      </c>
      <c r="N26" s="154">
        <f t="shared" si="8"/>
        <v>1210</v>
      </c>
      <c r="O26" s="155">
        <f t="shared" si="8"/>
        <v>432816147.41000003</v>
      </c>
      <c r="P26" s="155">
        <f t="shared" si="8"/>
        <v>324612107.08750004</v>
      </c>
      <c r="Q26" s="204">
        <f t="shared" ref="Q26" si="10">O26/B26</f>
        <v>0.49699216391429313</v>
      </c>
      <c r="R26" s="154">
        <f t="shared" si="8"/>
        <v>4</v>
      </c>
      <c r="S26" s="155">
        <f t="shared" si="8"/>
        <v>1198162.3999999999</v>
      </c>
      <c r="T26" s="155">
        <f t="shared" si="8"/>
        <v>898621.79249999998</v>
      </c>
      <c r="U26" s="154">
        <f t="shared" si="8"/>
        <v>24</v>
      </c>
      <c r="V26" s="155">
        <f t="shared" si="8"/>
        <v>564991.84000000008</v>
      </c>
      <c r="W26" s="155">
        <f t="shared" si="8"/>
        <v>423743.8725</v>
      </c>
      <c r="X26" s="154">
        <f t="shared" si="8"/>
        <v>1206</v>
      </c>
      <c r="Y26" s="155">
        <f t="shared" si="8"/>
        <v>431052993.17000002</v>
      </c>
      <c r="Z26" s="155">
        <f t="shared" si="8"/>
        <v>323289741.25749999</v>
      </c>
      <c r="AA26" s="204">
        <f t="shared" si="4"/>
        <v>0.49496757715546735</v>
      </c>
      <c r="AB26" s="154">
        <f t="shared" si="8"/>
        <v>127</v>
      </c>
      <c r="AC26" s="154">
        <f t="shared" si="8"/>
        <v>139</v>
      </c>
      <c r="AD26" s="155">
        <f t="shared" si="8"/>
        <v>58181527.5</v>
      </c>
      <c r="AE26" s="155">
        <f t="shared" si="8"/>
        <v>43636145.622500002</v>
      </c>
      <c r="AF26" s="204">
        <f t="shared" si="5"/>
        <v>6.6808420677226948E-2</v>
      </c>
      <c r="AG26" s="154">
        <f t="shared" si="8"/>
        <v>4</v>
      </c>
      <c r="AH26" s="155">
        <f t="shared" si="8"/>
        <v>2000801.98</v>
      </c>
      <c r="AI26" s="154">
        <f t="shared" si="8"/>
        <v>1097</v>
      </c>
      <c r="AJ26" s="155">
        <f t="shared" si="8"/>
        <v>292818314.88</v>
      </c>
      <c r="AK26" s="155">
        <f t="shared" si="8"/>
        <v>219613732.34000003</v>
      </c>
      <c r="AL26" s="155">
        <f t="shared" si="8"/>
        <v>55768331.069999911</v>
      </c>
      <c r="AM26" s="155">
        <f t="shared" si="8"/>
        <v>41826248.249999993</v>
      </c>
      <c r="AN26" s="204">
        <f t="shared" si="6"/>
        <v>0.33623608734747884</v>
      </c>
      <c r="AO26" s="154">
        <f t="shared" si="8"/>
        <v>997</v>
      </c>
      <c r="AP26" s="155">
        <f t="shared" si="8"/>
        <v>242240145.89000002</v>
      </c>
      <c r="AQ26" s="155">
        <f t="shared" si="8"/>
        <v>181680155.31</v>
      </c>
      <c r="AR26" s="204">
        <f t="shared" si="7"/>
        <v>0.27815841671623265</v>
      </c>
    </row>
    <row r="27" spans="1:44" s="82" customFormat="1" x14ac:dyDescent="0.2">
      <c r="A27" s="179" t="s">
        <v>38</v>
      </c>
      <c r="B27" s="184">
        <v>86174880</v>
      </c>
      <c r="C27" s="156">
        <v>16</v>
      </c>
      <c r="D27" s="157">
        <v>107017992.28</v>
      </c>
      <c r="E27" s="157">
        <v>80263494.212500006</v>
      </c>
      <c r="F27" s="203">
        <f t="shared" si="1"/>
        <v>1.241869931005416</v>
      </c>
      <c r="G27" s="158">
        <v>12</v>
      </c>
      <c r="H27" s="157">
        <v>83038062.680000007</v>
      </c>
      <c r="I27" s="157">
        <v>62278547.010000005</v>
      </c>
      <c r="J27" s="203">
        <f t="shared" si="2"/>
        <v>0.96359940019643786</v>
      </c>
      <c r="K27" s="158">
        <v>2</v>
      </c>
      <c r="L27" s="157">
        <v>14665555.199999999</v>
      </c>
      <c r="M27" s="159">
        <v>10999166.4</v>
      </c>
      <c r="N27" s="158">
        <v>1</v>
      </c>
      <c r="O27" s="157">
        <v>5911449.7800000003</v>
      </c>
      <c r="P27" s="157">
        <v>4433587.33</v>
      </c>
      <c r="Q27" s="203">
        <f t="shared" ref="Q27:Q57" si="11">O27/$B27</f>
        <v>6.8598294305718788E-2</v>
      </c>
      <c r="R27" s="158">
        <v>0</v>
      </c>
      <c r="S27" s="157">
        <v>0</v>
      </c>
      <c r="T27" s="159">
        <v>0</v>
      </c>
      <c r="U27" s="158">
        <v>0</v>
      </c>
      <c r="V27" s="157">
        <v>0</v>
      </c>
      <c r="W27" s="159">
        <v>0</v>
      </c>
      <c r="X27" s="158">
        <v>1</v>
      </c>
      <c r="Y27" s="157">
        <v>5911449.7800000003</v>
      </c>
      <c r="Z27" s="157">
        <v>4433587.33</v>
      </c>
      <c r="AA27" s="203">
        <f t="shared" si="4"/>
        <v>6.8598294305718788E-2</v>
      </c>
      <c r="AB27" s="158">
        <v>0</v>
      </c>
      <c r="AC27" s="160">
        <v>0</v>
      </c>
      <c r="AD27" s="157">
        <v>0</v>
      </c>
      <c r="AE27" s="157">
        <v>0</v>
      </c>
      <c r="AF27" s="203">
        <f t="shared" si="5"/>
        <v>0</v>
      </c>
      <c r="AG27" s="160">
        <v>0</v>
      </c>
      <c r="AH27" s="159">
        <v>0</v>
      </c>
      <c r="AI27" s="158">
        <v>1</v>
      </c>
      <c r="AJ27" s="157">
        <v>1773334.93</v>
      </c>
      <c r="AK27" s="157">
        <v>1330001.19</v>
      </c>
      <c r="AL27" s="157">
        <v>1773334.93</v>
      </c>
      <c r="AM27" s="157">
        <v>1330001.19</v>
      </c>
      <c r="AN27" s="203">
        <f t="shared" si="6"/>
        <v>2.0578327814323616E-2</v>
      </c>
      <c r="AO27" s="158">
        <v>0</v>
      </c>
      <c r="AP27" s="157">
        <v>0</v>
      </c>
      <c r="AQ27" s="157">
        <v>0</v>
      </c>
      <c r="AR27" s="203">
        <f t="shared" si="7"/>
        <v>0</v>
      </c>
    </row>
    <row r="28" spans="1:44" s="75" customFormat="1" ht="25.5" x14ac:dyDescent="0.25">
      <c r="A28" s="176" t="s">
        <v>39</v>
      </c>
      <c r="B28" s="185">
        <v>17180000</v>
      </c>
      <c r="C28" s="76">
        <v>32</v>
      </c>
      <c r="D28" s="103">
        <v>13950137.9</v>
      </c>
      <c r="E28" s="103">
        <v>10462603.424999999</v>
      </c>
      <c r="F28" s="203">
        <f t="shared" si="1"/>
        <v>0.81199871362048892</v>
      </c>
      <c r="G28" s="79">
        <v>32</v>
      </c>
      <c r="H28" s="103">
        <v>13950137.9</v>
      </c>
      <c r="I28" s="103">
        <v>10462603.424999999</v>
      </c>
      <c r="J28" s="203">
        <f t="shared" si="2"/>
        <v>0.81199871362048892</v>
      </c>
      <c r="K28" s="79">
        <v>1</v>
      </c>
      <c r="L28" s="103">
        <v>6000</v>
      </c>
      <c r="M28" s="78">
        <v>4500</v>
      </c>
      <c r="N28" s="79">
        <v>0</v>
      </c>
      <c r="O28" s="103">
        <v>0</v>
      </c>
      <c r="P28" s="103">
        <v>0</v>
      </c>
      <c r="Q28" s="203">
        <f t="shared" si="11"/>
        <v>0</v>
      </c>
      <c r="R28" s="105">
        <v>0</v>
      </c>
      <c r="S28" s="103">
        <v>0</v>
      </c>
      <c r="T28" s="78">
        <v>0</v>
      </c>
      <c r="U28" s="79">
        <v>0</v>
      </c>
      <c r="V28" s="103">
        <v>0</v>
      </c>
      <c r="W28" s="78">
        <v>0</v>
      </c>
      <c r="X28" s="79">
        <v>0</v>
      </c>
      <c r="Y28" s="103">
        <v>0</v>
      </c>
      <c r="Z28" s="103">
        <v>0</v>
      </c>
      <c r="AA28" s="203">
        <f t="shared" si="4"/>
        <v>0</v>
      </c>
      <c r="AB28" s="79">
        <v>0</v>
      </c>
      <c r="AC28" s="106">
        <v>0</v>
      </c>
      <c r="AD28" s="103">
        <v>0</v>
      </c>
      <c r="AE28" s="103">
        <v>0</v>
      </c>
      <c r="AF28" s="203">
        <f t="shared" si="5"/>
        <v>0</v>
      </c>
      <c r="AG28" s="106">
        <v>0</v>
      </c>
      <c r="AH28" s="78">
        <v>0</v>
      </c>
      <c r="AI28" s="79">
        <v>0</v>
      </c>
      <c r="AJ28" s="103">
        <v>0</v>
      </c>
      <c r="AK28" s="103">
        <v>0</v>
      </c>
      <c r="AL28" s="103">
        <v>0</v>
      </c>
      <c r="AM28" s="103">
        <v>0</v>
      </c>
      <c r="AN28" s="203">
        <f t="shared" si="6"/>
        <v>0</v>
      </c>
      <c r="AO28" s="79">
        <v>0</v>
      </c>
      <c r="AP28" s="103">
        <v>0</v>
      </c>
      <c r="AQ28" s="103">
        <v>0</v>
      </c>
      <c r="AR28" s="203">
        <f t="shared" si="7"/>
        <v>0</v>
      </c>
    </row>
    <row r="29" spans="1:44" s="75" customFormat="1" ht="39" customHeight="1" x14ac:dyDescent="0.25">
      <c r="A29" s="176" t="s">
        <v>40</v>
      </c>
      <c r="B29" s="185">
        <v>547033954.83043051</v>
      </c>
      <c r="C29" s="79">
        <v>837</v>
      </c>
      <c r="D29" s="109">
        <v>696762245.37</v>
      </c>
      <c r="E29" s="109">
        <v>522571684.01499999</v>
      </c>
      <c r="F29" s="203">
        <f t="shared" si="1"/>
        <v>1.2737093177076773</v>
      </c>
      <c r="G29" s="79">
        <v>592</v>
      </c>
      <c r="H29" s="109">
        <v>432348476.17999995</v>
      </c>
      <c r="I29" s="109">
        <v>324261357.13499999</v>
      </c>
      <c r="J29" s="203">
        <f t="shared" si="2"/>
        <v>0.79035034729063436</v>
      </c>
      <c r="K29" s="79">
        <v>196</v>
      </c>
      <c r="L29" s="109">
        <v>184455140.97</v>
      </c>
      <c r="M29" s="78">
        <v>138341355.7175</v>
      </c>
      <c r="N29" s="105">
        <v>294</v>
      </c>
      <c r="O29" s="109">
        <v>216338560.26999998</v>
      </c>
      <c r="P29" s="109">
        <v>162253919.66750002</v>
      </c>
      <c r="Q29" s="203">
        <f t="shared" si="11"/>
        <v>0.39547556117802701</v>
      </c>
      <c r="R29" s="79">
        <v>3</v>
      </c>
      <c r="S29" s="109">
        <v>1123192.3999999999</v>
      </c>
      <c r="T29" s="78">
        <v>842394.29249999998</v>
      </c>
      <c r="U29" s="105">
        <v>23</v>
      </c>
      <c r="V29" s="109">
        <v>561545.39000000013</v>
      </c>
      <c r="W29" s="109">
        <v>421159.04249999998</v>
      </c>
      <c r="X29" s="105">
        <v>291</v>
      </c>
      <c r="Y29" s="109">
        <v>214653822.47999996</v>
      </c>
      <c r="Z29" s="109">
        <v>160990366.33250001</v>
      </c>
      <c r="AA29" s="203">
        <f t="shared" si="4"/>
        <v>0.39239579295683447</v>
      </c>
      <c r="AB29" s="105">
        <v>125</v>
      </c>
      <c r="AC29" s="106">
        <v>136</v>
      </c>
      <c r="AD29" s="109">
        <v>57161415.609999999</v>
      </c>
      <c r="AE29" s="109">
        <v>42871061.705000006</v>
      </c>
      <c r="AF29" s="203">
        <f t="shared" si="5"/>
        <v>0.10449335933400859</v>
      </c>
      <c r="AG29" s="105">
        <v>4</v>
      </c>
      <c r="AH29" s="78">
        <v>2000801.98</v>
      </c>
      <c r="AI29" s="105">
        <v>182</v>
      </c>
      <c r="AJ29" s="109">
        <v>81124196.75</v>
      </c>
      <c r="AK29" s="109">
        <v>60843147.119999997</v>
      </c>
      <c r="AL29" s="109">
        <v>53087283.729999915</v>
      </c>
      <c r="AM29" s="109">
        <v>39815462.769999996</v>
      </c>
      <c r="AN29" s="203">
        <f t="shared" si="6"/>
        <v>0.1482982839248925</v>
      </c>
      <c r="AO29" s="105">
        <v>85</v>
      </c>
      <c r="AP29" s="109">
        <v>33003247.209999997</v>
      </c>
      <c r="AQ29" s="109">
        <v>24752484.659999996</v>
      </c>
      <c r="AR29" s="203">
        <f t="shared" si="7"/>
        <v>6.0331258998777032E-2</v>
      </c>
    </row>
    <row r="30" spans="1:44" s="142" customFormat="1" ht="35.25" customHeight="1" outlineLevel="1" x14ac:dyDescent="0.25">
      <c r="A30" s="177" t="s">
        <v>41</v>
      </c>
      <c r="B30" s="186">
        <v>332559293.44516689</v>
      </c>
      <c r="C30" s="76">
        <v>709</v>
      </c>
      <c r="D30" s="77">
        <v>487750272.21000004</v>
      </c>
      <c r="E30" s="77">
        <v>365812704.14499998</v>
      </c>
      <c r="F30" s="203">
        <f t="shared" si="1"/>
        <v>1.4666565686892206</v>
      </c>
      <c r="G30" s="79">
        <v>504</v>
      </c>
      <c r="H30" s="77">
        <v>323844370.81999993</v>
      </c>
      <c r="I30" s="77">
        <v>242883278.11499995</v>
      </c>
      <c r="J30" s="203">
        <f t="shared" si="2"/>
        <v>0.97379437953790371</v>
      </c>
      <c r="K30" s="79">
        <v>163</v>
      </c>
      <c r="L30" s="77">
        <v>135282255.40000001</v>
      </c>
      <c r="M30" s="78">
        <v>101461691.5475</v>
      </c>
      <c r="N30" s="79">
        <v>240</v>
      </c>
      <c r="O30" s="77">
        <v>161143544.74000001</v>
      </c>
      <c r="P30" s="77">
        <v>120857658.11499999</v>
      </c>
      <c r="Q30" s="203">
        <f t="shared" si="11"/>
        <v>0.48455583084334919</v>
      </c>
      <c r="R30" s="79">
        <v>3</v>
      </c>
      <c r="S30" s="77">
        <v>1123192.3999999999</v>
      </c>
      <c r="T30" s="78">
        <v>842394.29249999998</v>
      </c>
      <c r="U30" s="79">
        <v>23</v>
      </c>
      <c r="V30" s="77">
        <v>561545.39000000013</v>
      </c>
      <c r="W30" s="78">
        <v>421159.04249999998</v>
      </c>
      <c r="X30" s="79">
        <v>237</v>
      </c>
      <c r="Y30" s="77">
        <v>159458806.94999999</v>
      </c>
      <c r="Z30" s="77">
        <v>119594104.77999999</v>
      </c>
      <c r="AA30" s="203">
        <f t="shared" si="4"/>
        <v>0.47948985366813063</v>
      </c>
      <c r="AB30" s="79">
        <v>120</v>
      </c>
      <c r="AC30" s="80">
        <v>130</v>
      </c>
      <c r="AD30" s="77">
        <v>54344274.059999995</v>
      </c>
      <c r="AE30" s="77">
        <v>40758205.542500004</v>
      </c>
      <c r="AF30" s="203">
        <f t="shared" si="5"/>
        <v>0.16341228506055988</v>
      </c>
      <c r="AG30" s="80">
        <v>4</v>
      </c>
      <c r="AH30" s="78">
        <v>2000801.98</v>
      </c>
      <c r="AI30" s="79">
        <v>163</v>
      </c>
      <c r="AJ30" s="77">
        <v>69303168.710000008</v>
      </c>
      <c r="AK30" s="77">
        <v>51977376.109999999</v>
      </c>
      <c r="AL30" s="77">
        <v>41866885.399999917</v>
      </c>
      <c r="AM30" s="77">
        <v>31400164.039999999</v>
      </c>
      <c r="AN30" s="203">
        <f t="shared" si="6"/>
        <v>0.20839342058990412</v>
      </c>
      <c r="AO30" s="79">
        <v>82</v>
      </c>
      <c r="AP30" s="77">
        <v>32402617.499999996</v>
      </c>
      <c r="AQ30" s="77">
        <v>24302012.379999995</v>
      </c>
      <c r="AR30" s="203">
        <f t="shared" si="7"/>
        <v>9.7434106153892863E-2</v>
      </c>
    </row>
    <row r="31" spans="1:44" s="142" customFormat="1" ht="25.5" outlineLevel="1" x14ac:dyDescent="0.25">
      <c r="A31" s="177" t="s">
        <v>42</v>
      </c>
      <c r="B31" s="186">
        <v>105064116.64320378</v>
      </c>
      <c r="C31" s="76">
        <v>44</v>
      </c>
      <c r="D31" s="77">
        <v>13374426.82</v>
      </c>
      <c r="E31" s="77">
        <v>10030820.115</v>
      </c>
      <c r="F31" s="203">
        <f t="shared" si="1"/>
        <v>0.12729776109401233</v>
      </c>
      <c r="G31" s="79">
        <v>44</v>
      </c>
      <c r="H31" s="77">
        <v>13374426.82</v>
      </c>
      <c r="I31" s="77">
        <v>10030820.114999998</v>
      </c>
      <c r="J31" s="203">
        <f t="shared" si="2"/>
        <v>0.12729776109401233</v>
      </c>
      <c r="K31" s="79">
        <v>12</v>
      </c>
      <c r="L31" s="77">
        <v>2987353.24</v>
      </c>
      <c r="M31" s="78">
        <v>2240514.9224999999</v>
      </c>
      <c r="N31" s="79">
        <v>27</v>
      </c>
      <c r="O31" s="77">
        <v>7247640.7599999998</v>
      </c>
      <c r="P31" s="77">
        <v>5435730.54</v>
      </c>
      <c r="Q31" s="203">
        <f t="shared" si="11"/>
        <v>6.8983026665639643E-2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27</v>
      </c>
      <c r="Y31" s="77">
        <v>7247640.7599999998</v>
      </c>
      <c r="Z31" s="77">
        <v>5435730.54</v>
      </c>
      <c r="AA31" s="203">
        <f t="shared" si="4"/>
        <v>6.8983026665639643E-2</v>
      </c>
      <c r="AB31" s="79">
        <v>1</v>
      </c>
      <c r="AC31" s="80">
        <v>1</v>
      </c>
      <c r="AD31" s="77">
        <v>218817.07</v>
      </c>
      <c r="AE31" s="77">
        <v>164112.80249999999</v>
      </c>
      <c r="AF31" s="203">
        <f t="shared" si="5"/>
        <v>2.0827003261551192E-3</v>
      </c>
      <c r="AG31" s="80">
        <v>0</v>
      </c>
      <c r="AH31" s="78">
        <v>0</v>
      </c>
      <c r="AI31" s="79">
        <v>8</v>
      </c>
      <c r="AJ31" s="77">
        <v>1368298.07</v>
      </c>
      <c r="AK31" s="77">
        <v>1026223.55</v>
      </c>
      <c r="AL31" s="77">
        <v>1149481</v>
      </c>
      <c r="AM31" s="77">
        <v>862110.75</v>
      </c>
      <c r="AN31" s="203">
        <f t="shared" si="6"/>
        <v>1.3023457615379002E-2</v>
      </c>
      <c r="AO31" s="79">
        <v>1</v>
      </c>
      <c r="AP31" s="77">
        <v>218817.06999999998</v>
      </c>
      <c r="AQ31" s="77">
        <v>164112.79999999999</v>
      </c>
      <c r="AR31" s="203">
        <f t="shared" si="7"/>
        <v>2.0827003261551188E-3</v>
      </c>
    </row>
    <row r="32" spans="1:44" s="142" customFormat="1" outlineLevel="1" x14ac:dyDescent="0.25">
      <c r="A32" s="177" t="s">
        <v>43</v>
      </c>
      <c r="B32" s="186">
        <v>109410544.74205984</v>
      </c>
      <c r="C32" s="76">
        <v>84</v>
      </c>
      <c r="D32" s="77">
        <v>195637546.34</v>
      </c>
      <c r="E32" s="77">
        <v>146728159.755</v>
      </c>
      <c r="F32" s="203">
        <f t="shared" si="1"/>
        <v>1.7881050386982726</v>
      </c>
      <c r="G32" s="79">
        <v>44</v>
      </c>
      <c r="H32" s="77">
        <v>95129678.540000007</v>
      </c>
      <c r="I32" s="77">
        <v>71347258.905000001</v>
      </c>
      <c r="J32" s="203">
        <f t="shared" si="2"/>
        <v>0.86947449868083915</v>
      </c>
      <c r="K32" s="79">
        <v>21</v>
      </c>
      <c r="L32" s="77">
        <v>46185532.329999998</v>
      </c>
      <c r="M32" s="78">
        <v>34639149.247500002</v>
      </c>
      <c r="N32" s="79">
        <v>27</v>
      </c>
      <c r="O32" s="77">
        <v>47947374.770000003</v>
      </c>
      <c r="P32" s="77">
        <v>35960531.012500003</v>
      </c>
      <c r="Q32" s="203">
        <f t="shared" si="11"/>
        <v>0.43823358052953709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27</v>
      </c>
      <c r="Y32" s="77">
        <v>47947374.770000003</v>
      </c>
      <c r="Z32" s="77">
        <v>35960531.012500003</v>
      </c>
      <c r="AA32" s="203">
        <f t="shared" si="4"/>
        <v>0.43823358052953709</v>
      </c>
      <c r="AB32" s="79">
        <v>4</v>
      </c>
      <c r="AC32" s="80">
        <v>5</v>
      </c>
      <c r="AD32" s="77">
        <v>2598324.48</v>
      </c>
      <c r="AE32" s="77">
        <v>1948743.3600000003</v>
      </c>
      <c r="AF32" s="203">
        <f t="shared" si="5"/>
        <v>2.3748391767225582E-2</v>
      </c>
      <c r="AG32" s="80">
        <v>0</v>
      </c>
      <c r="AH32" s="78">
        <v>0</v>
      </c>
      <c r="AI32" s="79">
        <v>11</v>
      </c>
      <c r="AJ32" s="77">
        <v>10452729.969999999</v>
      </c>
      <c r="AK32" s="77">
        <v>7839547.459999999</v>
      </c>
      <c r="AL32" s="77">
        <v>10070917.33</v>
      </c>
      <c r="AM32" s="77">
        <v>7553187.9799999995</v>
      </c>
      <c r="AN32" s="203">
        <f t="shared" si="6"/>
        <v>9.5536769281633391E-2</v>
      </c>
      <c r="AO32" s="79">
        <v>2</v>
      </c>
      <c r="AP32" s="77">
        <v>381812.64</v>
      </c>
      <c r="AQ32" s="77">
        <v>286359.48</v>
      </c>
      <c r="AR32" s="203">
        <f t="shared" si="7"/>
        <v>3.4897243305034267E-3</v>
      </c>
    </row>
    <row r="33" spans="1:44" s="75" customFormat="1" x14ac:dyDescent="0.25">
      <c r="A33" s="176" t="s">
        <v>44</v>
      </c>
      <c r="B33" s="185">
        <v>0</v>
      </c>
      <c r="C33" s="76">
        <v>0</v>
      </c>
      <c r="D33" s="77">
        <v>0</v>
      </c>
      <c r="E33" s="77">
        <v>0</v>
      </c>
      <c r="F33" s="203" t="e">
        <f t="shared" si="1"/>
        <v>#DIV/0!</v>
      </c>
      <c r="G33" s="79">
        <v>0</v>
      </c>
      <c r="H33" s="77">
        <v>0</v>
      </c>
      <c r="I33" s="77">
        <v>0</v>
      </c>
      <c r="J33" s="203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203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203">
        <v>0</v>
      </c>
      <c r="AB33" s="79">
        <v>0</v>
      </c>
      <c r="AC33" s="80">
        <v>0</v>
      </c>
      <c r="AD33" s="77">
        <v>0</v>
      </c>
      <c r="AE33" s="77">
        <v>0</v>
      </c>
      <c r="AF33" s="203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203">
        <v>0</v>
      </c>
      <c r="AO33" s="79">
        <v>0</v>
      </c>
      <c r="AP33" s="78">
        <v>0</v>
      </c>
      <c r="AQ33" s="109">
        <v>0</v>
      </c>
      <c r="AR33" s="203">
        <v>0</v>
      </c>
    </row>
    <row r="34" spans="1:44" ht="25.5" x14ac:dyDescent="0.2">
      <c r="A34" s="176" t="s">
        <v>45</v>
      </c>
      <c r="B34" s="185">
        <v>208371241.51980001</v>
      </c>
      <c r="C34" s="76">
        <v>965</v>
      </c>
      <c r="D34" s="77">
        <v>219687470.92000002</v>
      </c>
      <c r="E34" s="77">
        <v>164765603.18499997</v>
      </c>
      <c r="F34" s="203">
        <f t="shared" si="1"/>
        <v>1.0543080192720582</v>
      </c>
      <c r="G34" s="79">
        <v>965</v>
      </c>
      <c r="H34" s="77">
        <v>219687470.92000002</v>
      </c>
      <c r="I34" s="77">
        <v>164765603.19</v>
      </c>
      <c r="J34" s="203">
        <f t="shared" si="2"/>
        <v>1.0543080192720582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156167159.37250003</v>
      </c>
      <c r="Q34" s="203">
        <f t="shared" si="11"/>
        <v>0.99928800894635028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910</v>
      </c>
      <c r="Y34" s="77">
        <v>208219436.61000004</v>
      </c>
      <c r="Z34" s="77">
        <v>156164574.38500002</v>
      </c>
      <c r="AA34" s="203">
        <f t="shared" si="4"/>
        <v>0.9992714689959481</v>
      </c>
      <c r="AB34" s="79">
        <v>0</v>
      </c>
      <c r="AC34" s="80">
        <v>0</v>
      </c>
      <c r="AD34" s="77">
        <v>0</v>
      </c>
      <c r="AE34" s="77">
        <v>0</v>
      </c>
      <c r="AF34" s="203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203">
        <f t="shared" si="6"/>
        <v>0.99927146899594799</v>
      </c>
      <c r="AO34" s="79">
        <v>910</v>
      </c>
      <c r="AP34" s="77">
        <v>208219436.61000001</v>
      </c>
      <c r="AQ34" s="77">
        <v>156164574.12</v>
      </c>
      <c r="AR34" s="203">
        <f t="shared" si="7"/>
        <v>0.99927146899594799</v>
      </c>
    </row>
    <row r="35" spans="1:44" x14ac:dyDescent="0.2">
      <c r="A35" s="176" t="s">
        <v>46</v>
      </c>
      <c r="B35" s="185">
        <v>8073793.9337333348</v>
      </c>
      <c r="C35" s="76">
        <v>16</v>
      </c>
      <c r="D35" s="77">
        <v>6312165.3500000006</v>
      </c>
      <c r="E35" s="77">
        <v>4734124.0625000009</v>
      </c>
      <c r="F35" s="203">
        <f t="shared" si="1"/>
        <v>0.78180907288542179</v>
      </c>
      <c r="G35" s="79">
        <v>11</v>
      </c>
      <c r="H35" s="77">
        <v>3509472.55</v>
      </c>
      <c r="I35" s="77">
        <v>2632104.4124999996</v>
      </c>
      <c r="J35" s="203">
        <f t="shared" si="2"/>
        <v>0.43467452585543193</v>
      </c>
      <c r="K35" s="79">
        <v>9</v>
      </c>
      <c r="L35" s="77">
        <v>2885018.33</v>
      </c>
      <c r="M35" s="78">
        <v>2163763.7424999997</v>
      </c>
      <c r="N35" s="79">
        <v>5</v>
      </c>
      <c r="O35" s="77">
        <v>2343254.2999999998</v>
      </c>
      <c r="P35" s="77">
        <v>1757440.7175</v>
      </c>
      <c r="Q35" s="203">
        <f t="shared" si="11"/>
        <v>0.29022963915509242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1701213.21</v>
      </c>
      <c r="AA35" s="203">
        <f t="shared" si="4"/>
        <v>0.28094404175004029</v>
      </c>
      <c r="AB35" s="79">
        <v>2</v>
      </c>
      <c r="AC35" s="80">
        <v>3</v>
      </c>
      <c r="AD35" s="77">
        <v>1020111.8899999999</v>
      </c>
      <c r="AE35" s="77">
        <v>765083.91749999998</v>
      </c>
      <c r="AF35" s="203">
        <f t="shared" si="5"/>
        <v>0.12634851698875335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203">
        <f t="shared" si="6"/>
        <v>0.21072454956913853</v>
      </c>
      <c r="AO35" s="79">
        <v>2</v>
      </c>
      <c r="AP35" s="77">
        <v>1017462.0700000001</v>
      </c>
      <c r="AQ35" s="77">
        <v>763096.53</v>
      </c>
      <c r="AR35" s="203">
        <f t="shared" si="7"/>
        <v>0.12602031688583412</v>
      </c>
    </row>
    <row r="36" spans="1:44" ht="26.25" thickBot="1" x14ac:dyDescent="0.25">
      <c r="A36" s="178" t="s">
        <v>47</v>
      </c>
      <c r="B36" s="187">
        <v>4037300</v>
      </c>
      <c r="C36" s="107">
        <v>0</v>
      </c>
      <c r="D36" s="103">
        <v>0</v>
      </c>
      <c r="E36" s="103">
        <v>0</v>
      </c>
      <c r="F36" s="203">
        <f t="shared" si="1"/>
        <v>0</v>
      </c>
      <c r="G36" s="105">
        <v>0</v>
      </c>
      <c r="H36" s="103">
        <v>0</v>
      </c>
      <c r="I36" s="103">
        <v>0</v>
      </c>
      <c r="J36" s="203">
        <f t="shared" si="2"/>
        <v>0</v>
      </c>
      <c r="K36" s="105">
        <v>0</v>
      </c>
      <c r="L36" s="103">
        <v>0</v>
      </c>
      <c r="M36" s="108">
        <v>0</v>
      </c>
      <c r="N36" s="105">
        <v>0</v>
      </c>
      <c r="O36" s="103">
        <v>0</v>
      </c>
      <c r="P36" s="103">
        <v>0</v>
      </c>
      <c r="Q36" s="203">
        <f t="shared" si="11"/>
        <v>0</v>
      </c>
      <c r="R36" s="105">
        <v>0</v>
      </c>
      <c r="S36" s="103">
        <v>0</v>
      </c>
      <c r="T36" s="108">
        <v>0</v>
      </c>
      <c r="U36" s="105">
        <v>0</v>
      </c>
      <c r="V36" s="103">
        <v>0</v>
      </c>
      <c r="W36" s="108">
        <v>0</v>
      </c>
      <c r="X36" s="105">
        <v>0</v>
      </c>
      <c r="Y36" s="103">
        <v>0</v>
      </c>
      <c r="Z36" s="103">
        <v>0</v>
      </c>
      <c r="AA36" s="203">
        <f t="shared" si="4"/>
        <v>0</v>
      </c>
      <c r="AB36" s="105">
        <v>0</v>
      </c>
      <c r="AC36" s="106">
        <v>0</v>
      </c>
      <c r="AD36" s="103">
        <v>0</v>
      </c>
      <c r="AE36" s="103">
        <v>0</v>
      </c>
      <c r="AF36" s="203">
        <f t="shared" si="5"/>
        <v>0</v>
      </c>
      <c r="AG36" s="106">
        <v>0</v>
      </c>
      <c r="AH36" s="108">
        <v>0</v>
      </c>
      <c r="AI36" s="105">
        <v>0</v>
      </c>
      <c r="AJ36" s="103">
        <v>0</v>
      </c>
      <c r="AK36" s="103">
        <v>0</v>
      </c>
      <c r="AL36" s="103">
        <v>0</v>
      </c>
      <c r="AM36" s="103">
        <v>0</v>
      </c>
      <c r="AN36" s="203">
        <f t="shared" si="6"/>
        <v>0</v>
      </c>
      <c r="AO36" s="105">
        <v>0</v>
      </c>
      <c r="AP36" s="103">
        <v>0</v>
      </c>
      <c r="AQ36" s="103">
        <v>0</v>
      </c>
      <c r="AR36" s="203">
        <f t="shared" si="7"/>
        <v>0</v>
      </c>
    </row>
    <row r="37" spans="1:44" s="83" customFormat="1" ht="26.25" thickBot="1" x14ac:dyDescent="0.25">
      <c r="A37" s="174" t="s">
        <v>187</v>
      </c>
      <c r="B37" s="143">
        <f>SUM(B38+B41)</f>
        <v>120670138.05265743</v>
      </c>
      <c r="C37" s="154">
        <f>SUM(C38+C41)</f>
        <v>42</v>
      </c>
      <c r="D37" s="155">
        <f t="shared" ref="D37:AQ37" si="12">SUM(D38+D41)</f>
        <v>103786186.53</v>
      </c>
      <c r="E37" s="155">
        <f t="shared" si="12"/>
        <v>80505599.059</v>
      </c>
      <c r="F37" s="204">
        <f>D37/B37</f>
        <v>0.86008177503460148</v>
      </c>
      <c r="G37" s="154">
        <f>SUM(G38+G41)</f>
        <v>42</v>
      </c>
      <c r="H37" s="155">
        <f t="shared" si="12"/>
        <v>103786186.53</v>
      </c>
      <c r="I37" s="155">
        <f t="shared" si="12"/>
        <v>80505599.059</v>
      </c>
      <c r="J37" s="204">
        <f t="shared" ref="J37" si="13">H37/B37</f>
        <v>0.86008177503460148</v>
      </c>
      <c r="K37" s="154">
        <f t="shared" si="12"/>
        <v>0</v>
      </c>
      <c r="L37" s="155">
        <f t="shared" si="12"/>
        <v>0</v>
      </c>
      <c r="M37" s="155">
        <f t="shared" si="12"/>
        <v>0</v>
      </c>
      <c r="N37" s="154">
        <f t="shared" si="12"/>
        <v>42</v>
      </c>
      <c r="O37" s="155">
        <f t="shared" si="12"/>
        <v>102102773.59</v>
      </c>
      <c r="P37" s="155">
        <f t="shared" si="12"/>
        <v>79108146.180000007</v>
      </c>
      <c r="Q37" s="204">
        <f t="shared" ref="Q37" si="14">O37/B37</f>
        <v>0.84613124040220211</v>
      </c>
      <c r="R37" s="154">
        <f t="shared" si="12"/>
        <v>0</v>
      </c>
      <c r="S37" s="155">
        <f t="shared" si="12"/>
        <v>0</v>
      </c>
      <c r="T37" s="155">
        <f t="shared" si="12"/>
        <v>0</v>
      </c>
      <c r="U37" s="154">
        <f t="shared" si="12"/>
        <v>0</v>
      </c>
      <c r="V37" s="155">
        <f t="shared" si="12"/>
        <v>0</v>
      </c>
      <c r="W37" s="155">
        <f t="shared" si="12"/>
        <v>0</v>
      </c>
      <c r="X37" s="154">
        <f t="shared" si="12"/>
        <v>42</v>
      </c>
      <c r="Y37" s="155">
        <f t="shared" si="12"/>
        <v>102102773.59</v>
      </c>
      <c r="Z37" s="155">
        <f t="shared" si="12"/>
        <v>79108146.180000007</v>
      </c>
      <c r="AA37" s="204">
        <f t="shared" si="4"/>
        <v>0.84613124040220211</v>
      </c>
      <c r="AB37" s="154">
        <f t="shared" si="12"/>
        <v>33</v>
      </c>
      <c r="AC37" s="154">
        <f t="shared" si="12"/>
        <v>57</v>
      </c>
      <c r="AD37" s="155">
        <f t="shared" si="12"/>
        <v>26193027.280000001</v>
      </c>
      <c r="AE37" s="155">
        <f t="shared" si="12"/>
        <v>22456517.659000002</v>
      </c>
      <c r="AF37" s="204">
        <f t="shared" si="5"/>
        <v>0.21706304229609832</v>
      </c>
      <c r="AG37" s="154">
        <f t="shared" si="12"/>
        <v>1</v>
      </c>
      <c r="AH37" s="155">
        <f t="shared" si="12"/>
        <v>139922.82999999999</v>
      </c>
      <c r="AI37" s="154">
        <f t="shared" si="12"/>
        <v>24</v>
      </c>
      <c r="AJ37" s="155">
        <f t="shared" si="12"/>
        <v>36009843.900000006</v>
      </c>
      <c r="AK37" s="155">
        <f t="shared" si="12"/>
        <v>29933467.140000001</v>
      </c>
      <c r="AL37" s="155">
        <f t="shared" si="12"/>
        <v>4266666.6666666558</v>
      </c>
      <c r="AM37" s="155">
        <f t="shared" si="12"/>
        <v>3200000</v>
      </c>
      <c r="AN37" s="204">
        <f t="shared" si="6"/>
        <v>0.29841553578306351</v>
      </c>
      <c r="AO37" s="154">
        <f t="shared" si="12"/>
        <v>24</v>
      </c>
      <c r="AP37" s="155">
        <f t="shared" si="12"/>
        <v>32009843.900000002</v>
      </c>
      <c r="AQ37" s="155">
        <f t="shared" si="12"/>
        <v>26733467.140000001</v>
      </c>
      <c r="AR37" s="204">
        <f t="shared" si="7"/>
        <v>0.26526731813327098</v>
      </c>
    </row>
    <row r="38" spans="1:44" s="82" customFormat="1" x14ac:dyDescent="0.2">
      <c r="A38" s="179" t="s">
        <v>49</v>
      </c>
      <c r="B38" s="184">
        <v>82932034.753719926</v>
      </c>
      <c r="C38" s="156">
        <v>39</v>
      </c>
      <c r="D38" s="161">
        <v>66720498.350000001</v>
      </c>
      <c r="E38" s="161">
        <v>50853048.515000001</v>
      </c>
      <c r="F38" s="203">
        <f t="shared" si="1"/>
        <v>0.8045202140299258</v>
      </c>
      <c r="G38" s="158">
        <v>39</v>
      </c>
      <c r="H38" s="162">
        <v>66720498.350000001</v>
      </c>
      <c r="I38" s="162">
        <v>50853048.515000001</v>
      </c>
      <c r="J38" s="203">
        <f t="shared" si="2"/>
        <v>0.8045202140299258</v>
      </c>
      <c r="K38" s="158">
        <v>0</v>
      </c>
      <c r="L38" s="157">
        <v>0</v>
      </c>
      <c r="M38" s="159">
        <v>0</v>
      </c>
      <c r="N38" s="158">
        <v>39</v>
      </c>
      <c r="O38" s="162">
        <v>66208933.350000001</v>
      </c>
      <c r="P38" s="162">
        <v>50393074</v>
      </c>
      <c r="Q38" s="203">
        <f t="shared" si="11"/>
        <v>0.79835172917941932</v>
      </c>
      <c r="R38" s="158">
        <v>0</v>
      </c>
      <c r="S38" s="157">
        <v>0</v>
      </c>
      <c r="T38" s="159">
        <v>0</v>
      </c>
      <c r="U38" s="158">
        <v>0</v>
      </c>
      <c r="V38" s="157">
        <v>0</v>
      </c>
      <c r="W38" s="159">
        <v>0</v>
      </c>
      <c r="X38" s="158">
        <v>39</v>
      </c>
      <c r="Y38" s="162">
        <v>66208933.350000001</v>
      </c>
      <c r="Z38" s="162">
        <v>50393074</v>
      </c>
      <c r="AA38" s="203">
        <f t="shared" si="4"/>
        <v>0.79835172917941932</v>
      </c>
      <c r="AB38" s="158">
        <v>31</v>
      </c>
      <c r="AC38" s="158">
        <v>55</v>
      </c>
      <c r="AD38" s="162">
        <v>15046558.35</v>
      </c>
      <c r="AE38" s="162">
        <v>13539342.515000001</v>
      </c>
      <c r="AF38" s="203">
        <f t="shared" si="5"/>
        <v>0.18143240298737617</v>
      </c>
      <c r="AG38" s="160">
        <v>1</v>
      </c>
      <c r="AH38" s="159">
        <v>139922.82999999999</v>
      </c>
      <c r="AI38" s="158">
        <v>21</v>
      </c>
      <c r="AJ38" s="162">
        <v>11281520.98</v>
      </c>
      <c r="AK38" s="162">
        <v>10150808.82</v>
      </c>
      <c r="AL38" s="162">
        <v>0</v>
      </c>
      <c r="AM38" s="162">
        <v>0</v>
      </c>
      <c r="AN38" s="203">
        <f t="shared" si="6"/>
        <v>0.13603333155278657</v>
      </c>
      <c r="AO38" s="158">
        <v>21</v>
      </c>
      <c r="AP38" s="162">
        <v>11281520.98</v>
      </c>
      <c r="AQ38" s="162">
        <v>10150808.82</v>
      </c>
      <c r="AR38" s="203">
        <f t="shared" si="7"/>
        <v>0.13603333155278657</v>
      </c>
    </row>
    <row r="39" spans="1:44" s="140" customFormat="1" ht="37.5" customHeight="1" outlineLevel="1" x14ac:dyDescent="0.2">
      <c r="A39" s="180" t="s">
        <v>50</v>
      </c>
      <c r="B39" s="186">
        <v>36791482.669460662</v>
      </c>
      <c r="C39" s="198">
        <v>36</v>
      </c>
      <c r="D39" s="199">
        <v>20743498.350000001</v>
      </c>
      <c r="E39" s="199">
        <v>18669148.515000001</v>
      </c>
      <c r="F39" s="203">
        <f t="shared" si="1"/>
        <v>0.56381251433551116</v>
      </c>
      <c r="G39" s="200">
        <v>36</v>
      </c>
      <c r="H39" s="199">
        <v>20743498.350000001</v>
      </c>
      <c r="I39" s="199">
        <v>18669148.515000001</v>
      </c>
      <c r="J39" s="203">
        <f t="shared" si="2"/>
        <v>0.56381251433551116</v>
      </c>
      <c r="K39" s="200">
        <v>0</v>
      </c>
      <c r="L39" s="199">
        <v>0</v>
      </c>
      <c r="M39" s="201">
        <v>0</v>
      </c>
      <c r="N39" s="200">
        <v>36</v>
      </c>
      <c r="O39" s="199">
        <v>20234103.350000001</v>
      </c>
      <c r="P39" s="199">
        <v>18210693</v>
      </c>
      <c r="Q39" s="203">
        <f t="shared" si="11"/>
        <v>0.54996705438010607</v>
      </c>
      <c r="R39" s="200">
        <v>0</v>
      </c>
      <c r="S39" s="199">
        <v>0</v>
      </c>
      <c r="T39" s="201">
        <v>0</v>
      </c>
      <c r="U39" s="200">
        <v>0</v>
      </c>
      <c r="V39" s="199">
        <v>0</v>
      </c>
      <c r="W39" s="201">
        <v>0</v>
      </c>
      <c r="X39" s="200">
        <v>36</v>
      </c>
      <c r="Y39" s="199">
        <v>20234103.350000001</v>
      </c>
      <c r="Z39" s="199">
        <v>18210693</v>
      </c>
      <c r="AA39" s="203">
        <f t="shared" si="4"/>
        <v>0.54996705438010607</v>
      </c>
      <c r="AB39" s="200">
        <v>30</v>
      </c>
      <c r="AC39" s="202">
        <v>54</v>
      </c>
      <c r="AD39" s="199">
        <v>15033758.35</v>
      </c>
      <c r="AE39" s="199">
        <v>13530382.515000001</v>
      </c>
      <c r="AF39" s="203">
        <f t="shared" si="5"/>
        <v>0.40862061703425184</v>
      </c>
      <c r="AG39" s="202">
        <v>0</v>
      </c>
      <c r="AH39" s="201">
        <v>0</v>
      </c>
      <c r="AI39" s="200">
        <v>20</v>
      </c>
      <c r="AJ39" s="199">
        <v>11268720.98</v>
      </c>
      <c r="AK39" s="199">
        <v>10141848.82</v>
      </c>
      <c r="AL39" s="199">
        <v>0</v>
      </c>
      <c r="AM39" s="199">
        <v>0</v>
      </c>
      <c r="AN39" s="203">
        <f t="shared" si="6"/>
        <v>0.30628613370218366</v>
      </c>
      <c r="AO39" s="200">
        <v>20</v>
      </c>
      <c r="AP39" s="199">
        <v>11268720.98</v>
      </c>
      <c r="AQ39" s="199">
        <v>10141848.82</v>
      </c>
      <c r="AR39" s="203">
        <f t="shared" si="7"/>
        <v>0.30628613370218366</v>
      </c>
    </row>
    <row r="40" spans="1:44" s="140" customFormat="1" ht="25.5" outlineLevel="1" x14ac:dyDescent="0.2">
      <c r="A40" s="180" t="s">
        <v>51</v>
      </c>
      <c r="B40" s="186">
        <v>46140552.084259272</v>
      </c>
      <c r="C40" s="133">
        <v>3</v>
      </c>
      <c r="D40" s="134">
        <v>45977000</v>
      </c>
      <c r="E40" s="134">
        <v>32183899.999999996</v>
      </c>
      <c r="F40" s="203">
        <f t="shared" si="1"/>
        <v>0.99645535051334877</v>
      </c>
      <c r="G40" s="135">
        <v>3</v>
      </c>
      <c r="H40" s="134">
        <v>45977000</v>
      </c>
      <c r="I40" s="134">
        <v>32183899.999999996</v>
      </c>
      <c r="J40" s="203">
        <f t="shared" si="2"/>
        <v>0.99645535051334877</v>
      </c>
      <c r="K40" s="135">
        <v>0</v>
      </c>
      <c r="L40" s="134">
        <v>0</v>
      </c>
      <c r="M40" s="136">
        <v>0</v>
      </c>
      <c r="N40" s="135">
        <v>3</v>
      </c>
      <c r="O40" s="134">
        <v>45974830</v>
      </c>
      <c r="P40" s="134">
        <v>32182380.999999996</v>
      </c>
      <c r="Q40" s="203">
        <f t="shared" si="11"/>
        <v>0.99640832030018545</v>
      </c>
      <c r="R40" s="135">
        <v>0</v>
      </c>
      <c r="S40" s="134">
        <v>0</v>
      </c>
      <c r="T40" s="136">
        <v>0</v>
      </c>
      <c r="U40" s="135">
        <v>0</v>
      </c>
      <c r="V40" s="134">
        <v>0</v>
      </c>
      <c r="W40" s="136">
        <v>0</v>
      </c>
      <c r="X40" s="135">
        <v>3</v>
      </c>
      <c r="Y40" s="134">
        <v>45974830</v>
      </c>
      <c r="Z40" s="134">
        <v>32182380.999999996</v>
      </c>
      <c r="AA40" s="203">
        <f t="shared" si="4"/>
        <v>0.99640832030018545</v>
      </c>
      <c r="AB40" s="135">
        <v>1</v>
      </c>
      <c r="AC40" s="137">
        <v>1</v>
      </c>
      <c r="AD40" s="134">
        <v>12800</v>
      </c>
      <c r="AE40" s="134">
        <v>8960</v>
      </c>
      <c r="AF40" s="203">
        <f t="shared" si="5"/>
        <v>2.7741323893622606E-4</v>
      </c>
      <c r="AG40" s="137">
        <v>0</v>
      </c>
      <c r="AH40" s="136">
        <v>0</v>
      </c>
      <c r="AI40" s="135">
        <v>1</v>
      </c>
      <c r="AJ40" s="134">
        <v>12800</v>
      </c>
      <c r="AK40" s="134">
        <v>8960</v>
      </c>
      <c r="AL40" s="134">
        <v>0</v>
      </c>
      <c r="AM40" s="134">
        <v>0</v>
      </c>
      <c r="AN40" s="203">
        <f t="shared" si="6"/>
        <v>2.7741323893622606E-4</v>
      </c>
      <c r="AO40" s="135">
        <v>1</v>
      </c>
      <c r="AP40" s="134">
        <v>12800</v>
      </c>
      <c r="AQ40" s="134">
        <v>8960</v>
      </c>
      <c r="AR40" s="203">
        <f t="shared" si="7"/>
        <v>2.7741323893622606E-4</v>
      </c>
    </row>
    <row r="41" spans="1:44" s="82" customFormat="1" ht="13.5" thickBot="1" x14ac:dyDescent="0.25">
      <c r="A41" s="181" t="s">
        <v>52</v>
      </c>
      <c r="B41" s="187">
        <v>37738103.2989375</v>
      </c>
      <c r="C41" s="133">
        <v>3</v>
      </c>
      <c r="D41" s="134">
        <v>37065688.18</v>
      </c>
      <c r="E41" s="134">
        <v>29652550.544</v>
      </c>
      <c r="F41" s="203">
        <f t="shared" si="1"/>
        <v>0.98218206374573069</v>
      </c>
      <c r="G41" s="135">
        <v>3</v>
      </c>
      <c r="H41" s="134">
        <v>37065688.18</v>
      </c>
      <c r="I41" s="134">
        <v>29652550.544</v>
      </c>
      <c r="J41" s="203">
        <f t="shared" si="2"/>
        <v>0.98218206374573069</v>
      </c>
      <c r="K41" s="135">
        <v>0</v>
      </c>
      <c r="L41" s="134">
        <v>0</v>
      </c>
      <c r="M41" s="136">
        <v>0</v>
      </c>
      <c r="N41" s="135">
        <v>3</v>
      </c>
      <c r="O41" s="134">
        <v>35893840.240000002</v>
      </c>
      <c r="P41" s="134">
        <v>28715072.18</v>
      </c>
      <c r="Q41" s="203">
        <f t="shared" si="11"/>
        <v>0.95112994830904973</v>
      </c>
      <c r="R41" s="135">
        <v>0</v>
      </c>
      <c r="S41" s="134">
        <v>0</v>
      </c>
      <c r="T41" s="136">
        <v>0</v>
      </c>
      <c r="U41" s="135">
        <v>0</v>
      </c>
      <c r="V41" s="134">
        <v>0</v>
      </c>
      <c r="W41" s="136">
        <v>0</v>
      </c>
      <c r="X41" s="135">
        <v>3</v>
      </c>
      <c r="Y41" s="134">
        <v>35893840.240000002</v>
      </c>
      <c r="Z41" s="134">
        <v>28715072.18</v>
      </c>
      <c r="AA41" s="203">
        <f t="shared" si="4"/>
        <v>0.95112994830904973</v>
      </c>
      <c r="AB41" s="135">
        <v>2</v>
      </c>
      <c r="AC41" s="137">
        <v>2</v>
      </c>
      <c r="AD41" s="134">
        <v>11146468.93</v>
      </c>
      <c r="AE41" s="134">
        <v>8917175.1439999994</v>
      </c>
      <c r="AF41" s="203">
        <f t="shared" si="5"/>
        <v>0.29536378237413496</v>
      </c>
      <c r="AG41" s="137">
        <v>0</v>
      </c>
      <c r="AH41" s="136">
        <v>0</v>
      </c>
      <c r="AI41" s="135">
        <v>3</v>
      </c>
      <c r="AJ41" s="134">
        <v>24728322.920000002</v>
      </c>
      <c r="AK41" s="134">
        <v>19782658.32</v>
      </c>
      <c r="AL41" s="134">
        <v>4266666.6666666558</v>
      </c>
      <c r="AM41" s="134">
        <v>3200000</v>
      </c>
      <c r="AN41" s="203">
        <f t="shared" si="6"/>
        <v>0.65526141375250879</v>
      </c>
      <c r="AO41" s="135">
        <v>3</v>
      </c>
      <c r="AP41" s="134">
        <v>20728322.920000002</v>
      </c>
      <c r="AQ41" s="134">
        <v>16582658.32</v>
      </c>
      <c r="AR41" s="203">
        <f t="shared" si="7"/>
        <v>0.54926774554097946</v>
      </c>
    </row>
    <row r="42" spans="1:44" s="83" customFormat="1" ht="26.25" thickBot="1" x14ac:dyDescent="0.25">
      <c r="A42" s="174" t="s">
        <v>188</v>
      </c>
      <c r="B42" s="143">
        <f>SUM(B43:B45)</f>
        <v>375783986.96524441</v>
      </c>
      <c r="C42" s="154">
        <f>SUM(C43:C45)</f>
        <v>2024</v>
      </c>
      <c r="D42" s="155">
        <f t="shared" ref="D42:AQ42" si="15">SUM(D43:D45)</f>
        <v>297080312.20999998</v>
      </c>
      <c r="E42" s="155">
        <f t="shared" si="15"/>
        <v>252273326.60100001</v>
      </c>
      <c r="F42" s="204">
        <f>D42/B42</f>
        <v>0.79056139302039075</v>
      </c>
      <c r="G42" s="154">
        <f t="shared" si="15"/>
        <v>1998</v>
      </c>
      <c r="H42" s="155">
        <f t="shared" si="15"/>
        <v>294157224.14999998</v>
      </c>
      <c r="I42" s="155">
        <f t="shared" si="15"/>
        <v>249788701.74999997</v>
      </c>
      <c r="J42" s="204">
        <f t="shared" ref="J42" si="16">H42/B42</f>
        <v>0.78278275379841034</v>
      </c>
      <c r="K42" s="154">
        <f t="shared" si="15"/>
        <v>424</v>
      </c>
      <c r="L42" s="155">
        <f t="shared" si="15"/>
        <v>59386232.609999999</v>
      </c>
      <c r="M42" s="155">
        <f t="shared" si="15"/>
        <v>50357972.232499994</v>
      </c>
      <c r="N42" s="154">
        <f t="shared" si="15"/>
        <v>1283</v>
      </c>
      <c r="O42" s="155">
        <f t="shared" si="15"/>
        <v>193851285.64999998</v>
      </c>
      <c r="P42" s="155">
        <f t="shared" si="15"/>
        <v>164779660.91000015</v>
      </c>
      <c r="Q42" s="204">
        <f t="shared" si="11"/>
        <v>0.51585829192857258</v>
      </c>
      <c r="R42" s="154">
        <f t="shared" si="15"/>
        <v>34</v>
      </c>
      <c r="S42" s="155">
        <f t="shared" si="15"/>
        <v>5409179.2599999998</v>
      </c>
      <c r="T42" s="155">
        <f t="shared" si="15"/>
        <v>4597802.37</v>
      </c>
      <c r="U42" s="154">
        <f t="shared" si="15"/>
        <v>96</v>
      </c>
      <c r="V42" s="155">
        <f t="shared" si="15"/>
        <v>1179638.8600000003</v>
      </c>
      <c r="W42" s="155">
        <f t="shared" si="15"/>
        <v>1008761.4299999999</v>
      </c>
      <c r="X42" s="154">
        <f t="shared" si="15"/>
        <v>1249</v>
      </c>
      <c r="Y42" s="155">
        <f t="shared" si="15"/>
        <v>188442106.38999999</v>
      </c>
      <c r="Z42" s="155">
        <f t="shared" si="15"/>
        <v>160181858.54000017</v>
      </c>
      <c r="AA42" s="204">
        <f t="shared" si="4"/>
        <v>0.50146390726177659</v>
      </c>
      <c r="AB42" s="154">
        <f t="shared" si="15"/>
        <v>717</v>
      </c>
      <c r="AC42" s="154">
        <f t="shared" si="15"/>
        <v>659</v>
      </c>
      <c r="AD42" s="155">
        <f t="shared" si="15"/>
        <v>93799192.329999983</v>
      </c>
      <c r="AE42" s="155">
        <f t="shared" si="15"/>
        <v>79729313.480499893</v>
      </c>
      <c r="AF42" s="204">
        <f t="shared" si="5"/>
        <v>0.24960933829965273</v>
      </c>
      <c r="AG42" s="154">
        <f t="shared" si="15"/>
        <v>2</v>
      </c>
      <c r="AH42" s="155">
        <f t="shared" si="15"/>
        <v>396755</v>
      </c>
      <c r="AI42" s="154">
        <f t="shared" si="15"/>
        <v>618</v>
      </c>
      <c r="AJ42" s="155">
        <f t="shared" si="15"/>
        <v>91167721.579999983</v>
      </c>
      <c r="AK42" s="155">
        <f t="shared" si="15"/>
        <v>77492562.650000021</v>
      </c>
      <c r="AL42" s="155">
        <f t="shared" si="15"/>
        <v>61344034.14117647</v>
      </c>
      <c r="AM42" s="155">
        <f t="shared" si="15"/>
        <v>52142429.020000003</v>
      </c>
      <c r="AN42" s="204">
        <f t="shared" si="6"/>
        <v>0.24260672285759724</v>
      </c>
      <c r="AO42" s="154">
        <f t="shared" si="15"/>
        <v>386</v>
      </c>
      <c r="AP42" s="155">
        <f t="shared" si="15"/>
        <v>53406230.159999996</v>
      </c>
      <c r="AQ42" s="155">
        <f t="shared" si="15"/>
        <v>45395294.969999999</v>
      </c>
      <c r="AR42" s="204">
        <f t="shared" si="7"/>
        <v>0.14211949421075104</v>
      </c>
    </row>
    <row r="43" spans="1:44" s="126" customFormat="1" x14ac:dyDescent="0.2">
      <c r="A43" s="175" t="s">
        <v>54</v>
      </c>
      <c r="B43" s="184">
        <v>108932.87258823529</v>
      </c>
      <c r="C43" s="163">
        <v>5</v>
      </c>
      <c r="D43" s="164">
        <v>99811</v>
      </c>
      <c r="E43" s="164">
        <v>84839.35</v>
      </c>
      <c r="F43" s="203">
        <f t="shared" si="1"/>
        <v>0.91626152536419525</v>
      </c>
      <c r="G43" s="165">
        <v>5</v>
      </c>
      <c r="H43" s="164">
        <v>99811</v>
      </c>
      <c r="I43" s="164">
        <v>84839.35</v>
      </c>
      <c r="J43" s="203">
        <f t="shared" si="2"/>
        <v>0.91626152536419525</v>
      </c>
      <c r="K43" s="165">
        <v>0</v>
      </c>
      <c r="L43" s="164">
        <v>0</v>
      </c>
      <c r="M43" s="166">
        <v>0</v>
      </c>
      <c r="N43" s="165">
        <v>5</v>
      </c>
      <c r="O43" s="164">
        <v>99811</v>
      </c>
      <c r="P43" s="164">
        <v>84839.35</v>
      </c>
      <c r="Q43" s="203">
        <f t="shared" si="11"/>
        <v>0.91626152536419525</v>
      </c>
      <c r="R43" s="165">
        <v>0</v>
      </c>
      <c r="S43" s="164">
        <v>0</v>
      </c>
      <c r="T43" s="166">
        <v>0</v>
      </c>
      <c r="U43" s="165">
        <v>0</v>
      </c>
      <c r="V43" s="164">
        <v>0</v>
      </c>
      <c r="W43" s="166">
        <v>0</v>
      </c>
      <c r="X43" s="165">
        <v>5</v>
      </c>
      <c r="Y43" s="164">
        <v>99811</v>
      </c>
      <c r="Z43" s="164">
        <v>84839.35</v>
      </c>
      <c r="AA43" s="203">
        <f t="shared" si="4"/>
        <v>0.91626152536419525</v>
      </c>
      <c r="AB43" s="165">
        <v>5</v>
      </c>
      <c r="AC43" s="165">
        <v>5</v>
      </c>
      <c r="AD43" s="167">
        <v>99811</v>
      </c>
      <c r="AE43" s="164">
        <v>84839.35</v>
      </c>
      <c r="AF43" s="203">
        <f t="shared" si="5"/>
        <v>0.91626152536419525</v>
      </c>
      <c r="AG43" s="167">
        <v>0</v>
      </c>
      <c r="AH43" s="166">
        <v>0</v>
      </c>
      <c r="AI43" s="165">
        <v>5</v>
      </c>
      <c r="AJ43" s="164">
        <v>99811</v>
      </c>
      <c r="AK43" s="164">
        <v>84839.35</v>
      </c>
      <c r="AL43" s="164">
        <v>0</v>
      </c>
      <c r="AM43" s="164">
        <v>0</v>
      </c>
      <c r="AN43" s="203">
        <f t="shared" si="6"/>
        <v>0.91626152536419525</v>
      </c>
      <c r="AO43" s="165">
        <v>5</v>
      </c>
      <c r="AP43" s="164">
        <v>99811</v>
      </c>
      <c r="AQ43" s="164">
        <v>84839.35</v>
      </c>
      <c r="AR43" s="203">
        <f t="shared" si="7"/>
        <v>0.91626152536419525</v>
      </c>
    </row>
    <row r="44" spans="1:44" s="126" customFormat="1" ht="25.5" x14ac:dyDescent="0.2">
      <c r="A44" s="176" t="s">
        <v>55</v>
      </c>
      <c r="B44" s="185">
        <v>364055951.27388078</v>
      </c>
      <c r="C44" s="121">
        <v>1965</v>
      </c>
      <c r="D44" s="122">
        <v>293243039.33999997</v>
      </c>
      <c r="E44" s="122">
        <v>249011604.68050003</v>
      </c>
      <c r="F44" s="203">
        <f t="shared" si="1"/>
        <v>0.80548893189055992</v>
      </c>
      <c r="G44" s="123">
        <v>1939</v>
      </c>
      <c r="H44" s="122">
        <v>290319951.27999997</v>
      </c>
      <c r="I44" s="122">
        <v>246526979.82949999</v>
      </c>
      <c r="J44" s="203">
        <f t="shared" si="2"/>
        <v>0.79745970437821823</v>
      </c>
      <c r="K44" s="123">
        <v>424</v>
      </c>
      <c r="L44" s="122">
        <v>59386232.609999999</v>
      </c>
      <c r="M44" s="124">
        <v>50357972.232499994</v>
      </c>
      <c r="N44" s="123">
        <v>1231</v>
      </c>
      <c r="O44" s="122">
        <v>190802983.87999997</v>
      </c>
      <c r="P44" s="122">
        <v>162188604.41000015</v>
      </c>
      <c r="Q44" s="203">
        <f t="shared" si="11"/>
        <v>0.52410346050477852</v>
      </c>
      <c r="R44" s="123">
        <v>34</v>
      </c>
      <c r="S44" s="122">
        <v>5409179.2599999998</v>
      </c>
      <c r="T44" s="124">
        <v>4597802.37</v>
      </c>
      <c r="U44" s="123">
        <v>88</v>
      </c>
      <c r="V44" s="122">
        <v>1144358.9700000004</v>
      </c>
      <c r="W44" s="124">
        <v>978773.5199999999</v>
      </c>
      <c r="X44" s="123">
        <v>1197</v>
      </c>
      <c r="Y44" s="122">
        <v>185393804.61999997</v>
      </c>
      <c r="Z44" s="122">
        <v>157590802.04000017</v>
      </c>
      <c r="AA44" s="203">
        <f t="shared" si="4"/>
        <v>0.50924536179475188</v>
      </c>
      <c r="AB44" s="123">
        <v>683</v>
      </c>
      <c r="AC44" s="123">
        <v>625</v>
      </c>
      <c r="AD44" s="125">
        <v>92275000.099999979</v>
      </c>
      <c r="AE44" s="122">
        <v>78433750.084999904</v>
      </c>
      <c r="AF44" s="203">
        <f t="shared" si="5"/>
        <v>0.25346378702811295</v>
      </c>
      <c r="AG44" s="125">
        <v>2</v>
      </c>
      <c r="AH44" s="124">
        <v>396755</v>
      </c>
      <c r="AI44" s="123">
        <v>578</v>
      </c>
      <c r="AJ44" s="122">
        <v>88841688.479999989</v>
      </c>
      <c r="AK44" s="122">
        <v>75515434.550000027</v>
      </c>
      <c r="AL44" s="122">
        <v>59514858.235294119</v>
      </c>
      <c r="AM44" s="122">
        <v>50587629.5</v>
      </c>
      <c r="AN44" s="203">
        <f t="shared" si="6"/>
        <v>0.24403306186626247</v>
      </c>
      <c r="AO44" s="123">
        <v>362</v>
      </c>
      <c r="AP44" s="122">
        <v>52237500.129999995</v>
      </c>
      <c r="AQ44" s="122">
        <v>44401874.479999997</v>
      </c>
      <c r="AR44" s="203">
        <f t="shared" si="7"/>
        <v>0.14348755994020684</v>
      </c>
    </row>
    <row r="45" spans="1:44" s="126" customFormat="1" ht="33.75" customHeight="1" thickBot="1" x14ac:dyDescent="0.25">
      <c r="A45" s="178" t="s">
        <v>56</v>
      </c>
      <c r="B45" s="187">
        <v>11619102.818775445</v>
      </c>
      <c r="C45" s="127">
        <v>54</v>
      </c>
      <c r="D45" s="128">
        <v>3737461.87</v>
      </c>
      <c r="E45" s="128">
        <v>3176882.5704999999</v>
      </c>
      <c r="F45" s="203">
        <f t="shared" si="1"/>
        <v>0.32166527212071755</v>
      </c>
      <c r="G45" s="129">
        <v>54</v>
      </c>
      <c r="H45" s="128">
        <v>3737461.87</v>
      </c>
      <c r="I45" s="128">
        <v>3176882.5704999999</v>
      </c>
      <c r="J45" s="203">
        <f t="shared" si="2"/>
        <v>0.32166527212071755</v>
      </c>
      <c r="K45" s="129">
        <v>0</v>
      </c>
      <c r="L45" s="128">
        <v>0</v>
      </c>
      <c r="M45" s="130">
        <v>0</v>
      </c>
      <c r="N45" s="129">
        <v>47</v>
      </c>
      <c r="O45" s="128">
        <v>2948490.77</v>
      </c>
      <c r="P45" s="128">
        <v>2506217.1500000004</v>
      </c>
      <c r="Q45" s="203">
        <f t="shared" si="11"/>
        <v>0.25376234430385614</v>
      </c>
      <c r="R45" s="129">
        <v>0</v>
      </c>
      <c r="S45" s="128">
        <v>0</v>
      </c>
      <c r="T45" s="130">
        <v>0</v>
      </c>
      <c r="U45" s="129">
        <v>8</v>
      </c>
      <c r="V45" s="128">
        <v>35279.89</v>
      </c>
      <c r="W45" s="130">
        <v>29987.909999999996</v>
      </c>
      <c r="X45" s="129">
        <v>47</v>
      </c>
      <c r="Y45" s="128">
        <v>2948490.77</v>
      </c>
      <c r="Z45" s="128">
        <v>2506217.1500000004</v>
      </c>
      <c r="AA45" s="203">
        <f t="shared" si="4"/>
        <v>0.25376234430385614</v>
      </c>
      <c r="AB45" s="129">
        <v>29</v>
      </c>
      <c r="AC45" s="129">
        <v>29</v>
      </c>
      <c r="AD45" s="131">
        <v>1424381.2300000002</v>
      </c>
      <c r="AE45" s="128">
        <v>1210724.0454999998</v>
      </c>
      <c r="AF45" s="203">
        <f t="shared" si="5"/>
        <v>0.12258960542963143</v>
      </c>
      <c r="AG45" s="131">
        <v>0</v>
      </c>
      <c r="AH45" s="130">
        <v>0</v>
      </c>
      <c r="AI45" s="129">
        <v>35</v>
      </c>
      <c r="AJ45" s="128">
        <v>2226222.1</v>
      </c>
      <c r="AK45" s="128">
        <v>1892288.7499999998</v>
      </c>
      <c r="AL45" s="128">
        <v>1829175.905882353</v>
      </c>
      <c r="AM45" s="128">
        <v>1554799.52</v>
      </c>
      <c r="AN45" s="203">
        <f t="shared" si="6"/>
        <v>0.19160017212367048</v>
      </c>
      <c r="AO45" s="129">
        <v>19</v>
      </c>
      <c r="AP45" s="128">
        <v>1068919.03</v>
      </c>
      <c r="AQ45" s="128">
        <v>908581.14</v>
      </c>
      <c r="AR45" s="203">
        <f t="shared" si="7"/>
        <v>9.1996692573605696E-2</v>
      </c>
    </row>
    <row r="46" spans="1:44" s="83" customFormat="1" ht="48" customHeight="1" thickBot="1" x14ac:dyDescent="0.25">
      <c r="A46" s="174" t="s">
        <v>189</v>
      </c>
      <c r="B46" s="143">
        <f>SUM(B47:B50)</f>
        <v>327142341.49360001</v>
      </c>
      <c r="C46" s="154">
        <f>C47+C48+C49+C50</f>
        <v>194</v>
      </c>
      <c r="D46" s="155">
        <f t="shared" ref="D46:E46" si="17">D47+D48+D49+D50</f>
        <v>322887890.02999997</v>
      </c>
      <c r="E46" s="155">
        <f t="shared" si="17"/>
        <v>242165917.52000001</v>
      </c>
      <c r="F46" s="204">
        <f>D46/B46</f>
        <v>0.98699510603190055</v>
      </c>
      <c r="G46" s="154">
        <f>G47+G48+G49+G50</f>
        <v>141</v>
      </c>
      <c r="H46" s="155">
        <f t="shared" ref="H46:AE46" si="18">H47+H48+H49+H50</f>
        <v>232175472.63000003</v>
      </c>
      <c r="I46" s="155">
        <f t="shared" si="18"/>
        <v>174131604.47</v>
      </c>
      <c r="J46" s="204">
        <f t="shared" si="2"/>
        <v>0.7097078035511406</v>
      </c>
      <c r="K46" s="154">
        <f t="shared" si="18"/>
        <v>47</v>
      </c>
      <c r="L46" s="155">
        <f t="shared" si="18"/>
        <v>60981185.919999994</v>
      </c>
      <c r="M46" s="155">
        <f t="shared" si="18"/>
        <v>45735889.439999998</v>
      </c>
      <c r="N46" s="154">
        <f t="shared" si="18"/>
        <v>69</v>
      </c>
      <c r="O46" s="155">
        <f t="shared" si="18"/>
        <v>116547533.18000001</v>
      </c>
      <c r="P46" s="155">
        <f t="shared" si="18"/>
        <v>87410649.710000008</v>
      </c>
      <c r="Q46" s="204">
        <f t="shared" si="11"/>
        <v>0.35625939659137662</v>
      </c>
      <c r="R46" s="154">
        <f t="shared" si="18"/>
        <v>0</v>
      </c>
      <c r="S46" s="154">
        <f t="shared" si="18"/>
        <v>0</v>
      </c>
      <c r="T46" s="154">
        <f t="shared" si="18"/>
        <v>0</v>
      </c>
      <c r="U46" s="154">
        <f t="shared" si="18"/>
        <v>4</v>
      </c>
      <c r="V46" s="155">
        <f t="shared" si="18"/>
        <v>161325.63</v>
      </c>
      <c r="W46" s="155">
        <f t="shared" si="18"/>
        <v>120994.2225</v>
      </c>
      <c r="X46" s="154">
        <f t="shared" si="18"/>
        <v>69</v>
      </c>
      <c r="Y46" s="155">
        <f t="shared" si="18"/>
        <v>116386207.55</v>
      </c>
      <c r="Z46" s="155">
        <f t="shared" si="18"/>
        <v>87289655.472500011</v>
      </c>
      <c r="AA46" s="204">
        <f t="shared" si="4"/>
        <v>0.35576626070054862</v>
      </c>
      <c r="AB46" s="154">
        <f t="shared" si="18"/>
        <v>49</v>
      </c>
      <c r="AC46" s="154">
        <f t="shared" si="18"/>
        <v>60</v>
      </c>
      <c r="AD46" s="155">
        <f t="shared" si="18"/>
        <v>46654557.640000001</v>
      </c>
      <c r="AE46" s="155">
        <f t="shared" si="18"/>
        <v>34990918.230000004</v>
      </c>
      <c r="AF46" s="204">
        <f t="shared" si="5"/>
        <v>0.1426124097143589</v>
      </c>
      <c r="AG46" s="154">
        <v>0</v>
      </c>
      <c r="AH46" s="155">
        <v>0</v>
      </c>
      <c r="AI46" s="154">
        <f t="shared" ref="AI46:AM46" si="19">AI47+AI48+AI49+AI50</f>
        <v>52</v>
      </c>
      <c r="AJ46" s="155">
        <f t="shared" si="19"/>
        <v>45349272.369999997</v>
      </c>
      <c r="AK46" s="155">
        <f t="shared" si="19"/>
        <v>34011954.109999999</v>
      </c>
      <c r="AL46" s="155">
        <f t="shared" si="19"/>
        <v>24823600.393333241</v>
      </c>
      <c r="AM46" s="155">
        <f t="shared" si="19"/>
        <v>18617700.239999998</v>
      </c>
      <c r="AN46" s="204">
        <f t="shared" si="6"/>
        <v>0.13862244845150129</v>
      </c>
      <c r="AO46" s="154">
        <f t="shared" ref="AO46:AQ46" si="20">AO47+AO48+AO49+AO50</f>
        <v>31</v>
      </c>
      <c r="AP46" s="155">
        <f t="shared" si="20"/>
        <v>27740498.75</v>
      </c>
      <c r="AQ46" s="155">
        <f t="shared" si="20"/>
        <v>20805373.939999998</v>
      </c>
      <c r="AR46" s="204">
        <f t="shared" si="7"/>
        <v>8.4796418046493363E-2</v>
      </c>
    </row>
    <row r="47" spans="1:44" x14ac:dyDescent="0.2">
      <c r="A47" s="175" t="s">
        <v>58</v>
      </c>
      <c r="B47" s="184">
        <v>100085873.64633334</v>
      </c>
      <c r="C47" s="148">
        <v>27</v>
      </c>
      <c r="D47" s="149">
        <v>38653978.299999997</v>
      </c>
      <c r="E47" s="149">
        <v>28990483.725000001</v>
      </c>
      <c r="F47" s="203">
        <f t="shared" si="1"/>
        <v>0.38620813199462034</v>
      </c>
      <c r="G47" s="151">
        <v>14</v>
      </c>
      <c r="H47" s="149">
        <v>27208364.880000003</v>
      </c>
      <c r="I47" s="149">
        <v>20406273.66</v>
      </c>
      <c r="J47" s="203">
        <f t="shared" si="2"/>
        <v>0.27185020111973401</v>
      </c>
      <c r="K47" s="151">
        <v>2</v>
      </c>
      <c r="L47" s="149">
        <v>485093.72</v>
      </c>
      <c r="M47" s="152">
        <v>363820.29</v>
      </c>
      <c r="N47" s="151">
        <v>12</v>
      </c>
      <c r="O47" s="149">
        <v>21551204.68</v>
      </c>
      <c r="P47" s="149">
        <v>16163403.487500001</v>
      </c>
      <c r="Q47" s="203">
        <f t="shared" si="11"/>
        <v>0.2153271375354531</v>
      </c>
      <c r="R47" s="151">
        <v>0</v>
      </c>
      <c r="S47" s="149">
        <v>0</v>
      </c>
      <c r="T47" s="152">
        <v>0</v>
      </c>
      <c r="U47" s="151">
        <v>0</v>
      </c>
      <c r="V47" s="149">
        <v>0</v>
      </c>
      <c r="W47" s="152">
        <v>0</v>
      </c>
      <c r="X47" s="151">
        <v>12</v>
      </c>
      <c r="Y47" s="149">
        <v>21551204.68</v>
      </c>
      <c r="Z47" s="149">
        <v>16163403.48</v>
      </c>
      <c r="AA47" s="203">
        <f t="shared" si="4"/>
        <v>0.2153271375354531</v>
      </c>
      <c r="AB47" s="151">
        <v>11</v>
      </c>
      <c r="AC47" s="153">
        <v>16</v>
      </c>
      <c r="AD47" s="149">
        <v>17922501.25</v>
      </c>
      <c r="AE47" s="149">
        <v>13441875.9375</v>
      </c>
      <c r="AF47" s="203">
        <f t="shared" si="5"/>
        <v>0.17907123749882553</v>
      </c>
      <c r="AG47" s="153">
        <v>0</v>
      </c>
      <c r="AH47" s="152">
        <v>0</v>
      </c>
      <c r="AI47" s="151">
        <v>8</v>
      </c>
      <c r="AJ47" s="149">
        <v>11784927.719999999</v>
      </c>
      <c r="AK47" s="149">
        <v>8838695.7699999996</v>
      </c>
      <c r="AL47" s="149">
        <v>4351080.67</v>
      </c>
      <c r="AM47" s="149">
        <v>3263310.5</v>
      </c>
      <c r="AN47" s="203">
        <f t="shared" si="6"/>
        <v>0.11774816255931979</v>
      </c>
      <c r="AO47" s="151">
        <v>6</v>
      </c>
      <c r="AP47" s="149">
        <v>7433847.0499999989</v>
      </c>
      <c r="AQ47" s="149">
        <v>5575385.2699999996</v>
      </c>
      <c r="AR47" s="203">
        <f t="shared" si="7"/>
        <v>7.4274688117011198E-2</v>
      </c>
    </row>
    <row r="48" spans="1:44" x14ac:dyDescent="0.2">
      <c r="A48" s="176" t="s">
        <v>59</v>
      </c>
      <c r="B48" s="185">
        <v>10776163.59</v>
      </c>
      <c r="C48" s="76">
        <v>0</v>
      </c>
      <c r="D48" s="77">
        <v>0</v>
      </c>
      <c r="E48" s="77">
        <v>0</v>
      </c>
      <c r="F48" s="203">
        <f t="shared" si="1"/>
        <v>0</v>
      </c>
      <c r="G48" s="79">
        <v>0</v>
      </c>
      <c r="H48" s="77">
        <v>0</v>
      </c>
      <c r="I48" s="77">
        <v>0</v>
      </c>
      <c r="J48" s="203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203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203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203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203">
        <f t="shared" si="6"/>
        <v>0</v>
      </c>
      <c r="AO48" s="79">
        <v>0</v>
      </c>
      <c r="AP48" s="77">
        <v>0</v>
      </c>
      <c r="AQ48" s="77">
        <v>0</v>
      </c>
      <c r="AR48" s="203">
        <f t="shared" si="7"/>
        <v>0</v>
      </c>
    </row>
    <row r="49" spans="1:44" x14ac:dyDescent="0.2">
      <c r="A49" s="176" t="s">
        <v>60</v>
      </c>
      <c r="B49" s="185">
        <v>56518219.638866663</v>
      </c>
      <c r="C49" s="76">
        <v>23</v>
      </c>
      <c r="D49" s="77">
        <v>57013176.699999996</v>
      </c>
      <c r="E49" s="77">
        <v>42759882.522499993</v>
      </c>
      <c r="F49" s="203">
        <f t="shared" si="1"/>
        <v>1.0087574779300543</v>
      </c>
      <c r="G49" s="79">
        <v>20</v>
      </c>
      <c r="H49" s="77">
        <v>51788348.070000008</v>
      </c>
      <c r="I49" s="77">
        <v>38841261.049999997</v>
      </c>
      <c r="J49" s="203">
        <f t="shared" si="2"/>
        <v>0.91631244580793558</v>
      </c>
      <c r="K49" s="79">
        <v>9</v>
      </c>
      <c r="L49" s="77">
        <v>6820760.8300000001</v>
      </c>
      <c r="M49" s="78">
        <v>5115570.6225000005</v>
      </c>
      <c r="N49" s="79">
        <v>11</v>
      </c>
      <c r="O49" s="77">
        <v>38075172.82</v>
      </c>
      <c r="P49" s="77">
        <v>28556379.5825</v>
      </c>
      <c r="Q49" s="203">
        <f t="shared" si="11"/>
        <v>0.67367962160323114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11</v>
      </c>
      <c r="Y49" s="77">
        <v>38075172.82</v>
      </c>
      <c r="Z49" s="77">
        <v>28556379.574999999</v>
      </c>
      <c r="AA49" s="203">
        <f t="shared" si="4"/>
        <v>0.67367962160323114</v>
      </c>
      <c r="AB49" s="79">
        <v>7</v>
      </c>
      <c r="AC49" s="80">
        <v>9</v>
      </c>
      <c r="AD49" s="77">
        <v>7205497.0200000005</v>
      </c>
      <c r="AE49" s="77">
        <v>5404122.7650000006</v>
      </c>
      <c r="AF49" s="203">
        <f t="shared" si="5"/>
        <v>0.12748980888005357</v>
      </c>
      <c r="AG49" s="80">
        <v>0</v>
      </c>
      <c r="AH49" s="78">
        <v>0</v>
      </c>
      <c r="AI49" s="79">
        <v>9</v>
      </c>
      <c r="AJ49" s="77">
        <v>10757345.65</v>
      </c>
      <c r="AK49" s="77">
        <v>8068009.2000000011</v>
      </c>
      <c r="AL49" s="77">
        <v>10342794.05333324</v>
      </c>
      <c r="AM49" s="77">
        <v>7757095.5399999991</v>
      </c>
      <c r="AN49" s="203">
        <f t="shared" si="6"/>
        <v>0.19033412090359528</v>
      </c>
      <c r="AO49" s="79">
        <v>5</v>
      </c>
      <c r="AP49" s="77">
        <v>5975169.5499999998</v>
      </c>
      <c r="AQ49" s="77">
        <v>4481377.13</v>
      </c>
      <c r="AR49" s="203">
        <f t="shared" si="7"/>
        <v>0.10572112122744526</v>
      </c>
    </row>
    <row r="50" spans="1:44" ht="26.25" thickBot="1" x14ac:dyDescent="0.25">
      <c r="A50" s="178" t="s">
        <v>61</v>
      </c>
      <c r="B50" s="187">
        <v>159762084.61840001</v>
      </c>
      <c r="C50" s="107">
        <v>144</v>
      </c>
      <c r="D50" s="103">
        <v>227220735.03</v>
      </c>
      <c r="E50" s="103">
        <v>170415551.27250001</v>
      </c>
      <c r="F50" s="203">
        <f t="shared" si="1"/>
        <v>1.4222444303523485</v>
      </c>
      <c r="G50" s="105">
        <v>107</v>
      </c>
      <c r="H50" s="103">
        <v>153178759.68000001</v>
      </c>
      <c r="I50" s="103">
        <v>114884069.76000001</v>
      </c>
      <c r="J50" s="203">
        <f t="shared" si="2"/>
        <v>0.95879294543430249</v>
      </c>
      <c r="K50" s="105">
        <v>36</v>
      </c>
      <c r="L50" s="103">
        <v>53675331.369999997</v>
      </c>
      <c r="M50" s="108">
        <v>40256498.527499996</v>
      </c>
      <c r="N50" s="105">
        <v>46</v>
      </c>
      <c r="O50" s="103">
        <v>56921155.68</v>
      </c>
      <c r="P50" s="103">
        <v>42690866.640000008</v>
      </c>
      <c r="Q50" s="203">
        <f t="shared" si="11"/>
        <v>0.35628701150187869</v>
      </c>
      <c r="R50" s="105">
        <v>0</v>
      </c>
      <c r="S50" s="103">
        <v>0</v>
      </c>
      <c r="T50" s="108">
        <v>0</v>
      </c>
      <c r="U50" s="105">
        <v>4</v>
      </c>
      <c r="V50" s="103">
        <v>161325.63</v>
      </c>
      <c r="W50" s="108">
        <v>120994.2225</v>
      </c>
      <c r="X50" s="105">
        <v>46</v>
      </c>
      <c r="Y50" s="103">
        <v>56759830.049999997</v>
      </c>
      <c r="Z50" s="103">
        <v>42569872.417500012</v>
      </c>
      <c r="AA50" s="203">
        <f t="shared" si="4"/>
        <v>0.35527722479068663</v>
      </c>
      <c r="AB50" s="105">
        <v>31</v>
      </c>
      <c r="AC50" s="106">
        <v>35</v>
      </c>
      <c r="AD50" s="103">
        <v>21526559.370000001</v>
      </c>
      <c r="AE50" s="103">
        <v>16144919.5275</v>
      </c>
      <c r="AF50" s="203">
        <f t="shared" si="5"/>
        <v>0.13474135256445421</v>
      </c>
      <c r="AG50" s="106">
        <v>0</v>
      </c>
      <c r="AH50" s="108">
        <v>0</v>
      </c>
      <c r="AI50" s="105">
        <v>35</v>
      </c>
      <c r="AJ50" s="103">
        <v>22806999</v>
      </c>
      <c r="AK50" s="103">
        <v>17105249.140000001</v>
      </c>
      <c r="AL50" s="103">
        <v>10129725.67</v>
      </c>
      <c r="AM50" s="103">
        <v>7597294.2000000002</v>
      </c>
      <c r="AN50" s="203">
        <f t="shared" si="6"/>
        <v>0.14275601782785757</v>
      </c>
      <c r="AO50" s="105">
        <v>20</v>
      </c>
      <c r="AP50" s="103">
        <v>14331482.15</v>
      </c>
      <c r="AQ50" s="103">
        <v>10748611.540000001</v>
      </c>
      <c r="AR50" s="203">
        <f t="shared" si="7"/>
        <v>8.9705152409794139E-2</v>
      </c>
    </row>
    <row r="51" spans="1:44" s="83" customFormat="1" ht="26.25" thickBot="1" x14ac:dyDescent="0.25">
      <c r="A51" s="174" t="s">
        <v>190</v>
      </c>
      <c r="B51" s="143">
        <f>SUM(B52:B54)</f>
        <v>13457669.529999999</v>
      </c>
      <c r="C51" s="154">
        <f>C52+C53+C54</f>
        <v>10</v>
      </c>
      <c r="D51" s="155">
        <f>D52+D53+D54</f>
        <v>3660935.08</v>
      </c>
      <c r="E51" s="155">
        <f>E52+E53+E54</f>
        <v>2745701.31</v>
      </c>
      <c r="F51" s="204">
        <f>D51/B51</f>
        <v>0.27203336148498813</v>
      </c>
      <c r="G51" s="154">
        <f>G52+G53+G54</f>
        <v>10</v>
      </c>
      <c r="H51" s="155">
        <f>H52+H53+H54</f>
        <v>3660935.08</v>
      </c>
      <c r="I51" s="155">
        <f>I52+I53+I54</f>
        <v>2745701.31</v>
      </c>
      <c r="J51" s="204">
        <f t="shared" si="2"/>
        <v>0.27203336148498813</v>
      </c>
      <c r="K51" s="154">
        <f>K52+K53+K54</f>
        <v>6</v>
      </c>
      <c r="L51" s="155">
        <f>L52+L53+L54</f>
        <v>2101534.7400000002</v>
      </c>
      <c r="M51" s="155">
        <f>M52+M53+M54</f>
        <v>1576151.0549999999</v>
      </c>
      <c r="N51" s="154">
        <v>0</v>
      </c>
      <c r="O51" s="155">
        <v>0</v>
      </c>
      <c r="P51" s="155">
        <v>0</v>
      </c>
      <c r="Q51" s="204">
        <f t="shared" si="11"/>
        <v>0</v>
      </c>
      <c r="R51" s="154">
        <v>0</v>
      </c>
      <c r="S51" s="155">
        <v>0</v>
      </c>
      <c r="T51" s="155">
        <v>0</v>
      </c>
      <c r="U51" s="154">
        <v>0</v>
      </c>
      <c r="V51" s="155">
        <v>0</v>
      </c>
      <c r="W51" s="155">
        <v>0</v>
      </c>
      <c r="X51" s="154">
        <v>0</v>
      </c>
      <c r="Y51" s="155">
        <v>0</v>
      </c>
      <c r="Z51" s="155">
        <v>0</v>
      </c>
      <c r="AA51" s="204">
        <f t="shared" si="4"/>
        <v>0</v>
      </c>
      <c r="AB51" s="154">
        <v>0</v>
      </c>
      <c r="AC51" s="154">
        <v>0</v>
      </c>
      <c r="AD51" s="155">
        <v>0</v>
      </c>
      <c r="AE51" s="155">
        <v>0</v>
      </c>
      <c r="AF51" s="204">
        <f t="shared" si="5"/>
        <v>0</v>
      </c>
      <c r="AG51" s="154">
        <v>0</v>
      </c>
      <c r="AH51" s="155">
        <v>0</v>
      </c>
      <c r="AI51" s="154">
        <v>0</v>
      </c>
      <c r="AJ51" s="155">
        <v>0</v>
      </c>
      <c r="AK51" s="155">
        <v>0</v>
      </c>
      <c r="AL51" s="155">
        <v>0</v>
      </c>
      <c r="AM51" s="155">
        <v>0</v>
      </c>
      <c r="AN51" s="204">
        <f t="shared" si="6"/>
        <v>0</v>
      </c>
      <c r="AO51" s="154">
        <v>0</v>
      </c>
      <c r="AP51" s="155">
        <v>0</v>
      </c>
      <c r="AQ51" s="155">
        <v>0</v>
      </c>
      <c r="AR51" s="204">
        <f t="shared" si="7"/>
        <v>0</v>
      </c>
    </row>
    <row r="52" spans="1:44" x14ac:dyDescent="0.2">
      <c r="A52" s="175" t="s">
        <v>63</v>
      </c>
      <c r="B52" s="184">
        <v>7782733.2750000004</v>
      </c>
      <c r="C52" s="148">
        <v>4</v>
      </c>
      <c r="D52" s="149">
        <v>3030195.58</v>
      </c>
      <c r="E52" s="149">
        <v>2272646.6850000001</v>
      </c>
      <c r="F52" s="203">
        <f t="shared" si="1"/>
        <v>0.38934850687145001</v>
      </c>
      <c r="G52" s="151">
        <v>4</v>
      </c>
      <c r="H52" s="149">
        <v>3030195.58</v>
      </c>
      <c r="I52" s="149">
        <v>2272646.6850000001</v>
      </c>
      <c r="J52" s="203">
        <f t="shared" si="2"/>
        <v>0.38934850687145001</v>
      </c>
      <c r="K52" s="151">
        <v>3</v>
      </c>
      <c r="L52" s="149" t="s">
        <v>224</v>
      </c>
      <c r="M52" s="152">
        <v>1425401.0549999999</v>
      </c>
      <c r="N52" s="151">
        <v>0</v>
      </c>
      <c r="O52" s="149">
        <v>0</v>
      </c>
      <c r="P52" s="149">
        <v>0</v>
      </c>
      <c r="Q52" s="203">
        <f t="shared" si="11"/>
        <v>0</v>
      </c>
      <c r="R52" s="151">
        <v>0</v>
      </c>
      <c r="S52" s="149">
        <v>0</v>
      </c>
      <c r="T52" s="152">
        <v>0</v>
      </c>
      <c r="U52" s="151">
        <v>0</v>
      </c>
      <c r="V52" s="149">
        <v>0</v>
      </c>
      <c r="W52" s="152">
        <v>0</v>
      </c>
      <c r="X52" s="151">
        <v>0</v>
      </c>
      <c r="Y52" s="149">
        <v>0</v>
      </c>
      <c r="Z52" s="149">
        <v>0</v>
      </c>
      <c r="AA52" s="203">
        <f t="shared" si="4"/>
        <v>0</v>
      </c>
      <c r="AB52" s="151">
        <v>0</v>
      </c>
      <c r="AC52" s="153">
        <v>0</v>
      </c>
      <c r="AD52" s="149">
        <v>0</v>
      </c>
      <c r="AE52" s="149">
        <v>0</v>
      </c>
      <c r="AF52" s="203">
        <f t="shared" si="5"/>
        <v>0</v>
      </c>
      <c r="AG52" s="153">
        <v>0</v>
      </c>
      <c r="AH52" s="152">
        <v>0</v>
      </c>
      <c r="AI52" s="168">
        <v>0</v>
      </c>
      <c r="AJ52" s="149">
        <v>0</v>
      </c>
      <c r="AK52" s="149">
        <v>0</v>
      </c>
      <c r="AL52" s="149">
        <v>0</v>
      </c>
      <c r="AM52" s="149">
        <v>0</v>
      </c>
      <c r="AN52" s="203">
        <f t="shared" si="6"/>
        <v>0</v>
      </c>
      <c r="AO52" s="151">
        <v>0</v>
      </c>
      <c r="AP52" s="149">
        <v>0</v>
      </c>
      <c r="AQ52" s="149">
        <v>0</v>
      </c>
      <c r="AR52" s="203">
        <f t="shared" si="7"/>
        <v>0</v>
      </c>
    </row>
    <row r="53" spans="1:44" ht="51" x14ac:dyDescent="0.2">
      <c r="A53" s="176" t="s">
        <v>64</v>
      </c>
      <c r="B53" s="185">
        <v>2834193.19</v>
      </c>
      <c r="C53" s="76">
        <v>3</v>
      </c>
      <c r="D53" s="77">
        <v>421000</v>
      </c>
      <c r="E53" s="77">
        <v>315750</v>
      </c>
      <c r="F53" s="203">
        <f t="shared" si="1"/>
        <v>0.14854315559201525</v>
      </c>
      <c r="G53" s="79">
        <v>3</v>
      </c>
      <c r="H53" s="77">
        <v>421000</v>
      </c>
      <c r="I53" s="77">
        <v>315750</v>
      </c>
      <c r="J53" s="203">
        <f t="shared" si="2"/>
        <v>0.14854315559201525</v>
      </c>
      <c r="K53" s="79">
        <v>2</v>
      </c>
      <c r="L53" s="77">
        <v>131000</v>
      </c>
      <c r="M53" s="78">
        <v>98250</v>
      </c>
      <c r="N53" s="79">
        <v>0</v>
      </c>
      <c r="O53" s="77">
        <v>0</v>
      </c>
      <c r="P53" s="77">
        <v>0</v>
      </c>
      <c r="Q53" s="203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203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203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203">
        <f t="shared" si="6"/>
        <v>0</v>
      </c>
      <c r="AO53" s="79">
        <v>0</v>
      </c>
      <c r="AP53" s="77">
        <v>0</v>
      </c>
      <c r="AQ53" s="77">
        <v>0</v>
      </c>
      <c r="AR53" s="203">
        <f t="shared" si="7"/>
        <v>0</v>
      </c>
    </row>
    <row r="54" spans="1:44" ht="26.25" thickBot="1" x14ac:dyDescent="0.25">
      <c r="A54" s="178" t="s">
        <v>65</v>
      </c>
      <c r="B54" s="187">
        <v>2840743.0649999999</v>
      </c>
      <c r="C54" s="107">
        <v>3</v>
      </c>
      <c r="D54" s="103">
        <v>209739.5</v>
      </c>
      <c r="E54" s="103">
        <v>157304.625</v>
      </c>
      <c r="F54" s="203">
        <f t="shared" si="1"/>
        <v>7.3832618860938767E-2</v>
      </c>
      <c r="G54" s="105">
        <v>3</v>
      </c>
      <c r="H54" s="103">
        <v>209739.5</v>
      </c>
      <c r="I54" s="103">
        <v>157304.625</v>
      </c>
      <c r="J54" s="203">
        <f t="shared" si="2"/>
        <v>7.3832618860938767E-2</v>
      </c>
      <c r="K54" s="105">
        <v>1</v>
      </c>
      <c r="L54" s="103">
        <v>70000</v>
      </c>
      <c r="M54" s="108">
        <v>52500</v>
      </c>
      <c r="N54" s="105">
        <v>0</v>
      </c>
      <c r="O54" s="103">
        <v>0</v>
      </c>
      <c r="P54" s="103">
        <v>0</v>
      </c>
      <c r="Q54" s="203">
        <f t="shared" si="11"/>
        <v>0</v>
      </c>
      <c r="R54" s="105">
        <v>0</v>
      </c>
      <c r="S54" s="103">
        <v>0</v>
      </c>
      <c r="T54" s="108">
        <v>0</v>
      </c>
      <c r="U54" s="105">
        <v>0</v>
      </c>
      <c r="V54" s="103">
        <v>0</v>
      </c>
      <c r="W54" s="108">
        <v>0</v>
      </c>
      <c r="X54" s="105">
        <v>0</v>
      </c>
      <c r="Y54" s="103">
        <v>0</v>
      </c>
      <c r="Z54" s="103">
        <v>0</v>
      </c>
      <c r="AA54" s="203">
        <f t="shared" si="4"/>
        <v>0</v>
      </c>
      <c r="AB54" s="105">
        <v>0</v>
      </c>
      <c r="AC54" s="106">
        <v>0</v>
      </c>
      <c r="AD54" s="103">
        <v>0</v>
      </c>
      <c r="AE54" s="103">
        <v>0</v>
      </c>
      <c r="AF54" s="203">
        <f t="shared" si="5"/>
        <v>0</v>
      </c>
      <c r="AG54" s="106">
        <v>0</v>
      </c>
      <c r="AH54" s="108">
        <v>0</v>
      </c>
      <c r="AI54" s="105">
        <v>0</v>
      </c>
      <c r="AJ54" s="103">
        <v>0</v>
      </c>
      <c r="AK54" s="103">
        <v>0</v>
      </c>
      <c r="AL54" s="103">
        <v>0</v>
      </c>
      <c r="AM54" s="103">
        <v>0</v>
      </c>
      <c r="AN54" s="203">
        <f t="shared" si="6"/>
        <v>0</v>
      </c>
      <c r="AO54" s="105">
        <v>0</v>
      </c>
      <c r="AP54" s="103">
        <v>0</v>
      </c>
      <c r="AQ54" s="103">
        <v>0</v>
      </c>
      <c r="AR54" s="203">
        <f t="shared" si="7"/>
        <v>0</v>
      </c>
    </row>
    <row r="55" spans="1:44" ht="13.5" thickBot="1" x14ac:dyDescent="0.25">
      <c r="A55" s="174" t="s">
        <v>191</v>
      </c>
      <c r="B55" s="143">
        <f>B56</f>
        <v>182501201.0473333</v>
      </c>
      <c r="C55" s="154">
        <f>C56</f>
        <v>60</v>
      </c>
      <c r="D55" s="155">
        <f>D56</f>
        <v>70871788.140000001</v>
      </c>
      <c r="E55" s="155">
        <f>E56</f>
        <v>53153841.105000004</v>
      </c>
      <c r="F55" s="204">
        <f t="shared" ref="F55" si="21">F56</f>
        <v>0.38833600947984326</v>
      </c>
      <c r="G55" s="154">
        <f t="shared" ref="F55:AR55" si="22">G56</f>
        <v>60</v>
      </c>
      <c r="H55" s="155">
        <f t="shared" si="22"/>
        <v>70871788.140000001</v>
      </c>
      <c r="I55" s="155">
        <f t="shared" si="22"/>
        <v>53153841.105000004</v>
      </c>
      <c r="J55" s="204">
        <f t="shared" si="22"/>
        <v>0.38833600947984326</v>
      </c>
      <c r="K55" s="154">
        <f t="shared" si="22"/>
        <v>0</v>
      </c>
      <c r="L55" s="155">
        <f t="shared" si="22"/>
        <v>0</v>
      </c>
      <c r="M55" s="155">
        <f t="shared" si="22"/>
        <v>0</v>
      </c>
      <c r="N55" s="154">
        <f t="shared" si="22"/>
        <v>45</v>
      </c>
      <c r="O55" s="155">
        <f t="shared" si="22"/>
        <v>59866411.859999999</v>
      </c>
      <c r="P55" s="155">
        <f t="shared" si="22"/>
        <v>44899808.75</v>
      </c>
      <c r="Q55" s="204">
        <f t="shared" si="22"/>
        <v>0.32803297466778381</v>
      </c>
      <c r="R55" s="154">
        <f t="shared" si="22"/>
        <v>0</v>
      </c>
      <c r="S55" s="155">
        <f t="shared" si="22"/>
        <v>0</v>
      </c>
      <c r="T55" s="155">
        <f t="shared" si="22"/>
        <v>0</v>
      </c>
      <c r="U55" s="154">
        <f t="shared" si="22"/>
        <v>2</v>
      </c>
      <c r="V55" s="155">
        <f t="shared" si="22"/>
        <v>131336.29999999999</v>
      </c>
      <c r="W55" s="155">
        <f t="shared" si="22"/>
        <v>98502.22</v>
      </c>
      <c r="X55" s="154">
        <f t="shared" si="22"/>
        <v>45</v>
      </c>
      <c r="Y55" s="155">
        <f t="shared" si="22"/>
        <v>59735075.560000002</v>
      </c>
      <c r="Z55" s="155">
        <f t="shared" si="22"/>
        <v>44801306.530000001</v>
      </c>
      <c r="AA55" s="204">
        <f t="shared" si="22"/>
        <v>0.32731332844493</v>
      </c>
      <c r="AB55" s="154">
        <f t="shared" si="22"/>
        <v>40</v>
      </c>
      <c r="AC55" s="154">
        <f t="shared" si="22"/>
        <v>68</v>
      </c>
      <c r="AD55" s="155">
        <f t="shared" si="22"/>
        <v>56447928.759999998</v>
      </c>
      <c r="AE55" s="155">
        <f t="shared" si="22"/>
        <v>42335946.57</v>
      </c>
      <c r="AF55" s="204">
        <f t="shared" si="22"/>
        <v>0.30930168369335675</v>
      </c>
      <c r="AG55" s="154">
        <f t="shared" si="22"/>
        <v>0</v>
      </c>
      <c r="AH55" s="154">
        <f t="shared" si="22"/>
        <v>0</v>
      </c>
      <c r="AI55" s="154">
        <f t="shared" si="22"/>
        <v>24</v>
      </c>
      <c r="AJ55" s="155">
        <f t="shared" si="22"/>
        <v>46839709.030000001</v>
      </c>
      <c r="AK55" s="155">
        <f t="shared" si="22"/>
        <v>35129781.609999999</v>
      </c>
      <c r="AL55" s="154">
        <f t="shared" si="22"/>
        <v>0</v>
      </c>
      <c r="AM55" s="154">
        <f t="shared" si="22"/>
        <v>0</v>
      </c>
      <c r="AN55" s="204">
        <f t="shared" si="22"/>
        <v>0.25665425082792581</v>
      </c>
      <c r="AO55" s="154">
        <f t="shared" si="22"/>
        <v>24</v>
      </c>
      <c r="AP55" s="155">
        <f t="shared" si="22"/>
        <v>46839709.030000001</v>
      </c>
      <c r="AQ55" s="155">
        <f t="shared" si="22"/>
        <v>35129781.609999999</v>
      </c>
      <c r="AR55" s="204">
        <f t="shared" si="22"/>
        <v>0.25665425082792581</v>
      </c>
    </row>
    <row r="56" spans="1:44" ht="13.5" thickBot="1" x14ac:dyDescent="0.25">
      <c r="A56" s="182" t="s">
        <v>66</v>
      </c>
      <c r="B56" s="188">
        <v>182501201.0473333</v>
      </c>
      <c r="C56" s="169">
        <v>60</v>
      </c>
      <c r="D56" s="170">
        <v>70871788.140000001</v>
      </c>
      <c r="E56" s="170">
        <v>53153841.105000004</v>
      </c>
      <c r="F56" s="203">
        <f t="shared" si="1"/>
        <v>0.38833600947984326</v>
      </c>
      <c r="G56" s="171">
        <v>60</v>
      </c>
      <c r="H56" s="170">
        <v>70871788.140000001</v>
      </c>
      <c r="I56" s="170">
        <v>53153841.105000004</v>
      </c>
      <c r="J56" s="203">
        <f t="shared" si="2"/>
        <v>0.38833600947984326</v>
      </c>
      <c r="K56" s="171">
        <v>0</v>
      </c>
      <c r="L56" s="170">
        <v>0</v>
      </c>
      <c r="M56" s="172">
        <v>0</v>
      </c>
      <c r="N56" s="171">
        <v>45</v>
      </c>
      <c r="O56" s="170">
        <v>59866411.859999999</v>
      </c>
      <c r="P56" s="170">
        <v>44899808.75</v>
      </c>
      <c r="Q56" s="203">
        <f t="shared" si="11"/>
        <v>0.32803297466778381</v>
      </c>
      <c r="R56" s="171">
        <v>0</v>
      </c>
      <c r="S56" s="170">
        <v>0</v>
      </c>
      <c r="T56" s="172">
        <v>0</v>
      </c>
      <c r="U56" s="171">
        <v>2</v>
      </c>
      <c r="V56" s="170">
        <v>131336.29999999999</v>
      </c>
      <c r="W56" s="172">
        <v>98502.22</v>
      </c>
      <c r="X56" s="171">
        <v>45</v>
      </c>
      <c r="Y56" s="170">
        <v>59735075.560000002</v>
      </c>
      <c r="Z56" s="170">
        <v>44801306.530000001</v>
      </c>
      <c r="AA56" s="203">
        <f t="shared" si="4"/>
        <v>0.32731332844493</v>
      </c>
      <c r="AB56" s="171">
        <v>40</v>
      </c>
      <c r="AC56" s="173">
        <v>68</v>
      </c>
      <c r="AD56" s="170">
        <v>56447928.759999998</v>
      </c>
      <c r="AE56" s="170">
        <v>42335946.57</v>
      </c>
      <c r="AF56" s="203">
        <f t="shared" si="5"/>
        <v>0.30930168369335675</v>
      </c>
      <c r="AG56" s="173">
        <v>0</v>
      </c>
      <c r="AH56" s="172">
        <v>0</v>
      </c>
      <c r="AI56" s="171">
        <v>24</v>
      </c>
      <c r="AJ56" s="170">
        <v>46839709.030000001</v>
      </c>
      <c r="AK56" s="170">
        <v>35129781.609999999</v>
      </c>
      <c r="AL56" s="170">
        <v>0</v>
      </c>
      <c r="AM56" s="170">
        <v>0</v>
      </c>
      <c r="AN56" s="203">
        <f t="shared" si="6"/>
        <v>0.25665425082792581</v>
      </c>
      <c r="AO56" s="171">
        <v>24</v>
      </c>
      <c r="AP56" s="170">
        <v>46839709.030000001</v>
      </c>
      <c r="AQ56" s="170">
        <v>35129781.609999999</v>
      </c>
      <c r="AR56" s="203">
        <f t="shared" si="7"/>
        <v>0.25665425082792581</v>
      </c>
    </row>
    <row r="57" spans="1:44" ht="13.5" thickBot="1" x14ac:dyDescent="0.25">
      <c r="A57" s="183" t="s">
        <v>67</v>
      </c>
      <c r="B57" s="143">
        <f>SUM(B6+B26+B37+B42+B46+B51+B55)</f>
        <v>2872372617.4894857</v>
      </c>
      <c r="C57" s="144">
        <f>SUM(C6+C26+C37+C42+C46+C51+C55)</f>
        <v>7788</v>
      </c>
      <c r="D57" s="145">
        <f>SUM(D6+D26+D37+D42+D46+D51+D55)</f>
        <v>2675752829.52</v>
      </c>
      <c r="E57" s="145">
        <f>SUM(E6+E26+E37+E42+E46+E51+E55)</f>
        <v>1987914442.3174999</v>
      </c>
      <c r="F57" s="204">
        <f>D57/B57</f>
        <v>0.93154795211028862</v>
      </c>
      <c r="G57" s="144">
        <f>SUM(G6+G26+G37+G42+G46+G51+G55)</f>
        <v>7183</v>
      </c>
      <c r="H57" s="146">
        <f>SUM(H6+H26+H37+H42+H46+H51+H55)</f>
        <v>2091403293.74</v>
      </c>
      <c r="I57" s="146">
        <f>SUM(I6+I26+I37+I42+I46+I51+I55)</f>
        <v>1549359981.6440001</v>
      </c>
      <c r="J57" s="204">
        <f t="shared" si="2"/>
        <v>0.72811002340216247</v>
      </c>
      <c r="K57" s="144">
        <f t="shared" ref="K57:P57" si="23">SUM(K6+K26+K37+K42+K46+K51+K55)</f>
        <v>1062</v>
      </c>
      <c r="L57" s="146">
        <f t="shared" si="23"/>
        <v>471423859.69999999</v>
      </c>
      <c r="M57" s="146">
        <f t="shared" si="23"/>
        <v>355850001.77750003</v>
      </c>
      <c r="N57" s="144">
        <f t="shared" si="23"/>
        <v>5444</v>
      </c>
      <c r="O57" s="146">
        <f t="shared" si="23"/>
        <v>1399875729.53</v>
      </c>
      <c r="P57" s="146">
        <f t="shared" si="23"/>
        <v>1025508638.0250001</v>
      </c>
      <c r="Q57" s="204">
        <f t="shared" si="11"/>
        <v>0.48735868076667604</v>
      </c>
      <c r="R57" s="144">
        <f t="shared" ref="R57:Z57" si="24">SUM(R6+R26+R37+R42+R46+R51+R55)</f>
        <v>49</v>
      </c>
      <c r="S57" s="146">
        <f t="shared" si="24"/>
        <v>11211910.24</v>
      </c>
      <c r="T57" s="146">
        <f t="shared" si="24"/>
        <v>8044498.7400000002</v>
      </c>
      <c r="U57" s="144">
        <f t="shared" si="24"/>
        <v>157</v>
      </c>
      <c r="V57" s="146">
        <f t="shared" si="24"/>
        <v>2828077.7300000004</v>
      </c>
      <c r="W57" s="146">
        <f t="shared" si="24"/>
        <v>2245090.5920000006</v>
      </c>
      <c r="X57" s="144">
        <f t="shared" si="24"/>
        <v>5395</v>
      </c>
      <c r="Y57" s="146">
        <f t="shared" si="24"/>
        <v>1387015380.4199998</v>
      </c>
      <c r="Z57" s="146">
        <f t="shared" si="24"/>
        <v>1016227809.9280001</v>
      </c>
      <c r="AA57" s="204">
        <f t="shared" si="4"/>
        <v>0.48288142421865882</v>
      </c>
      <c r="AB57" s="144">
        <f>SUM(AB6+AB26+AB37+AB42+AB46+AB51+AB55)</f>
        <v>3324</v>
      </c>
      <c r="AC57" s="144">
        <f>SUM(AC6+AC26+AC37+AC42+AC46+AC51+AC55)</f>
        <v>3349</v>
      </c>
      <c r="AD57" s="146">
        <f>SUM(AD6+AD26+AD37+AD42+AD46+AD51+AD55)</f>
        <v>520727208.25999993</v>
      </c>
      <c r="AE57" s="146">
        <f>SUM(AE6+AE26+AE37+AE42+AE46+AE51+AE55)</f>
        <v>376175405.38199991</v>
      </c>
      <c r="AF57" s="204">
        <f t="shared" si="5"/>
        <v>0.18128818144601536</v>
      </c>
      <c r="AG57" s="144">
        <f t="shared" ref="AG57:AM57" si="25">SUM(AG6+AG26+AG37+AG42+AG46+AG51+AG55)</f>
        <v>12</v>
      </c>
      <c r="AH57" s="146">
        <f t="shared" si="25"/>
        <v>2814979.81</v>
      </c>
      <c r="AI57" s="144">
        <f t="shared" si="25"/>
        <v>4342</v>
      </c>
      <c r="AJ57" s="145">
        <f t="shared" si="25"/>
        <v>772532591.63</v>
      </c>
      <c r="AK57" s="145">
        <f t="shared" si="25"/>
        <v>547950945.64999998</v>
      </c>
      <c r="AL57" s="145">
        <f t="shared" si="25"/>
        <v>228077183.11784285</v>
      </c>
      <c r="AM57" s="145">
        <f t="shared" si="25"/>
        <v>177192290.32000002</v>
      </c>
      <c r="AN57" s="204">
        <f t="shared" si="6"/>
        <v>0.2689527768528896</v>
      </c>
      <c r="AO57" s="144">
        <f>SUM(AO6+AO26+AO37+AO42+AO46+AO51+AO55)</f>
        <v>3686</v>
      </c>
      <c r="AP57" s="146">
        <f>SUM(AP6+AP26+AP37+AP42+AP46+AP51+AP55)</f>
        <v>623181256.49999988</v>
      </c>
      <c r="AQ57" s="146">
        <f>SUM(AQ6+AQ26+AQ37+AQ42+AQ46+AQ51+AQ55)</f>
        <v>432019845.19</v>
      </c>
      <c r="AR57" s="204">
        <f t="shared" si="7"/>
        <v>0.21695696885060597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71</v>
      </c>
      <c r="B1" s="242" t="s">
        <v>72</v>
      </c>
      <c r="C1" s="242"/>
      <c r="D1" s="242" t="s">
        <v>207</v>
      </c>
      <c r="E1" s="242" t="s">
        <v>73</v>
      </c>
      <c r="F1" s="246" t="s">
        <v>74</v>
      </c>
      <c r="G1" s="247"/>
      <c r="H1" s="248"/>
      <c r="I1" s="249" t="s">
        <v>208</v>
      </c>
      <c r="J1" s="250"/>
      <c r="K1" s="251"/>
      <c r="L1" s="236" t="s">
        <v>209</v>
      </c>
      <c r="M1" s="237"/>
      <c r="N1" s="238"/>
      <c r="O1" s="239" t="s">
        <v>75</v>
      </c>
    </row>
    <row r="2" spans="1:15" ht="30.75" customHeight="1" thickBot="1" x14ac:dyDescent="0.25">
      <c r="A2" s="243"/>
      <c r="B2" s="244"/>
      <c r="C2" s="243"/>
      <c r="D2" s="245"/>
      <c r="E2" s="243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40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- 31 marca 2019 r'!Z7</f>
        <v>0</v>
      </c>
      <c r="G3" s="16">
        <f>F3/'Dane - 31 marca 2019 r'!$B$3</f>
        <v>0</v>
      </c>
      <c r="H3" s="17">
        <f>G3/E3</f>
        <v>0</v>
      </c>
      <c r="I3" s="16">
        <f>'Dane - 31 marca 2019 r'!AK7</f>
        <v>0</v>
      </c>
      <c r="J3" s="16">
        <f>I3/'Dane - 31 marca 2019 r'!$B$3</f>
        <v>0</v>
      </c>
      <c r="K3" s="17">
        <f>J3/E3</f>
        <v>0</v>
      </c>
      <c r="L3" s="16">
        <f>'Dane - 31 marca 2019 r'!AQ7</f>
        <v>0</v>
      </c>
      <c r="M3" s="16">
        <f>L3/'Dane - 31 marca 2019 r'!$B$3</f>
        <v>0</v>
      </c>
      <c r="N3" s="17">
        <f>M3/E3</f>
        <v>0</v>
      </c>
      <c r="O3" s="19">
        <f>'Dane - 31 marca 2019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- 31 marca 2019 r'!Z8</f>
        <v>3901524.3600000003</v>
      </c>
      <c r="G4" s="22">
        <f>F4/'Dane - 31 marca 2019 r'!$B$3</f>
        <v>908387.51105937141</v>
      </c>
      <c r="H4" s="18">
        <f t="shared" ref="H4:H53" si="0">G4/E4</f>
        <v>0.51539716939538804</v>
      </c>
      <c r="I4" s="22">
        <f>'Dane - 31 marca 2019 r'!AK8</f>
        <v>1872582.9</v>
      </c>
      <c r="J4" s="22">
        <f>I4/'Dane - 31 marca 2019 r'!$B$3</f>
        <v>435991.36204889405</v>
      </c>
      <c r="K4" s="18">
        <f>J4/E4</f>
        <v>0.2473709855596562</v>
      </c>
      <c r="L4" s="22">
        <f>'Dane - 31 marca 2019 r'!AQ8</f>
        <v>0</v>
      </c>
      <c r="M4" s="22">
        <f>L4/'Dane - 31 marca 2019 r'!$B$3</f>
        <v>0</v>
      </c>
      <c r="N4" s="18">
        <f t="shared" ref="N4:N53" si="1">M4/E4</f>
        <v>0</v>
      </c>
      <c r="O4" s="23">
        <f>'Dane - 31 marca 2019 r'!X8</f>
        <v>119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- 31 marca 2019 r'!Z9</f>
        <v>0</v>
      </c>
      <c r="G5" s="22">
        <f>F5/'Dane - 31 marca 2019 r'!$B$3</f>
        <v>0</v>
      </c>
      <c r="H5" s="18">
        <f t="shared" si="0"/>
        <v>0</v>
      </c>
      <c r="I5" s="22">
        <f>'Dane - 31 marca 2019 r'!AK9</f>
        <v>0</v>
      </c>
      <c r="J5" s="22">
        <f>I5/'Dane - 31 marca 2019 r'!$B$3</f>
        <v>0</v>
      </c>
      <c r="K5" s="18">
        <f>J5/E5</f>
        <v>0</v>
      </c>
      <c r="L5" s="22">
        <f>'Dane - 31 marca 2019 r'!AQ9</f>
        <v>0</v>
      </c>
      <c r="M5" s="22">
        <f>L5/'Dane - 31 marca 2019 r'!$B$3</f>
        <v>0</v>
      </c>
      <c r="N5" s="18">
        <f t="shared" si="1"/>
        <v>0</v>
      </c>
      <c r="O5" s="23">
        <f>'Dane - 31 marca 2019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19672081.512499996</v>
      </c>
      <c r="G6" s="46">
        <f t="shared" si="2"/>
        <v>4580228.5244470304</v>
      </c>
      <c r="H6" s="47">
        <f t="shared" si="0"/>
        <v>0.21109765786607096</v>
      </c>
      <c r="I6" s="46">
        <f t="shared" si="2"/>
        <v>20493867.670000002</v>
      </c>
      <c r="J6" s="46">
        <f t="shared" si="2"/>
        <v>4771564.0675203726</v>
      </c>
      <c r="K6" s="47">
        <f>J6/E6</f>
        <v>0.21991610104935985</v>
      </c>
      <c r="L6" s="46">
        <f t="shared" si="2"/>
        <v>19562199.969999999</v>
      </c>
      <c r="M6" s="46">
        <f t="shared" si="2"/>
        <v>4554644.9289871939</v>
      </c>
      <c r="N6" s="47">
        <f t="shared" si="1"/>
        <v>0.20991853829757376</v>
      </c>
      <c r="O6" s="48">
        <f>SUM(O7:O9)</f>
        <v>6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- 31 marca 2019 r'!Z11</f>
        <v>19670415.612499997</v>
      </c>
      <c r="G7" s="22">
        <f>F7/'Dane - 31 marca 2019 r'!$B$3</f>
        <v>4579840.654831198</v>
      </c>
      <c r="H7" s="18">
        <f t="shared" si="0"/>
        <v>0.86616371722575847</v>
      </c>
      <c r="I7" s="22">
        <f>'Dane - 31 marca 2019 r'!AK11</f>
        <v>20493867.670000002</v>
      </c>
      <c r="J7" s="22">
        <f>I7/'Dane - 31 marca 2019 r'!$B$3</f>
        <v>4771564.0675203726</v>
      </c>
      <c r="K7" s="18">
        <f>J7/E7</f>
        <v>0.90242346430645348</v>
      </c>
      <c r="L7" s="22">
        <f>'Dane - 31 marca 2019 r'!AQ11</f>
        <v>19562199.969999999</v>
      </c>
      <c r="M7" s="22">
        <f>L7/'Dane - 31 marca 2019 r'!$B$3</f>
        <v>4554644.9289871939</v>
      </c>
      <c r="N7" s="18">
        <f t="shared" si="1"/>
        <v>0.86139856812996574</v>
      </c>
      <c r="O7" s="23">
        <f>'Dane - 31 marca 2019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18119602</v>
      </c>
      <c r="E8" s="22">
        <v>13589702</v>
      </c>
      <c r="F8" s="22">
        <f>'Dane - 31 marca 2019 r'!Z12</f>
        <v>0</v>
      </c>
      <c r="G8" s="22">
        <f>F8/'Dane - 31 marca 2019 r'!$B$3</f>
        <v>0</v>
      </c>
      <c r="H8" s="18">
        <f t="shared" si="0"/>
        <v>0</v>
      </c>
      <c r="I8" s="22">
        <f>'Dane - 31 marca 2019 r'!AK12</f>
        <v>0</v>
      </c>
      <c r="J8" s="22">
        <f>I8/'Dane - 31 marca 2019 r'!$B$3</f>
        <v>0</v>
      </c>
      <c r="K8" s="18">
        <f t="shared" ref="K8:K53" si="3">J8/E8</f>
        <v>0</v>
      </c>
      <c r="L8" s="22">
        <f>'Dane - 31 marca 2019 r'!AQ12</f>
        <v>0</v>
      </c>
      <c r="M8" s="22">
        <f>L8/'Dane - 31 marca 2019 r'!$B$3</f>
        <v>0</v>
      </c>
      <c r="N8" s="18">
        <f t="shared" si="1"/>
        <v>0</v>
      </c>
      <c r="O8" s="23">
        <f>'Dane - 31 marca 2019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- 31 marca 2019 r'!Z13</f>
        <v>1665.8999999999999</v>
      </c>
      <c r="G9" s="22">
        <f>F9/'Dane - 31 marca 2019 r'!$B$3</f>
        <v>387.86961583236319</v>
      </c>
      <c r="H9" s="18">
        <f t="shared" si="0"/>
        <v>1.3754241696183091E-4</v>
      </c>
      <c r="I9" s="22">
        <f>'Dane - 31 marca 2019 r'!AK13</f>
        <v>0</v>
      </c>
      <c r="J9" s="22">
        <f>I9/'Dane - 31 marca 2019 r'!$B$3</f>
        <v>0</v>
      </c>
      <c r="K9" s="18">
        <f t="shared" si="3"/>
        <v>0</v>
      </c>
      <c r="L9" s="22">
        <f>'Dane - 31 marca 2019 r'!AQ13</f>
        <v>0</v>
      </c>
      <c r="M9" s="22">
        <f>L9/'Dane - 31 marca 2019 r'!$B$3</f>
        <v>0</v>
      </c>
      <c r="N9" s="18">
        <f t="shared" si="1"/>
        <v>0</v>
      </c>
      <c r="O9" s="23">
        <f>'Dane - 31 marca 2019 r'!X13</f>
        <v>1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- 31 marca 2019 r'!Z14</f>
        <v>10188366.58</v>
      </c>
      <c r="G10" s="22">
        <f>F10/'Dane - 31 marca 2019 r'!$B$3</f>
        <v>2372145.8859138535</v>
      </c>
      <c r="H10" s="18">
        <f t="shared" si="0"/>
        <v>0.42059324218330735</v>
      </c>
      <c r="I10" s="22">
        <f>'Dane - 31 marca 2019 r'!AK14</f>
        <v>9967321.0800000001</v>
      </c>
      <c r="J10" s="22">
        <f>I10/'Dane - 31 marca 2019 r'!$B$3</f>
        <v>2320680.1117578582</v>
      </c>
      <c r="K10" s="18">
        <f t="shared" si="3"/>
        <v>0.41146810492160607</v>
      </c>
      <c r="L10" s="22">
        <f>'Dane - 31 marca 2019 r'!AQ14</f>
        <v>8653820.5899999999</v>
      </c>
      <c r="M10" s="22">
        <f>L10/'Dane - 31 marca 2019 r'!$B$3</f>
        <v>2014859.2759022119</v>
      </c>
      <c r="N10" s="18">
        <f t="shared" si="1"/>
        <v>0.3572445524649312</v>
      </c>
      <c r="O10" s="23">
        <f>'Dane - 31 marca 2019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14700474</v>
      </c>
      <c r="E11" s="22">
        <v>7350237</v>
      </c>
      <c r="F11" s="22">
        <f>'Dane - 31 marca 2019 r'!Z15</f>
        <v>27490381.050000001</v>
      </c>
      <c r="G11" s="22">
        <f>F11/'Dane - 31 marca 2019 r'!$B$3</f>
        <v>6400554.3771827705</v>
      </c>
      <c r="H11" s="18">
        <f t="shared" si="0"/>
        <v>0.87079564607002069</v>
      </c>
      <c r="I11" s="22">
        <f>'Dane - 31 marca 2019 r'!AK15</f>
        <v>26835697.870000001</v>
      </c>
      <c r="J11" s="22">
        <f>I11/'Dane - 31 marca 2019 r'!$B$3</f>
        <v>6248125.2316647265</v>
      </c>
      <c r="K11" s="18">
        <f t="shared" si="3"/>
        <v>0.85005765551025447</v>
      </c>
      <c r="L11" s="22">
        <f>'Dane - 31 marca 2019 r'!AQ15</f>
        <v>26718697.870000001</v>
      </c>
      <c r="M11" s="22">
        <f>L11/'Dane - 31 marca 2019 r'!$B$3</f>
        <v>6220884.2537834691</v>
      </c>
      <c r="N11" s="18">
        <f t="shared" si="1"/>
        <v>0.84635151952018273</v>
      </c>
      <c r="O11" s="23">
        <f>'Dane - 31 marca 2019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- 31 marca 2019 r'!Z16</f>
        <v>225000</v>
      </c>
      <c r="G12" s="22">
        <f>F12/'Dane - 31 marca 2019 r'!$B$3</f>
        <v>52386.495925494761</v>
      </c>
      <c r="H12" s="18">
        <f t="shared" si="0"/>
        <v>7.4307086419141508E-2</v>
      </c>
      <c r="I12" s="22">
        <f>'Dane - 31 marca 2019 r'!AK16</f>
        <v>0</v>
      </c>
      <c r="J12" s="22">
        <f>I12/'Dane - 31 marca 2019 r'!$B$3</f>
        <v>0</v>
      </c>
      <c r="K12" s="18">
        <f t="shared" si="3"/>
        <v>0</v>
      </c>
      <c r="L12" s="22">
        <f>'Dane - 31 marca 2019 r'!AQ16</f>
        <v>0</v>
      </c>
      <c r="M12" s="22">
        <f>L12/'Dane - 31 marca 2019 r'!$B$3</f>
        <v>0</v>
      </c>
      <c r="N12" s="18">
        <f t="shared" si="1"/>
        <v>0</v>
      </c>
      <c r="O12" s="23">
        <f>'Dane - 31 marca 2019 r'!X16</f>
        <v>1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20738008</v>
      </c>
      <c r="E13" s="22">
        <v>15553506</v>
      </c>
      <c r="F13" s="22">
        <f>'Dane - 31 marca 2019 r'!Z17</f>
        <v>12177457.7905</v>
      </c>
      <c r="G13" s="22">
        <f>F13/'Dane - 31 marca 2019 r'!$B$3</f>
        <v>2835263.7463329453</v>
      </c>
      <c r="H13" s="18">
        <f t="shared" si="0"/>
        <v>0.1822909732592089</v>
      </c>
      <c r="I13" s="22">
        <f>'Dane - 31 marca 2019 r'!AK17</f>
        <v>9084737.8099999987</v>
      </c>
      <c r="J13" s="22">
        <f>I13/'Dane - 31 marca 2019 r'!$B$3</f>
        <v>2115189.2456344585</v>
      </c>
      <c r="K13" s="18">
        <f t="shared" si="3"/>
        <v>0.13599436973467324</v>
      </c>
      <c r="L13" s="22">
        <f>'Dane - 31 marca 2019 r'!AQ17</f>
        <v>4977453.7</v>
      </c>
      <c r="M13" s="22">
        <f>L13/'Dane - 31 marca 2019 r'!$B$3</f>
        <v>1158894.9243306171</v>
      </c>
      <c r="N13" s="18">
        <f t="shared" si="1"/>
        <v>7.4510205244439229E-2</v>
      </c>
      <c r="O13" s="23">
        <f>'Dane - 31 marca 2019 r'!X17</f>
        <v>81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- 31 marca 2019 r'!Z18</f>
        <v>11754700.2125</v>
      </c>
      <c r="G14" s="22">
        <f>F14/'Dane - 31 marca 2019 r'!$B$3</f>
        <v>2736833.5768335275</v>
      </c>
      <c r="H14" s="18">
        <f t="shared" si="0"/>
        <v>0.43455577535188972</v>
      </c>
      <c r="I14" s="22">
        <f>'Dane - 31 marca 2019 r'!AK18</f>
        <v>6399921.4299999997</v>
      </c>
      <c r="J14" s="22">
        <f>I14/'Dane - 31 marca 2019 r'!$B$3</f>
        <v>1490086.4796274737</v>
      </c>
      <c r="K14" s="18">
        <f t="shared" si="3"/>
        <v>0.23659666081890937</v>
      </c>
      <c r="L14" s="22">
        <f>'Dane - 31 marca 2019 r'!AQ18</f>
        <v>1495716.23</v>
      </c>
      <c r="M14" s="22">
        <f>L14/'Dane - 31 marca 2019 r'!$B$3</f>
        <v>348245.92083818396</v>
      </c>
      <c r="N14" s="18">
        <f t="shared" si="1"/>
        <v>5.5294657820611381E-2</v>
      </c>
      <c r="O14" s="23">
        <f>'Dane - 31 marca 2019 r'!X18</f>
        <v>168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33315810</v>
      </c>
      <c r="E15" s="22">
        <v>16657905</v>
      </c>
      <c r="F15" s="22">
        <f>'Dane - 31 marca 2019 r'!Z19</f>
        <v>63339750</v>
      </c>
      <c r="G15" s="22">
        <f>F15/'Dane - 31 marca 2019 r'!$B$3</f>
        <v>14747322.467986031</v>
      </c>
      <c r="H15" s="18">
        <f t="shared" si="0"/>
        <v>0.88530475278770238</v>
      </c>
      <c r="I15" s="22">
        <f>'Dane - 31 marca 2019 r'!AK19</f>
        <v>60147000</v>
      </c>
      <c r="J15" s="22">
        <f>I15/'Dane - 31 marca 2019 r'!$B$3</f>
        <v>14003958.09080326</v>
      </c>
      <c r="K15" s="18">
        <f t="shared" si="3"/>
        <v>0.84067943062487505</v>
      </c>
      <c r="L15" s="22">
        <f>'Dane - 31 marca 2019 r'!AQ19</f>
        <v>60147000</v>
      </c>
      <c r="M15" s="22">
        <f>L15/'Dane - 31 marca 2019 r'!$B$3</f>
        <v>14003958.09080326</v>
      </c>
      <c r="N15" s="18">
        <f t="shared" si="1"/>
        <v>0.84067943062487505</v>
      </c>
      <c r="O15" s="23">
        <f>'Dane - 31 marca 2019 r'!X19</f>
        <v>2084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- 31 marca 2019 r'!Z20</f>
        <v>25336058.642500002</v>
      </c>
      <c r="G16" s="22">
        <f>F16/'Dane - 31 marca 2019 r'!$B$3</f>
        <v>5898965.9237485453</v>
      </c>
      <c r="H16" s="18">
        <f t="shared" si="0"/>
        <v>0.32528072366961924</v>
      </c>
      <c r="I16" s="22">
        <f>'Dane - 31 marca 2019 r'!AK20</f>
        <v>15260104.939999999</v>
      </c>
      <c r="J16" s="22">
        <f>I16/'Dane - 31 marca 2019 r'!$B$3</f>
        <v>3552993.0011641444</v>
      </c>
      <c r="K16" s="18">
        <f t="shared" si="3"/>
        <v>0.19591910676394511</v>
      </c>
      <c r="L16" s="22">
        <f>'Dane - 31 marca 2019 r'!AQ20</f>
        <v>656927.76</v>
      </c>
      <c r="M16" s="22">
        <f>L16/'Dane - 31 marca 2019 r'!$B$3</f>
        <v>152951.74854481957</v>
      </c>
      <c r="N16" s="18">
        <f t="shared" si="1"/>
        <v>8.4340638844675794E-3</v>
      </c>
      <c r="O16" s="23">
        <f>'Dane - 31 marca 2019 r'!X20</f>
        <v>160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69746910</v>
      </c>
      <c r="E17" s="22">
        <v>52312500</v>
      </c>
      <c r="F17" s="22">
        <f>'Dane - 31 marca 2019 r'!Z21</f>
        <v>141737411.84999999</v>
      </c>
      <c r="G17" s="22">
        <f>F17/'Dane - 31 marca 2019 r'!$B$3</f>
        <v>33000561.54831199</v>
      </c>
      <c r="H17" s="18">
        <f t="shared" si="0"/>
        <v>0.63083510725566527</v>
      </c>
      <c r="I17" s="22">
        <f>'Dane - 31 marca 2019 r'!AK21</f>
        <v>63956.1</v>
      </c>
      <c r="J17" s="22">
        <f>I17/'Dane - 31 marca 2019 r'!$B$3</f>
        <v>14890.82654249127</v>
      </c>
      <c r="K17" s="18">
        <f t="shared" si="3"/>
        <v>2.8465140344069331E-4</v>
      </c>
      <c r="L17" s="22">
        <f>'Dane - 31 marca 2019 r'!AQ21</f>
        <v>63956.1</v>
      </c>
      <c r="M17" s="22">
        <f>L17/'Dane - 31 marca 2019 r'!$B$3</f>
        <v>14890.82654249127</v>
      </c>
      <c r="N17" s="18">
        <f t="shared" si="1"/>
        <v>2.8465140344069331E-4</v>
      </c>
      <c r="O17" s="23">
        <f>'Dane - 31 marca 2019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- 31 marca 2019 r'!Z22</f>
        <v>5734369.9499999993</v>
      </c>
      <c r="G18" s="22">
        <f>F18/'Dane - 31 marca 2019 r'!$B$3</f>
        <v>1335126.8800931314</v>
      </c>
      <c r="H18" s="18">
        <f t="shared" si="0"/>
        <v>0.24701699909216124</v>
      </c>
      <c r="I18" s="22">
        <f>'Dane - 31 marca 2019 r'!AK22</f>
        <v>1644258</v>
      </c>
      <c r="J18" s="22">
        <f>I18/'Dane - 31 marca 2019 r'!$B$3</f>
        <v>382830.73341094295</v>
      </c>
      <c r="K18" s="18">
        <f t="shared" si="3"/>
        <v>7.0828997855863635E-2</v>
      </c>
      <c r="L18" s="22">
        <f>'Dane - 31 marca 2019 r'!AQ22</f>
        <v>0</v>
      </c>
      <c r="M18" s="22">
        <f>L18/'Dane - 31 marca 2019 r'!$B$3</f>
        <v>0</v>
      </c>
      <c r="N18" s="18">
        <f t="shared" si="1"/>
        <v>0</v>
      </c>
      <c r="O18" s="23">
        <f>'Dane - 31 marca 2019 r'!X22</f>
        <v>2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- 31 marca 2019 r'!Z23</f>
        <v>0</v>
      </c>
      <c r="G19" s="22">
        <f>F19/'Dane - 31 marca 2019 r'!$B$3</f>
        <v>0</v>
      </c>
      <c r="H19" s="18">
        <f t="shared" si="0"/>
        <v>0</v>
      </c>
      <c r="I19" s="22">
        <f>'Dane - 31 marca 2019 r'!AK23</f>
        <v>0</v>
      </c>
      <c r="J19" s="22">
        <f>I19/'Dane - 31 marca 2019 r'!$B$3</f>
        <v>0</v>
      </c>
      <c r="K19" s="18">
        <f t="shared" si="3"/>
        <v>0</v>
      </c>
      <c r="L19" s="22">
        <f>'Dane - 31 marca 2019 r'!AQ23</f>
        <v>0</v>
      </c>
      <c r="M19" s="22">
        <f>L19/'Dane - 31 marca 2019 r'!$B$3</f>
        <v>0</v>
      </c>
      <c r="N19" s="18">
        <f t="shared" si="1"/>
        <v>0</v>
      </c>
      <c r="O19" s="23">
        <f>'Dane - 31 marca 2019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- 31 marca 2019 r'!Z24</f>
        <v>0</v>
      </c>
      <c r="G20" s="22">
        <f>F20/'Dane - 31 marca 2019 r'!$B$3</f>
        <v>0</v>
      </c>
      <c r="H20" s="18">
        <f t="shared" si="0"/>
        <v>0</v>
      </c>
      <c r="I20" s="22">
        <f>'Dane - 31 marca 2019 r'!AK24</f>
        <v>0</v>
      </c>
      <c r="J20" s="22">
        <f>I20/'Dane - 31 marca 2019 r'!$B$3</f>
        <v>0</v>
      </c>
      <c r="K20" s="18">
        <f t="shared" si="3"/>
        <v>0</v>
      </c>
      <c r="L20" s="22">
        <f>'Dane - 31 marca 2019 r'!AQ24</f>
        <v>0</v>
      </c>
      <c r="M20" s="22">
        <f>L20/'Dane - 31 marca 2019 r'!$B$3</f>
        <v>0</v>
      </c>
      <c r="N20" s="18">
        <f t="shared" si="1"/>
        <v>0</v>
      </c>
      <c r="O20" s="23">
        <f>'Dane - 31 marca 2019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- 31 marca 2019 r'!Z25</f>
        <v>0</v>
      </c>
      <c r="G21" s="22">
        <f>F21/'Dane - 31 marca 2019 r'!$B$3</f>
        <v>0</v>
      </c>
      <c r="H21" s="27">
        <f t="shared" si="0"/>
        <v>0</v>
      </c>
      <c r="I21" s="22">
        <f>'Dane - 31 marca 2019 r'!AK25</f>
        <v>0</v>
      </c>
      <c r="J21" s="22">
        <f>I21/'Dane - 31 marca 2019 r'!$B$3</f>
        <v>0</v>
      </c>
      <c r="K21" s="27">
        <f t="shared" si="3"/>
        <v>0</v>
      </c>
      <c r="L21" s="22">
        <f>'Dane - 31 marca 2019 r'!AQ25</f>
        <v>0</v>
      </c>
      <c r="M21" s="22">
        <f>L21/'Dane - 31 marca 2019 r'!$B$3</f>
        <v>0</v>
      </c>
      <c r="N21" s="27">
        <f t="shared" si="1"/>
        <v>0</v>
      </c>
      <c r="O21" s="23">
        <f>'Dane - 31 marca 2019 r'!X25</f>
        <v>0</v>
      </c>
    </row>
    <row r="22" spans="1:15" ht="74.25" thickBot="1" x14ac:dyDescent="0.25">
      <c r="A22" s="241" t="s">
        <v>79</v>
      </c>
      <c r="B22" s="241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321557101.94799995</v>
      </c>
      <c r="G22" s="50">
        <f t="shared" si="4"/>
        <v>74867776.93783468</v>
      </c>
      <c r="H22" s="51">
        <f>G22/E22</f>
        <v>0.47208207953314535</v>
      </c>
      <c r="I22" s="50">
        <f t="shared" si="4"/>
        <v>151769447.79999998</v>
      </c>
      <c r="J22" s="50">
        <f t="shared" si="4"/>
        <v>35336309.150174625</v>
      </c>
      <c r="K22" s="51">
        <f t="shared" si="3"/>
        <v>0.22281466057810015</v>
      </c>
      <c r="L22" s="50">
        <f t="shared" si="4"/>
        <v>122275772.22</v>
      </c>
      <c r="M22" s="50">
        <f t="shared" si="4"/>
        <v>28469329.969732247</v>
      </c>
      <c r="N22" s="51">
        <f t="shared" si="1"/>
        <v>0.17951461956972598</v>
      </c>
      <c r="O22" s="52">
        <f t="shared" si="4"/>
        <v>2784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- 31 marca 2019 r'!Z27</f>
        <v>4433587.33</v>
      </c>
      <c r="G23" s="31">
        <f>F23/'Dane - 31 marca 2019 r'!$B$3</f>
        <v>1032267.131548312</v>
      </c>
      <c r="H23" s="32">
        <f t="shared" si="0"/>
        <v>6.8598294228356727E-2</v>
      </c>
      <c r="I23" s="31">
        <f>'Dane - 31 marca 2019 r'!AK27</f>
        <v>1330001.19</v>
      </c>
      <c r="J23" s="31">
        <f>I23/'Dane - 31 marca 2019 r'!$B$3</f>
        <v>309662.67520372523</v>
      </c>
      <c r="K23" s="32">
        <f t="shared" si="3"/>
        <v>2.0578327698280517E-2</v>
      </c>
      <c r="L23" s="31">
        <f>'Dane - 31 marca 2019 r'!AQ27</f>
        <v>0</v>
      </c>
      <c r="M23" s="31">
        <f>L23/'Dane - 31 marca 2019 r'!$B$3</f>
        <v>0</v>
      </c>
      <c r="N23" s="32">
        <f t="shared" si="1"/>
        <v>0</v>
      </c>
      <c r="O23" s="33">
        <f>'Dane - 31 marca 2019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- 31 marca 2019 r'!Z28</f>
        <v>0</v>
      </c>
      <c r="G24" s="31">
        <f>F24/'Dane - 31 marca 2019 r'!$B$3</f>
        <v>0</v>
      </c>
      <c r="H24" s="18">
        <f t="shared" si="0"/>
        <v>0</v>
      </c>
      <c r="I24" s="31">
        <f>'Dane - 31 marca 2019 r'!AK28</f>
        <v>0</v>
      </c>
      <c r="J24" s="31">
        <f>I24/'Dane - 31 marca 2019 r'!$B$3</f>
        <v>0</v>
      </c>
      <c r="K24" s="18">
        <f t="shared" si="3"/>
        <v>0</v>
      </c>
      <c r="L24" s="31">
        <f>'Dane - 31 marca 2019 r'!AQ28</f>
        <v>0</v>
      </c>
      <c r="M24" s="31">
        <f>L24/'Dane - 31 marca 2019 r'!$B$3</f>
        <v>0</v>
      </c>
      <c r="N24" s="18">
        <f t="shared" si="1"/>
        <v>0</v>
      </c>
      <c r="O24" s="33">
        <f>'Dane - 31 marca 2019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160990366.33249998</v>
      </c>
      <c r="G25" s="46">
        <f t="shared" si="5"/>
        <v>37483205.199650757</v>
      </c>
      <c r="H25" s="47">
        <f t="shared" si="0"/>
        <v>0.3886958858259581</v>
      </c>
      <c r="I25" s="46">
        <f t="shared" si="5"/>
        <v>60843147.119999997</v>
      </c>
      <c r="J25" s="46">
        <f t="shared" si="5"/>
        <v>14166041.238649592</v>
      </c>
      <c r="K25" s="47">
        <f t="shared" si="3"/>
        <v>0.14689997609796879</v>
      </c>
      <c r="L25" s="46">
        <f t="shared" si="5"/>
        <v>24752484.659999996</v>
      </c>
      <c r="M25" s="46">
        <f t="shared" si="5"/>
        <v>5763093.0523864944</v>
      </c>
      <c r="N25" s="47">
        <f t="shared" si="1"/>
        <v>5.9762513562091661E-2</v>
      </c>
      <c r="O25" s="48">
        <f t="shared" si="5"/>
        <v>291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- 31 marca 2019 r'!Z30</f>
        <v>119594104.77999999</v>
      </c>
      <c r="G26" s="22">
        <f>F26/'Dane - 31 marca 2019 r'!$B$3</f>
        <v>27844960.367869612</v>
      </c>
      <c r="H26" s="18">
        <f t="shared" si="0"/>
        <v>0.47941398031814902</v>
      </c>
      <c r="I26" s="22">
        <f>'Dane - 31 marca 2019 r'!AK30</f>
        <v>51977376.109999999</v>
      </c>
      <c r="J26" s="22">
        <f>I26/'Dane - 31 marca 2019 r'!$B$3</f>
        <v>12101833.78579744</v>
      </c>
      <c r="K26" s="18">
        <f t="shared" si="3"/>
        <v>0.20836044396358727</v>
      </c>
      <c r="L26" s="22">
        <f>'Dane - 31 marca 2019 r'!AQ30</f>
        <v>24302012.379999995</v>
      </c>
      <c r="M26" s="22">
        <f>L26/'Dane - 31 marca 2019 r'!$B$3</f>
        <v>5658210.1001164131</v>
      </c>
      <c r="N26" s="18">
        <f t="shared" si="1"/>
        <v>9.7418886209055935E-2</v>
      </c>
      <c r="O26" s="23">
        <f>'Dane - 31 marca 2019 r'!X30</f>
        <v>237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- 31 marca 2019 r'!Z31</f>
        <v>5435730.54</v>
      </c>
      <c r="G27" s="22">
        <f>F27/'Dane - 31 marca 2019 r'!$B$3</f>
        <v>1265595.0034924331</v>
      </c>
      <c r="H27" s="18">
        <f t="shared" si="0"/>
        <v>6.5757150832225761E-2</v>
      </c>
      <c r="I27" s="22">
        <f>'Dane - 31 marca 2019 r'!AK31</f>
        <v>1026223.55</v>
      </c>
      <c r="J27" s="22">
        <f>I27/'Dane - 31 marca 2019 r'!$B$3</f>
        <v>238934.47031431898</v>
      </c>
      <c r="K27" s="18">
        <f t="shared" si="3"/>
        <v>1.2414437446513339E-2</v>
      </c>
      <c r="L27" s="22">
        <f>'Dane - 31 marca 2019 r'!AQ31</f>
        <v>164112.79999999999</v>
      </c>
      <c r="M27" s="22">
        <f>L27/'Dane - 31 marca 2019 r'!$B$3</f>
        <v>38210.19790454016</v>
      </c>
      <c r="N27" s="18">
        <f t="shared" si="1"/>
        <v>1.9853063104741204E-3</v>
      </c>
      <c r="O27" s="23">
        <f>'Dane - 31 marca 2019 r'!X31</f>
        <v>27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- 31 marca 2019 r'!Z32</f>
        <v>35960531.012500003</v>
      </c>
      <c r="G28" s="22">
        <f>F28/'Dane - 31 marca 2019 r'!$B$3</f>
        <v>8372649.8282887088</v>
      </c>
      <c r="H28" s="18">
        <f t="shared" si="0"/>
        <v>0.43823243716671684</v>
      </c>
      <c r="I28" s="22">
        <f>'Dane - 31 marca 2019 r'!AK32</f>
        <v>7839547.459999999</v>
      </c>
      <c r="J28" s="22">
        <f>I28/'Dane - 31 marca 2019 r'!$B$3</f>
        <v>1825272.9825378344</v>
      </c>
      <c r="K28" s="18">
        <f t="shared" si="3"/>
        <v>9.5536519983137544E-2</v>
      </c>
      <c r="L28" s="22">
        <f>'Dane - 31 marca 2019 r'!AQ32</f>
        <v>286359.48</v>
      </c>
      <c r="M28" s="22">
        <f>L28/'Dane - 31 marca 2019 r'!$B$3</f>
        <v>66672.754365541317</v>
      </c>
      <c r="N28" s="18">
        <f t="shared" si="1"/>
        <v>3.4897152320295891E-3</v>
      </c>
      <c r="O28" s="23">
        <f>'Dane - 31 marca 2019 r'!X32</f>
        <v>27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0</v>
      </c>
      <c r="E29" s="22">
        <v>0</v>
      </c>
      <c r="F29" s="22">
        <f>'Dane - 31 marca 2019 r'!Z33</f>
        <v>0</v>
      </c>
      <c r="G29" s="22">
        <f>F29/'Dane - 31 marca 2019 r'!$B$3</f>
        <v>0</v>
      </c>
      <c r="H29" s="18" t="e">
        <f t="shared" si="0"/>
        <v>#DIV/0!</v>
      </c>
      <c r="I29" s="22">
        <f>'Dane - 31 marca 2019 r'!AK33</f>
        <v>0</v>
      </c>
      <c r="J29" s="22">
        <f>I29/'Dane - 31 marca 2019 r'!$B$3</f>
        <v>0</v>
      </c>
      <c r="K29" s="18" t="e">
        <f t="shared" si="3"/>
        <v>#DIV/0!</v>
      </c>
      <c r="L29" s="22">
        <f>'Dane - 31 marca 2019 r'!AQ33</f>
        <v>0</v>
      </c>
      <c r="M29" s="22">
        <f>L29/'Dane - 31 marca 2019 r'!$B$3</f>
        <v>0</v>
      </c>
      <c r="N29" s="18" t="e">
        <f t="shared" si="1"/>
        <v>#DIV/0!</v>
      </c>
      <c r="O29" s="23">
        <f>'Dane - 31 marca 2019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47474168</v>
      </c>
      <c r="E30" s="22">
        <v>35605626</v>
      </c>
      <c r="F30" s="22">
        <f>'Dane - 31 marca 2019 r'!Z34</f>
        <v>156164574.38500002</v>
      </c>
      <c r="G30" s="22">
        <f>F30/'Dane - 31 marca 2019 r'!$B$3</f>
        <v>36359621.509895235</v>
      </c>
      <c r="H30" s="18">
        <f t="shared" si="0"/>
        <v>1.0211763025847442</v>
      </c>
      <c r="I30" s="22">
        <f>'Dane - 31 marca 2019 r'!AK34</f>
        <v>156164574.12000003</v>
      </c>
      <c r="J30" s="22">
        <f>I30/'Dane - 31 marca 2019 r'!$B$3</f>
        <v>36359621.448195584</v>
      </c>
      <c r="K30" s="18">
        <f t="shared" si="3"/>
        <v>1.0211763008518817</v>
      </c>
      <c r="L30" s="22">
        <f>'Dane - 31 marca 2019 r'!AQ34</f>
        <v>156164574.12</v>
      </c>
      <c r="M30" s="22">
        <f>L30/'Dane - 31 marca 2019 r'!$B$3</f>
        <v>36359621.448195577</v>
      </c>
      <c r="N30" s="18">
        <f t="shared" si="1"/>
        <v>1.0211763008518815</v>
      </c>
      <c r="O30" s="23">
        <f>'Dane - 31 marca 2019 r'!X34</f>
        <v>910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- 31 marca 2019 r'!Z35</f>
        <v>1701213.21</v>
      </c>
      <c r="G31" s="22">
        <f>F31/'Dane - 31 marca 2019 r'!$B$3</f>
        <v>396091.55064027937</v>
      </c>
      <c r="H31" s="18">
        <f t="shared" si="0"/>
        <v>0.28091599336190026</v>
      </c>
      <c r="I31" s="22">
        <f>'Dane - 31 marca 2019 r'!AK35</f>
        <v>1276009.9099999999</v>
      </c>
      <c r="J31" s="22">
        <f>I31/'Dane - 31 marca 2019 r'!$B$3</f>
        <v>297091.9464493597</v>
      </c>
      <c r="K31" s="18">
        <f t="shared" si="3"/>
        <v>0.21070350812011326</v>
      </c>
      <c r="L31" s="22">
        <f>'Dane - 31 marca 2019 r'!AQ35</f>
        <v>763096.53</v>
      </c>
      <c r="M31" s="22">
        <f>L31/'Dane - 31 marca 2019 r'!$B$3</f>
        <v>177670.90337601863</v>
      </c>
      <c r="N31" s="18">
        <f t="shared" si="1"/>
        <v>0.12600773289079337</v>
      </c>
      <c r="O31" s="23">
        <f>'Dane - 31 marca 2019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- 31 marca 2019 r'!Z36</f>
        <v>0</v>
      </c>
      <c r="G32" s="22">
        <f>F32/'Dane - 31 marca 2019 r'!$B$3</f>
        <v>0</v>
      </c>
      <c r="H32" s="27">
        <f t="shared" si="0"/>
        <v>0</v>
      </c>
      <c r="I32" s="22">
        <f>'Dane - 31 marca 2019 r'!AK36</f>
        <v>0</v>
      </c>
      <c r="J32" s="22">
        <f>I32/'Dane - 31 marca 2019 r'!$B$3</f>
        <v>0</v>
      </c>
      <c r="K32" s="27">
        <f t="shared" si="3"/>
        <v>0</v>
      </c>
      <c r="L32" s="22">
        <f>'Dane - 31 marca 2019 r'!AQ36</f>
        <v>0</v>
      </c>
      <c r="M32" s="22">
        <f>L32/'Dane - 31 marca 2019 r'!$B$3</f>
        <v>0</v>
      </c>
      <c r="N32" s="27">
        <f t="shared" si="1"/>
        <v>0</v>
      </c>
      <c r="O32" s="23">
        <f>'Dane - 31 marca 2019 r'!X36</f>
        <v>0</v>
      </c>
    </row>
    <row r="33" spans="1:15" ht="53.25" thickBot="1" x14ac:dyDescent="0.25">
      <c r="A33" s="241" t="s">
        <v>117</v>
      </c>
      <c r="B33" s="241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323289741.25750005</v>
      </c>
      <c r="G33" s="50">
        <f t="shared" si="6"/>
        <v>75271185.391734585</v>
      </c>
      <c r="H33" s="51">
        <f t="shared" si="0"/>
        <v>0.49454836127660312</v>
      </c>
      <c r="I33" s="50">
        <f t="shared" si="6"/>
        <v>219613732.34000003</v>
      </c>
      <c r="J33" s="50">
        <f t="shared" si="6"/>
        <v>51132417.308498263</v>
      </c>
      <c r="K33" s="51">
        <f t="shared" si="3"/>
        <v>0.33595130801282708</v>
      </c>
      <c r="L33" s="50">
        <f t="shared" si="6"/>
        <v>181680155.31</v>
      </c>
      <c r="M33" s="50">
        <f t="shared" si="6"/>
        <v>42300385.40395809</v>
      </c>
      <c r="N33" s="51">
        <f t="shared" si="1"/>
        <v>0.27792290202451581</v>
      </c>
      <c r="O33" s="52">
        <f t="shared" si="6"/>
        <v>1206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11732962.514551803</v>
      </c>
      <c r="H34" s="41">
        <f t="shared" si="0"/>
        <v>0.77081786543484787</v>
      </c>
      <c r="I34" s="40">
        <f t="shared" si="7"/>
        <v>10150808.82</v>
      </c>
      <c r="J34" s="40">
        <f t="shared" si="7"/>
        <v>2363401.3550640279</v>
      </c>
      <c r="K34" s="41">
        <f t="shared" si="3"/>
        <v>0.15526786056094985</v>
      </c>
      <c r="L34" s="40">
        <f t="shared" si="7"/>
        <v>10150808.82</v>
      </c>
      <c r="M34" s="40">
        <f t="shared" si="7"/>
        <v>2363401.3550640279</v>
      </c>
      <c r="N34" s="41">
        <f t="shared" si="1"/>
        <v>0.15526786056094985</v>
      </c>
      <c r="O34" s="42">
        <f t="shared" si="7"/>
        <v>39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- 31 marca 2019 r'!Z39</f>
        <v>18210693</v>
      </c>
      <c r="G35" s="22">
        <f>F35/'Dane - 31 marca 2019 r'!$B$3</f>
        <v>4239975.0873108264</v>
      </c>
      <c r="H35" s="18">
        <f t="shared" si="0"/>
        <v>0.55054258462964711</v>
      </c>
      <c r="I35" s="22">
        <f>'Dane - 31 marca 2019 r'!AK39</f>
        <v>10141848.82</v>
      </c>
      <c r="J35" s="22">
        <f>I35/'Dane - 31 marca 2019 r'!$B$3</f>
        <v>2361315.2083818396</v>
      </c>
      <c r="K35" s="18">
        <f t="shared" si="3"/>
        <v>0.30660665479814181</v>
      </c>
      <c r="L35" s="22">
        <f>'Dane - 31 marca 2019 r'!AQ39</f>
        <v>10141848.82</v>
      </c>
      <c r="M35" s="22">
        <f>L35/'Dane - 31 marca 2019 r'!$B$3</f>
        <v>2361315.2083818396</v>
      </c>
      <c r="N35" s="18">
        <f t="shared" si="1"/>
        <v>0.30660665479814181</v>
      </c>
      <c r="O35" s="23">
        <f>'Dane - 31 marca 2019 r'!X39</f>
        <v>36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- 31 marca 2019 r'!Z40</f>
        <v>32182380.999999996</v>
      </c>
      <c r="G36" s="22">
        <f>F36/'Dane - 31 marca 2019 r'!$B$3</f>
        <v>7492987.4272409771</v>
      </c>
      <c r="H36" s="18">
        <f t="shared" si="0"/>
        <v>0.99640816756081274</v>
      </c>
      <c r="I36" s="22">
        <f>'Dane - 31 marca 2019 r'!AK40</f>
        <v>8960</v>
      </c>
      <c r="J36" s="22">
        <f>I36/'Dane - 31 marca 2019 r'!$B$3</f>
        <v>2086.1466821885915</v>
      </c>
      <c r="K36" s="18">
        <f t="shared" si="3"/>
        <v>2.7741319641156709E-4</v>
      </c>
      <c r="L36" s="22">
        <f>'Dane - 31 marca 2019 r'!AQ40</f>
        <v>8960</v>
      </c>
      <c r="M36" s="22">
        <f>L36/'Dane - 31 marca 2019 r'!$B$3</f>
        <v>2086.1466821885915</v>
      </c>
      <c r="N36" s="18">
        <f t="shared" si="1"/>
        <v>2.7741319641156709E-4</v>
      </c>
      <c r="O36" s="23">
        <f>'Dane - 31 marca 2019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- 31 marca 2019 r'!Z41</f>
        <v>28715072.18</v>
      </c>
      <c r="G37" s="22">
        <f>F37/'Dane - 31 marca 2019 r'!$B$3</f>
        <v>6685697.8300349247</v>
      </c>
      <c r="H37" s="27">
        <f t="shared" si="0"/>
        <v>0.95670531486771293</v>
      </c>
      <c r="I37" s="22">
        <f>'Dane - 31 marca 2019 r'!AK41</f>
        <v>19782658.32</v>
      </c>
      <c r="J37" s="22">
        <f>I37/'Dane - 31 marca 2019 r'!$B$3</f>
        <v>4605973.9976717113</v>
      </c>
      <c r="K37" s="27">
        <f t="shared" si="3"/>
        <v>0.65910244760373715</v>
      </c>
      <c r="L37" s="22">
        <f>'Dane - 31 marca 2019 r'!AQ41</f>
        <v>16582658.32</v>
      </c>
      <c r="M37" s="22">
        <f>L37/'Dane - 31 marca 2019 r'!$B$3</f>
        <v>3860921.6111757858</v>
      </c>
      <c r="N37" s="27">
        <f t="shared" si="1"/>
        <v>0.55248746198273702</v>
      </c>
      <c r="O37" s="23">
        <f>'Dane - 31 marca 2019 r'!X41</f>
        <v>3</v>
      </c>
    </row>
    <row r="38" spans="1:15" ht="21.75" thickBot="1" x14ac:dyDescent="0.25">
      <c r="A38" s="241" t="s">
        <v>138</v>
      </c>
      <c r="B38" s="241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18418660.34458673</v>
      </c>
      <c r="H38" s="51">
        <f t="shared" si="0"/>
        <v>0.82930710469753932</v>
      </c>
      <c r="I38" s="50">
        <f t="shared" si="8"/>
        <v>29933467.140000001</v>
      </c>
      <c r="J38" s="50">
        <f t="shared" si="8"/>
        <v>6969375.3527357392</v>
      </c>
      <c r="K38" s="51">
        <f t="shared" si="3"/>
        <v>0.31379874470763802</v>
      </c>
      <c r="L38" s="50">
        <f t="shared" si="8"/>
        <v>26733467.140000001</v>
      </c>
      <c r="M38" s="50">
        <f t="shared" si="8"/>
        <v>6224322.9662398137</v>
      </c>
      <c r="N38" s="51">
        <f t="shared" si="1"/>
        <v>0.2802524809765452</v>
      </c>
      <c r="O38" s="52">
        <f t="shared" si="8"/>
        <v>42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25000</v>
      </c>
      <c r="E39" s="31">
        <v>21250</v>
      </c>
      <c r="F39" s="31">
        <f>'Dane - 31 marca 2019 r'!Z43</f>
        <v>84839.35</v>
      </c>
      <c r="G39" s="31">
        <f>F39/'Dane - 31 marca 2019 r'!$B$3</f>
        <v>19753.05005820722</v>
      </c>
      <c r="H39" s="32">
        <f t="shared" si="0"/>
        <v>0.92955529685681038</v>
      </c>
      <c r="I39" s="31">
        <f>'Dane - 31 marca 2019 r'!AK43</f>
        <v>84839.35</v>
      </c>
      <c r="J39" s="31">
        <f>I39/'Dane - 31 marca 2019 r'!$B$3</f>
        <v>19753.05005820722</v>
      </c>
      <c r="K39" s="32">
        <f t="shared" si="3"/>
        <v>0.92955529685681038</v>
      </c>
      <c r="L39" s="31">
        <f>'Dane - 31 marca 2019 r'!AQ43</f>
        <v>84839.35</v>
      </c>
      <c r="M39" s="31">
        <f>L39/'Dane - 31 marca 2019 r'!$B$3</f>
        <v>19753.05005820722</v>
      </c>
      <c r="N39" s="32">
        <f t="shared" si="1"/>
        <v>0.92955529685681038</v>
      </c>
      <c r="O39" s="33">
        <f>'Dane - 31 marca 2019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84756217</v>
      </c>
      <c r="E40" s="22">
        <v>72042784</v>
      </c>
      <c r="F40" s="31">
        <f>'Dane - 31 marca 2019 r'!Z44</f>
        <v>157590802.04000017</v>
      </c>
      <c r="G40" s="31">
        <f>F40/'Dane - 31 marca 2019 r'!$B$3</f>
        <v>36691688.484284088</v>
      </c>
      <c r="H40" s="18">
        <f t="shared" si="0"/>
        <v>0.50930414466331686</v>
      </c>
      <c r="I40" s="31">
        <f>'Dane - 31 marca 2019 r'!AK44</f>
        <v>75515434.550000027</v>
      </c>
      <c r="J40" s="31">
        <f>I40/'Dane - 31 marca 2019 r'!$B$3</f>
        <v>17582173.352735747</v>
      </c>
      <c r="K40" s="18">
        <f t="shared" si="3"/>
        <v>0.24405183109991621</v>
      </c>
      <c r="L40" s="31">
        <f>'Dane - 31 marca 2019 r'!AQ44</f>
        <v>44401874.479999997</v>
      </c>
      <c r="M40" s="31">
        <f>L40/'Dane - 31 marca 2019 r'!$B$3</f>
        <v>10338038.295692666</v>
      </c>
      <c r="N40" s="18">
        <f t="shared" si="1"/>
        <v>0.14349859516384966</v>
      </c>
      <c r="O40" s="33">
        <f>'Dane - 31 marca 2019 r'!X44</f>
        <v>1197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2705369</v>
      </c>
      <c r="E41" s="26">
        <v>2299564</v>
      </c>
      <c r="F41" s="31">
        <f>'Dane - 31 marca 2019 r'!Z45</f>
        <v>2506217.1500000004</v>
      </c>
      <c r="G41" s="31">
        <f>F41/'Dane - 31 marca 2019 r'!$B$3</f>
        <v>583519.70896391163</v>
      </c>
      <c r="H41" s="27">
        <f t="shared" si="0"/>
        <v>0.25375232390310148</v>
      </c>
      <c r="I41" s="31">
        <f>'Dane - 31 marca 2019 r'!AK45</f>
        <v>1892288.7499999998</v>
      </c>
      <c r="J41" s="31">
        <f>I41/'Dane - 31 marca 2019 r'!$B$3</f>
        <v>440579.45285215363</v>
      </c>
      <c r="K41" s="27">
        <f t="shared" si="3"/>
        <v>0.19159260314222767</v>
      </c>
      <c r="L41" s="31">
        <f>'Dane - 31 marca 2019 r'!AQ45</f>
        <v>908581.14</v>
      </c>
      <c r="M41" s="31">
        <f>L41/'Dane - 31 marca 2019 r'!$B$3</f>
        <v>211543.92083818393</v>
      </c>
      <c r="N41" s="27">
        <f t="shared" si="1"/>
        <v>9.1993056439474585E-2</v>
      </c>
      <c r="O41" s="33">
        <f>'Dane - 31 marca 2019 r'!X45</f>
        <v>47</v>
      </c>
    </row>
    <row r="42" spans="1:15" ht="21.75" thickBot="1" x14ac:dyDescent="0.25">
      <c r="A42" s="241" t="s">
        <v>145</v>
      </c>
      <c r="B42" s="241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160181858.54000017</v>
      </c>
      <c r="G42" s="50">
        <f t="shared" si="9"/>
        <v>37294961.243306205</v>
      </c>
      <c r="H42" s="51">
        <f t="shared" si="0"/>
        <v>0.50152174244320724</v>
      </c>
      <c r="I42" s="50">
        <f t="shared" si="9"/>
        <v>77492562.650000021</v>
      </c>
      <c r="J42" s="50">
        <f t="shared" si="9"/>
        <v>18042505.855646107</v>
      </c>
      <c r="K42" s="51">
        <f t="shared" si="3"/>
        <v>0.2426255095355406</v>
      </c>
      <c r="L42" s="50">
        <f t="shared" si="9"/>
        <v>45395294.969999999</v>
      </c>
      <c r="M42" s="50">
        <f>SUM(M39:M41)</f>
        <v>10569335.266589057</v>
      </c>
      <c r="N42" s="51">
        <f t="shared" si="1"/>
        <v>0.1421304986693766</v>
      </c>
      <c r="O42" s="52">
        <f t="shared" si="9"/>
        <v>1249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- 31 marca 2019 r'!Z47</f>
        <v>16163403.48</v>
      </c>
      <c r="G43" s="31">
        <f>F43/'Dane - 31 marca 2019 r'!$B$3</f>
        <v>3763306.9802095462</v>
      </c>
      <c r="H43" s="32">
        <f t="shared" si="0"/>
        <v>0.21531236227023279</v>
      </c>
      <c r="I43" s="31">
        <f>'Dane - 31 marca 2019 r'!AK47</f>
        <v>8838695.7699999996</v>
      </c>
      <c r="J43" s="31">
        <f>I43/'Dane - 31 marca 2019 r'!$B$3</f>
        <v>2057903.5552968567</v>
      </c>
      <c r="K43" s="32">
        <f t="shared" si="3"/>
        <v>0.11774008289661368</v>
      </c>
      <c r="L43" s="31">
        <f>'Dane - 31 marca 2019 r'!AQ47</f>
        <v>5575385.2699999996</v>
      </c>
      <c r="M43" s="31">
        <f>L43/'Dane - 31 marca 2019 r'!$B$3</f>
        <v>1298110.6565774155</v>
      </c>
      <c r="N43" s="32">
        <f t="shared" si="1"/>
        <v>7.4269591459233911E-2</v>
      </c>
      <c r="O43" s="33">
        <f>'Dane - 31 marca 2019 r'!X47</f>
        <v>12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- 31 marca 2019 r'!Z48</f>
        <v>0</v>
      </c>
      <c r="G44" s="31">
        <f>F44/'Dane - 31 marca 2019 r'!$B$3</f>
        <v>0</v>
      </c>
      <c r="H44" s="18">
        <f t="shared" si="0"/>
        <v>0</v>
      </c>
      <c r="I44" s="31">
        <f>'Dane - 31 marca 2019 r'!AK48</f>
        <v>0</v>
      </c>
      <c r="J44" s="31">
        <f>I44/'Dane - 31 marca 2019 r'!$B$3</f>
        <v>0</v>
      </c>
      <c r="K44" s="18">
        <f t="shared" si="3"/>
        <v>0</v>
      </c>
      <c r="L44" s="31">
        <f>'Dane - 31 marca 2019 r'!AQ48</f>
        <v>0</v>
      </c>
      <c r="M44" s="31">
        <f>L44/'Dane - 31 marca 2019 r'!$B$3</f>
        <v>0</v>
      </c>
      <c r="N44" s="18">
        <f t="shared" si="1"/>
        <v>0</v>
      </c>
      <c r="O44" s="33">
        <f>'Dane - 31 marca 2019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- 31 marca 2019 r'!Z49</f>
        <v>28556379.574999999</v>
      </c>
      <c r="G45" s="31">
        <f>F45/'Dane - 31 marca 2019 r'!$B$3</f>
        <v>6648749.6100116409</v>
      </c>
      <c r="H45" s="18">
        <f t="shared" si="0"/>
        <v>0.67363217933248642</v>
      </c>
      <c r="I45" s="31">
        <f>'Dane - 31 marca 2019 r'!AK49</f>
        <v>8068009.2000000011</v>
      </c>
      <c r="J45" s="31">
        <f>I45/'Dane - 31 marca 2019 r'!$B$3</f>
        <v>1878465.4714784636</v>
      </c>
      <c r="K45" s="18">
        <f t="shared" si="3"/>
        <v>0.19032071646185042</v>
      </c>
      <c r="L45" s="31">
        <f>'Dane - 31 marca 2019 r'!AQ49</f>
        <v>4481377.13</v>
      </c>
      <c r="M45" s="31">
        <f>L45/'Dane - 31 marca 2019 r'!$B$3</f>
        <v>1043393.9767171129</v>
      </c>
      <c r="N45" s="18">
        <f t="shared" si="1"/>
        <v>0.10571367545259502</v>
      </c>
      <c r="O45" s="33">
        <f>'Dane - 31 marca 2019 r'!X49</f>
        <v>11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- 31 marca 2019 r'!Z50</f>
        <v>42569872.417500012</v>
      </c>
      <c r="G46" s="31">
        <f>F46/'Dane - 31 marca 2019 r'!$B$3</f>
        <v>9911495.3242142051</v>
      </c>
      <c r="H46" s="27">
        <f t="shared" si="0"/>
        <v>0.35525072846645894</v>
      </c>
      <c r="I46" s="31">
        <f>'Dane - 31 marca 2019 r'!AK50</f>
        <v>17105249.140000001</v>
      </c>
      <c r="J46" s="31">
        <f>I46/'Dane - 31 marca 2019 r'!$B$3</f>
        <v>3982595.8416763679</v>
      </c>
      <c r="K46" s="27">
        <f t="shared" si="3"/>
        <v>0.14274537066940388</v>
      </c>
      <c r="L46" s="31">
        <f>'Dane - 31 marca 2019 r'!AQ50</f>
        <v>10748611.540000001</v>
      </c>
      <c r="M46" s="31">
        <f>L46/'Dane - 31 marca 2019 r'!$B$3</f>
        <v>2502587.0873108269</v>
      </c>
      <c r="N46" s="27">
        <f t="shared" si="1"/>
        <v>8.9698461910782332E-2</v>
      </c>
      <c r="O46" s="33">
        <f>'Dane - 31 marca 2019 r'!X50</f>
        <v>46</v>
      </c>
    </row>
    <row r="47" spans="1:15" ht="21.75" thickBot="1" x14ac:dyDescent="0.25">
      <c r="A47" s="241" t="s">
        <v>152</v>
      </c>
      <c r="B47" s="241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87289655.472500011</v>
      </c>
      <c r="G47" s="50">
        <f t="shared" si="10"/>
        <v>20323551.914435394</v>
      </c>
      <c r="H47" s="51">
        <f t="shared" si="0"/>
        <v>0.35187811926790208</v>
      </c>
      <c r="I47" s="50">
        <f t="shared" si="10"/>
        <v>34011954.109999999</v>
      </c>
      <c r="J47" s="50">
        <f t="shared" si="10"/>
        <v>7918964.8684516884</v>
      </c>
      <c r="K47" s="51">
        <f t="shared" si="3"/>
        <v>0.13710745425754883</v>
      </c>
      <c r="L47" s="50">
        <f t="shared" si="10"/>
        <v>20805373.939999998</v>
      </c>
      <c r="M47" s="50">
        <f t="shared" si="10"/>
        <v>4844091.7206053548</v>
      </c>
      <c r="N47" s="51">
        <f t="shared" si="1"/>
        <v>8.386968436344712E-2</v>
      </c>
      <c r="O47" s="52">
        <f t="shared" si="10"/>
        <v>69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- 31 marca 2019 r'!Z52</f>
        <v>0</v>
      </c>
      <c r="G48" s="31">
        <f>F48/'Dane - 31 marca 2019 r'!$B$3</f>
        <v>0</v>
      </c>
      <c r="H48" s="32">
        <f t="shared" si="0"/>
        <v>0</v>
      </c>
      <c r="I48" s="31">
        <f>'Dane - 31 marca 2019 r'!AK52</f>
        <v>0</v>
      </c>
      <c r="J48" s="31">
        <f>I48/'Dane - 31 marca 2019 r'!$B$3</f>
        <v>0</v>
      </c>
      <c r="K48" s="32">
        <f t="shared" si="3"/>
        <v>0</v>
      </c>
      <c r="L48" s="31">
        <f>'Dane - 31 marca 2019 r'!AQ52</f>
        <v>0</v>
      </c>
      <c r="M48" s="31">
        <f>L48/'Dane - 31 marca 2019 r'!$B$3</f>
        <v>0</v>
      </c>
      <c r="N48" s="32">
        <f t="shared" si="1"/>
        <v>0</v>
      </c>
      <c r="O48" s="33">
        <f>'Dane - 31 marca 2019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- 31 marca 2019 r'!Z53</f>
        <v>0</v>
      </c>
      <c r="G49" s="31">
        <f>F49/'Dane - 31 marca 2019 r'!$B$3</f>
        <v>0</v>
      </c>
      <c r="H49" s="18">
        <f t="shared" si="0"/>
        <v>0</v>
      </c>
      <c r="I49" s="31">
        <f>'Dane - 31 marca 2019 r'!AK53</f>
        <v>0</v>
      </c>
      <c r="J49" s="31">
        <f>I49/'Dane - 31 marca 2019 r'!$B$3</f>
        <v>0</v>
      </c>
      <c r="K49" s="18">
        <f t="shared" si="3"/>
        <v>0</v>
      </c>
      <c r="L49" s="31">
        <f>'Dane - 31 marca 2019 r'!AQ53</f>
        <v>0</v>
      </c>
      <c r="M49" s="31">
        <f>L49/'Dane - 31 marca 2019 r'!$B$3</f>
        <v>0</v>
      </c>
      <c r="N49" s="18">
        <f t="shared" si="1"/>
        <v>0</v>
      </c>
      <c r="O49" s="33">
        <f>'Dane - 31 marca 2019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- 31 marca 2019 r'!Z54</f>
        <v>0</v>
      </c>
      <c r="G50" s="31">
        <f>F50/'Dane - 31 marca 2019 r'!$B$3</f>
        <v>0</v>
      </c>
      <c r="H50" s="27">
        <f t="shared" si="0"/>
        <v>0</v>
      </c>
      <c r="I50" s="31">
        <f>'Dane - 31 marca 2019 r'!AK54</f>
        <v>0</v>
      </c>
      <c r="J50" s="31">
        <f>I50/'Dane - 31 marca 2019 r'!$B$3</f>
        <v>0</v>
      </c>
      <c r="K50" s="27">
        <f t="shared" si="3"/>
        <v>0</v>
      </c>
      <c r="L50" s="31">
        <f>'Dane - 31 marca 2019 r'!AQ54</f>
        <v>0</v>
      </c>
      <c r="M50" s="31">
        <f>L50/'Dane - 31 marca 2019 r'!$B$3</f>
        <v>0</v>
      </c>
      <c r="N50" s="27">
        <f t="shared" si="1"/>
        <v>0</v>
      </c>
      <c r="O50" s="33">
        <f>'Dane - 31 marca 2019 r'!X54</f>
        <v>0</v>
      </c>
    </row>
    <row r="51" spans="1:15" ht="32.25" thickBot="1" x14ac:dyDescent="0.25">
      <c r="A51" s="241" t="s">
        <v>161</v>
      </c>
      <c r="B51" s="241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1" t="s">
        <v>170</v>
      </c>
      <c r="B52" s="241"/>
      <c r="C52" s="49" t="s">
        <v>168</v>
      </c>
      <c r="D52" s="50">
        <v>42497556</v>
      </c>
      <c r="E52" s="50">
        <v>31873167</v>
      </c>
      <c r="F52" s="50">
        <f>'Dane - 31 marca 2019 r'!Z56</f>
        <v>44801306.530000001</v>
      </c>
      <c r="G52" s="50">
        <f>F52/'Dane - 31 marca 2019 r'!$B$3</f>
        <v>10431037.608847497</v>
      </c>
      <c r="H52" s="51">
        <f t="shared" si="0"/>
        <v>0.32726705848990462</v>
      </c>
      <c r="I52" s="50">
        <f>'Dane - 31 marca 2019 r'!AK56-'Dane - 31 marca 2019 r'!AM56</f>
        <v>35129781.609999999</v>
      </c>
      <c r="J52" s="50">
        <f>I52/'Dane - 31 marca 2019 r'!B3</f>
        <v>8179227.3830034928</v>
      </c>
      <c r="K52" s="51">
        <f t="shared" si="3"/>
        <v>0.25661796905853418</v>
      </c>
      <c r="L52" s="50">
        <f>'Dane - 31 marca 2019 r'!AQ56</f>
        <v>35129781.609999999</v>
      </c>
      <c r="M52" s="50">
        <f>L52/'Dane - 31 marca 2019 r'!$B$3</f>
        <v>8179227.3830034928</v>
      </c>
      <c r="N52" s="51">
        <f t="shared" si="1"/>
        <v>0.25661796905853418</v>
      </c>
      <c r="O52" s="52">
        <f>'Dane - 31 marca 2019 r'!X56</f>
        <v>45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1016227809.9280002</v>
      </c>
      <c r="G53" s="35">
        <f t="shared" si="12"/>
        <v>236607173.44074512</v>
      </c>
      <c r="H53" s="28">
        <f t="shared" si="0"/>
        <v>0.4738338486271978</v>
      </c>
      <c r="I53" s="35">
        <f t="shared" si="12"/>
        <v>547950945.64999998</v>
      </c>
      <c r="J53" s="35">
        <f t="shared" si="12"/>
        <v>127578799.91850993</v>
      </c>
      <c r="K53" s="28">
        <f t="shared" si="3"/>
        <v>0.25549163573337691</v>
      </c>
      <c r="L53" s="35">
        <f t="shared" si="12"/>
        <v>432019845.19000006</v>
      </c>
      <c r="M53" s="35">
        <f t="shared" si="12"/>
        <v>100586692.71012807</v>
      </c>
      <c r="N53" s="28">
        <f t="shared" si="1"/>
        <v>0.2014367486599361</v>
      </c>
      <c r="O53" s="36">
        <f t="shared" si="12"/>
        <v>5395</v>
      </c>
    </row>
    <row r="54" spans="1:15" x14ac:dyDescent="0.2">
      <c r="A54" s="6" t="s">
        <v>210</v>
      </c>
    </row>
    <row r="55" spans="1:15" x14ac:dyDescent="0.2">
      <c r="A55" s="6" t="s">
        <v>219</v>
      </c>
    </row>
    <row r="56" spans="1:15" x14ac:dyDescent="0.2">
      <c r="A56" s="6" t="s">
        <v>211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3" zoomScaleNormal="100" workbookViewId="0">
      <selection activeCell="L9" sqref="L9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1.7109375" bestFit="1" customWidth="1"/>
    <col min="12" max="12" width="21.5703125" customWidth="1"/>
    <col min="13" max="13" width="18.7109375" style="190" customWidth="1"/>
  </cols>
  <sheetData>
    <row r="1" spans="1:13" ht="63" customHeight="1" thickTop="1" x14ac:dyDescent="0.25">
      <c r="A1" s="270" t="s">
        <v>192</v>
      </c>
      <c r="B1" s="273" t="s">
        <v>193</v>
      </c>
      <c r="C1" s="207" t="s">
        <v>212</v>
      </c>
      <c r="D1" s="207" t="s">
        <v>213</v>
      </c>
      <c r="E1" s="207" t="s">
        <v>214</v>
      </c>
      <c r="F1" s="207" t="s">
        <v>221</v>
      </c>
      <c r="G1" s="207" t="s">
        <v>215</v>
      </c>
      <c r="H1" s="207" t="s">
        <v>222</v>
      </c>
      <c r="I1" s="207" t="s">
        <v>216</v>
      </c>
      <c r="J1" s="207" t="s">
        <v>217</v>
      </c>
      <c r="K1" s="257" t="s">
        <v>194</v>
      </c>
      <c r="L1" s="260" t="s">
        <v>218</v>
      </c>
      <c r="M1" s="263" t="s">
        <v>223</v>
      </c>
    </row>
    <row r="2" spans="1:13" ht="15.75" x14ac:dyDescent="0.25">
      <c r="A2" s="271"/>
      <c r="B2" s="274"/>
      <c r="C2" s="208"/>
      <c r="D2" s="208"/>
      <c r="E2" s="208"/>
      <c r="F2" s="208"/>
      <c r="G2" s="208"/>
      <c r="H2" s="208"/>
      <c r="I2" s="208"/>
      <c r="J2" s="208"/>
      <c r="K2" s="258"/>
      <c r="L2" s="261"/>
      <c r="M2" s="264"/>
    </row>
    <row r="3" spans="1:13" ht="16.5" thickBot="1" x14ac:dyDescent="0.3">
      <c r="A3" s="272"/>
      <c r="B3" s="275"/>
      <c r="C3" s="209"/>
      <c r="D3" s="209"/>
      <c r="E3" s="209"/>
      <c r="F3" s="209"/>
      <c r="G3" s="209"/>
      <c r="H3" s="209"/>
      <c r="I3" s="209"/>
      <c r="J3" s="209"/>
      <c r="K3" s="259"/>
      <c r="L3" s="262"/>
      <c r="M3" s="265"/>
    </row>
    <row r="4" spans="1:13" ht="18.75" thickTop="1" thickBot="1" x14ac:dyDescent="0.3">
      <c r="A4" s="266" t="s">
        <v>195</v>
      </c>
      <c r="B4" s="267"/>
      <c r="C4" s="267"/>
      <c r="D4" s="267"/>
      <c r="E4" s="267"/>
      <c r="F4" s="267"/>
      <c r="G4" s="267"/>
      <c r="H4" s="267"/>
      <c r="I4" s="267"/>
      <c r="J4" s="267"/>
      <c r="K4" s="190"/>
      <c r="L4" s="190"/>
      <c r="M4" s="214"/>
    </row>
    <row r="5" spans="1:13" ht="33" thickTop="1" thickBot="1" x14ac:dyDescent="0.3">
      <c r="A5" s="99" t="s">
        <v>196</v>
      </c>
      <c r="B5" s="110" t="s">
        <v>103</v>
      </c>
      <c r="C5" s="110">
        <f>'Dane - 31 marca 2019 r'!C19</f>
        <v>2174</v>
      </c>
      <c r="D5" s="111">
        <f>'Dane - 31 marca 2019 r'!D19/'Dane - 31 marca 2019 r'!$B$3</f>
        <v>30989755.52968568</v>
      </c>
      <c r="E5" s="110">
        <f>'Dane - 31 marca 2019 r'!X19</f>
        <v>2084</v>
      </c>
      <c r="F5" s="111">
        <f>'Dane - 31 marca 2019 r'!Y19/'Dane - 31 marca 2019 r'!$B$3</f>
        <v>29494644.935972061</v>
      </c>
      <c r="G5" s="110">
        <f>'Dane - 31 marca 2019 r'!AB19</f>
        <v>2080</v>
      </c>
      <c r="H5" s="111">
        <f>'Dane - 31 marca 2019 r'!AD19/'Dane - 31 marca 2019 r'!$B$3</f>
        <v>29484400.465657741</v>
      </c>
      <c r="I5" s="110">
        <f>'Dane - 31 marca 2019 r'!AO19</f>
        <v>1976</v>
      </c>
      <c r="J5" s="111">
        <f>'Dane - 31 marca 2019 r'!AP19/'Dane - 31 marca 2019 r'!$B$3</f>
        <v>28007916.18160652</v>
      </c>
      <c r="K5" s="112">
        <v>1400</v>
      </c>
      <c r="L5" s="112">
        <v>1561</v>
      </c>
      <c r="M5" s="196">
        <f>L5/K5</f>
        <v>1.115</v>
      </c>
    </row>
    <row r="6" spans="1:13" ht="43.5" customHeight="1" thickTop="1" thickBot="1" x14ac:dyDescent="0.3">
      <c r="A6" s="268" t="s">
        <v>197</v>
      </c>
      <c r="B6" s="110" t="s">
        <v>93</v>
      </c>
      <c r="C6" s="110">
        <f>'Dane - 31 marca 2019 r'!C14</f>
        <v>10</v>
      </c>
      <c r="D6" s="111">
        <f>'Dane - 31 marca 2019 r'!D14/'Dane - 31 marca 2019 r'!$B$3</f>
        <v>4967233.0942956926</v>
      </c>
      <c r="E6" s="110">
        <f>'Dane - 31 marca 2019 r'!X14</f>
        <v>7</v>
      </c>
      <c r="F6" s="111">
        <f>'Dane - 31 marca 2019 r'!Y14/'Dane - 31 marca 2019 r'!$B$3</f>
        <v>3162861.1897555301</v>
      </c>
      <c r="G6" s="110">
        <f>'Dane - 31 marca 2019 r'!AB14</f>
        <v>6</v>
      </c>
      <c r="H6" s="111">
        <f>'Dane - 31 marca 2019 r'!AD14/'Dane - 31 marca 2019 r'!$B$3</f>
        <v>3052873.0686845169</v>
      </c>
      <c r="I6" s="110">
        <f>'Dane - 31 marca 2019 r'!AO14</f>
        <v>5</v>
      </c>
      <c r="J6" s="111">
        <f>'Dane - 31 marca 2019 r'!AP14/'Dane - 31 marca 2019 r'!$B$3</f>
        <v>2686479.0407450525</v>
      </c>
      <c r="K6" s="252">
        <v>24</v>
      </c>
      <c r="L6" s="252">
        <v>29</v>
      </c>
      <c r="M6" s="256">
        <f>L6/K6</f>
        <v>1.2083333333333333</v>
      </c>
    </row>
    <row r="7" spans="1:13" ht="39.75" customHeight="1" thickTop="1" thickBot="1" x14ac:dyDescent="0.3">
      <c r="A7" s="269"/>
      <c r="B7" s="110" t="s">
        <v>105</v>
      </c>
      <c r="C7" s="110">
        <f>'Dane - 31 marca 2019 r'!C20</f>
        <v>204</v>
      </c>
      <c r="D7" s="111">
        <f>'Dane - 31 marca 2019 r'!D20/'Dane - 31 marca 2019 r'!$B$3</f>
        <v>11269157.438882422</v>
      </c>
      <c r="E7" s="110">
        <f>'Dane - 31 marca 2019 r'!X20</f>
        <v>160</v>
      </c>
      <c r="F7" s="111">
        <f>'Dane - 31 marca 2019 r'!Y20/'Dane - 31 marca 2019 r'!$B$3</f>
        <v>7865287.9487776477</v>
      </c>
      <c r="G7" s="110">
        <f>'Dane - 31 marca 2019 r'!AB20</f>
        <v>69</v>
      </c>
      <c r="H7" s="111">
        <f>'Dane - 31 marca 2019 r'!AD20/'Dane - 31 marca 2019 r'!$B$3</f>
        <v>2898474.7613504073</v>
      </c>
      <c r="I7" s="110">
        <f>'Dane - 31 marca 2019 r'!AO20</f>
        <v>7</v>
      </c>
      <c r="J7" s="111">
        <f>'Dane - 31 marca 2019 r'!AP20/'Dane - 31 marca 2019 r'!$B$3</f>
        <v>203935.66938300349</v>
      </c>
      <c r="K7" s="253"/>
      <c r="L7" s="254"/>
      <c r="M7" s="256"/>
    </row>
    <row r="8" spans="1:13" ht="51" customHeight="1" thickTop="1" thickBot="1" x14ac:dyDescent="0.3">
      <c r="A8" s="269"/>
      <c r="B8" s="110" t="s">
        <v>107</v>
      </c>
      <c r="C8" s="110">
        <f>'Dane - 31 marca 2019 r'!C21</f>
        <v>14</v>
      </c>
      <c r="D8" s="111">
        <f>'Dane - 31 marca 2019 r'!D21/'Dane - 31 marca 2019 r'!$B$3</f>
        <v>64529226.428405121</v>
      </c>
      <c r="E8" s="110">
        <f>'Dane - 31 marca 2019 r'!X21</f>
        <v>2</v>
      </c>
      <c r="F8" s="111">
        <f>'Dane - 31 marca 2019 r'!Y21/'Dane - 31 marca 2019 r'!$B$3</f>
        <v>44000748.733410947</v>
      </c>
      <c r="G8" s="110">
        <f>'Dane - 31 marca 2019 r'!AB21</f>
        <v>1</v>
      </c>
      <c r="H8" s="111">
        <f>'Dane - 31 marca 2019 r'!AD21/'Dane - 31 marca 2019 r'!$B$3</f>
        <v>19854.437718277066</v>
      </c>
      <c r="I8" s="110">
        <f>'Dane - 31 marca 2019 r'!AO21</f>
        <v>1</v>
      </c>
      <c r="J8" s="111">
        <f>'Dane - 31 marca 2019 r'!AP21/'Dane - 31 marca 2019 r'!$B$3</f>
        <v>19854.437718277066</v>
      </c>
      <c r="K8" s="253"/>
      <c r="L8" s="255"/>
      <c r="M8" s="256"/>
    </row>
    <row r="9" spans="1:13" ht="17.25" thickTop="1" thickBot="1" x14ac:dyDescent="0.3">
      <c r="A9" s="276" t="s">
        <v>198</v>
      </c>
      <c r="B9" s="277"/>
      <c r="C9" s="211"/>
      <c r="D9" s="211"/>
      <c r="E9" s="211"/>
      <c r="F9" s="211"/>
      <c r="G9" s="211"/>
      <c r="H9" s="211"/>
      <c r="I9" s="211"/>
      <c r="J9" s="211"/>
      <c r="K9" s="191">
        <v>14800000</v>
      </c>
      <c r="L9" s="191">
        <v>44357719.799999997</v>
      </c>
      <c r="M9" s="196">
        <f>L9/K9</f>
        <v>2.9971432297297294</v>
      </c>
    </row>
    <row r="10" spans="1:13" ht="18.75" thickTop="1" thickBot="1" x14ac:dyDescent="0.3">
      <c r="A10" s="282" t="s">
        <v>220</v>
      </c>
      <c r="B10" s="283"/>
      <c r="C10" s="283"/>
      <c r="D10" s="283"/>
      <c r="E10" s="283"/>
      <c r="F10" s="283"/>
      <c r="G10" s="283"/>
      <c r="H10" s="283"/>
      <c r="I10" s="283"/>
      <c r="J10" s="283"/>
      <c r="K10" s="190"/>
      <c r="L10" s="190"/>
      <c r="M10" s="214"/>
    </row>
    <row r="11" spans="1:13" ht="16.5" thickTop="1" thickBot="1" x14ac:dyDescent="0.3">
      <c r="A11" s="284" t="s">
        <v>199</v>
      </c>
      <c r="B11" s="110" t="s">
        <v>124</v>
      </c>
      <c r="C11" s="110">
        <f>'Dane - 31 marca 2019 r'!C30</f>
        <v>709</v>
      </c>
      <c r="D11" s="111">
        <f>'Dane - 31 marca 2019 r'!D30/'Dane - 31 marca 2019 r'!$B$3</f>
        <v>113562345.10128057</v>
      </c>
      <c r="E11" s="110">
        <f>'Dane - 31 marca 2019 r'!X30</f>
        <v>237</v>
      </c>
      <c r="F11" s="111">
        <f>'Dane - 31 marca 2019 r'!Y30/'Dane - 31 marca 2019 r'!$B$3</f>
        <v>37126613.958090805</v>
      </c>
      <c r="G11" s="110">
        <f>'Dane - 31 marca 2019 r'!AB30</f>
        <v>120</v>
      </c>
      <c r="H11" s="111">
        <f>'Dane - 31 marca 2019 r'!AD30/'Dane - 31 marca 2019 r'!$B$3</f>
        <v>12652915.96274738</v>
      </c>
      <c r="I11" s="110">
        <f>'Dane - 31 marca 2019 r'!AO30</f>
        <v>82</v>
      </c>
      <c r="J11" s="111">
        <f>'Dane - 31 marca 2019 r'!AP30/'Dane - 31 marca 2019 r'!$B$3</f>
        <v>7544264.8428405114</v>
      </c>
      <c r="K11" s="252">
        <v>30</v>
      </c>
      <c r="L11" s="252">
        <v>109</v>
      </c>
      <c r="M11" s="256">
        <f>L11/K11</f>
        <v>3.6333333333333333</v>
      </c>
    </row>
    <row r="12" spans="1:13" ht="16.5" thickTop="1" thickBot="1" x14ac:dyDescent="0.3">
      <c r="A12" s="285"/>
      <c r="B12" s="110" t="s">
        <v>126</v>
      </c>
      <c r="C12" s="110">
        <f>'Dane - 31 marca 2019 r'!C31</f>
        <v>44</v>
      </c>
      <c r="D12" s="111">
        <f>'Dane - 31 marca 2019 r'!D31/'Dane - 31 marca 2019 r'!$B$3</f>
        <v>3113952.6938300352</v>
      </c>
      <c r="E12" s="110">
        <f>'Dane - 31 marca 2019 r'!X31</f>
        <v>27</v>
      </c>
      <c r="F12" s="111">
        <f>'Dane - 31 marca 2019 r'!Y31/'Dane - 31 marca 2019 r'!$B$3</f>
        <v>1687460.0139697322</v>
      </c>
      <c r="G12" s="110">
        <f>'Dane - 31 marca 2019 r'!AB31</f>
        <v>1</v>
      </c>
      <c r="H12" s="111">
        <f>'Dane - 31 marca 2019 r'!AD31/'Dane - 31 marca 2019 r'!$B$3</f>
        <v>50946.931315483125</v>
      </c>
      <c r="I12" s="110">
        <f>'Dane - 31 marca 2019 r'!AO31</f>
        <v>1</v>
      </c>
      <c r="J12" s="111">
        <f>'Dane - 31 marca 2019 r'!AP31/'Dane - 31 marca 2019 r'!$B$3</f>
        <v>50946.931315483118</v>
      </c>
      <c r="K12" s="253"/>
      <c r="L12" s="254"/>
      <c r="M12" s="256"/>
    </row>
    <row r="13" spans="1:13" ht="16.5" thickTop="1" thickBot="1" x14ac:dyDescent="0.3">
      <c r="A13" s="285"/>
      <c r="B13" s="113" t="s">
        <v>128</v>
      </c>
      <c r="C13" s="110">
        <f>'Dane - 31 marca 2019 r'!C32</f>
        <v>84</v>
      </c>
      <c r="D13" s="111">
        <f>'Dane - 31 marca 2019 r'!D32/'Dane - 31 marca 2019 r'!$B$3</f>
        <v>45550068.99650757</v>
      </c>
      <c r="E13" s="110">
        <f>'Dane - 31 marca 2019 r'!X32</f>
        <v>27</v>
      </c>
      <c r="F13" s="111">
        <f>'Dane - 31 marca 2019 r'!Y32/'Dane - 31 marca 2019 r'!$B$3</f>
        <v>11163533.124563446</v>
      </c>
      <c r="G13" s="110">
        <f>'Dane - 31 marca 2019 r'!AB32</f>
        <v>4</v>
      </c>
      <c r="H13" s="111">
        <f>'Dane - 31 marca 2019 r'!AD32/'Dane - 31 marca 2019 r'!$B$3</f>
        <v>604964.95459837024</v>
      </c>
      <c r="I13" s="110">
        <f>'Dane - 31 marca 2019 r'!AO32</f>
        <v>2</v>
      </c>
      <c r="J13" s="111">
        <f>'Dane - 31 marca 2019 r'!AP32/'Dane - 31 marca 2019 r'!$B$3</f>
        <v>88897.005820721781</v>
      </c>
      <c r="K13" s="253"/>
      <c r="L13" s="255"/>
      <c r="M13" s="256"/>
    </row>
    <row r="14" spans="1:13" ht="17.25" thickTop="1" thickBot="1" x14ac:dyDescent="0.3">
      <c r="A14" s="276" t="s">
        <v>198</v>
      </c>
      <c r="B14" s="277"/>
      <c r="C14" s="211"/>
      <c r="D14" s="211"/>
      <c r="E14" s="211"/>
      <c r="F14" s="211"/>
      <c r="G14" s="211"/>
      <c r="H14" s="211"/>
      <c r="I14" s="211"/>
      <c r="J14" s="211"/>
      <c r="K14" s="116">
        <v>5000000</v>
      </c>
      <c r="L14" s="116">
        <v>56204073.428475149</v>
      </c>
      <c r="M14" s="196">
        <f>L14/K14</f>
        <v>11.24081468569503</v>
      </c>
    </row>
    <row r="15" spans="1:13" ht="18.75" thickTop="1" thickBot="1" x14ac:dyDescent="0.3">
      <c r="A15" s="286" t="s">
        <v>200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90"/>
      <c r="L15" s="190"/>
      <c r="M15" s="214"/>
    </row>
    <row r="16" spans="1:13" ht="64.5" thickTop="1" thickBot="1" x14ac:dyDescent="0.3">
      <c r="A16" s="100" t="s">
        <v>201</v>
      </c>
      <c r="B16" s="189" t="s">
        <v>140</v>
      </c>
      <c r="C16" s="110">
        <f>'Dane - 31 marca 2019 r'!C39</f>
        <v>36</v>
      </c>
      <c r="D16" s="111">
        <f>'Dane - 31 marca 2019 r'!D39/'Dane - 31 marca 2019 r'!$B$3</f>
        <v>4829685.2968568103</v>
      </c>
      <c r="E16" s="110">
        <f>'Dane - 31 marca 2019 r'!X39</f>
        <v>36</v>
      </c>
      <c r="F16" s="111">
        <f>'Dane - 31 marca 2019 r'!Y39/'Dane - 31 marca 2019 r'!$B$3</f>
        <v>4711083.4342258442</v>
      </c>
      <c r="G16" s="110">
        <f>'Dane - 31 marca 2019 r'!AB39</f>
        <v>30</v>
      </c>
      <c r="H16" s="111">
        <f>'Dane - 31 marca 2019 r'!AD39/'Dane - 31 marca 2019 r'!$B$3</f>
        <v>3500292.9802095462</v>
      </c>
      <c r="I16" s="110">
        <f>'Dane - 31 marca 2019 r'!AO39</f>
        <v>20</v>
      </c>
      <c r="J16" s="111">
        <f>'Dane - 31 marca 2019 r'!AP39/'Dane - 31 marca 2019 r'!$B$3</f>
        <v>2623683.5809080326</v>
      </c>
      <c r="K16" s="205">
        <v>4</v>
      </c>
      <c r="L16" s="205">
        <v>26</v>
      </c>
      <c r="M16" s="196">
        <f>L16/K16</f>
        <v>6.5</v>
      </c>
    </row>
    <row r="17" spans="1:13" ht="17.25" thickTop="1" thickBot="1" x14ac:dyDescent="0.3">
      <c r="A17" s="276" t="s">
        <v>198</v>
      </c>
      <c r="B17" s="277"/>
      <c r="C17" s="211"/>
      <c r="D17" s="211"/>
      <c r="E17" s="211"/>
      <c r="F17" s="211"/>
      <c r="G17" s="211"/>
      <c r="H17" s="211"/>
      <c r="I17" s="211"/>
      <c r="J17" s="211"/>
      <c r="K17" s="116">
        <v>500000</v>
      </c>
      <c r="L17" s="116">
        <v>6847149.042802684</v>
      </c>
      <c r="M17" s="196">
        <f>L17/K17</f>
        <v>13.694298085605368</v>
      </c>
    </row>
    <row r="18" spans="1:13" ht="18.75" thickTop="1" thickBot="1" x14ac:dyDescent="0.3">
      <c r="A18" s="288" t="s">
        <v>202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90"/>
      <c r="L18" s="190"/>
      <c r="M18" s="214"/>
    </row>
    <row r="19" spans="1:13" ht="33" thickTop="1" thickBot="1" x14ac:dyDescent="0.3">
      <c r="A19" s="192" t="s">
        <v>171</v>
      </c>
      <c r="B19" s="193" t="s">
        <v>148</v>
      </c>
      <c r="C19" s="194">
        <f>'Dane - 31 marca 2019 r'!C44</f>
        <v>1965</v>
      </c>
      <c r="D19" s="195">
        <f>'Dane - 31 marca 2019 r'!D44/'Dane - 31 marca 2019 r'!$B$3</f>
        <v>68275445.713620484</v>
      </c>
      <c r="E19" s="194">
        <f>'Dane - 31 marca 2019 r'!X44</f>
        <v>1197</v>
      </c>
      <c r="F19" s="195">
        <f>'Dane - 31 marca 2019 r'!Y44/'Dane - 31 marca 2019 r'!$B$3</f>
        <v>43165030.179278225</v>
      </c>
      <c r="G19" s="194">
        <f>'Dane - 31 marca 2019 r'!AB44</f>
        <v>683</v>
      </c>
      <c r="H19" s="195">
        <f>'Dane - 31 marca 2019 r'!AD44/'Dane - 31 marca 2019 r'!$B$3</f>
        <v>21484284.074505236</v>
      </c>
      <c r="I19" s="194">
        <f>'Dane - 31 marca 2019 r'!AO44</f>
        <v>362</v>
      </c>
      <c r="J19" s="195">
        <f>'Dane - 31 marca 2019 r'!AP44/'Dane - 31 marca 2019 r'!$B$3</f>
        <v>12162398.167636786</v>
      </c>
      <c r="K19" s="206">
        <v>36</v>
      </c>
      <c r="L19" s="206">
        <v>36</v>
      </c>
      <c r="M19" s="197">
        <f>L19/K19</f>
        <v>1</v>
      </c>
    </row>
    <row r="20" spans="1:13" ht="17.25" thickTop="1" thickBot="1" x14ac:dyDescent="0.3">
      <c r="A20" s="276" t="s">
        <v>198</v>
      </c>
      <c r="B20" s="277"/>
      <c r="C20" s="211"/>
      <c r="D20" s="211"/>
      <c r="E20" s="211"/>
      <c r="F20" s="211"/>
      <c r="G20" s="211"/>
      <c r="H20" s="211"/>
      <c r="I20" s="211"/>
      <c r="J20" s="211"/>
      <c r="K20" s="116">
        <v>2500000</v>
      </c>
      <c r="L20" s="116">
        <v>9987530.9199999999</v>
      </c>
      <c r="M20" s="196">
        <f>L20/K20</f>
        <v>3.9950123679999998</v>
      </c>
    </row>
    <row r="21" spans="1:13" ht="18.75" thickTop="1" thickBot="1" x14ac:dyDescent="0.3">
      <c r="A21" s="286" t="s">
        <v>203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90"/>
      <c r="L21" s="190"/>
      <c r="M21" s="214"/>
    </row>
    <row r="22" spans="1:13" ht="96" thickTop="1" thickBot="1" x14ac:dyDescent="0.3">
      <c r="A22" s="101" t="s">
        <v>172</v>
      </c>
      <c r="B22" s="114" t="s">
        <v>153</v>
      </c>
      <c r="C22" s="110">
        <f>'Dane - 31 marca 2019 r'!C47</f>
        <v>27</v>
      </c>
      <c r="D22" s="111">
        <f>'Dane - 31 marca 2019 r'!D47/'Dane - 31 marca 2019 r'!$B$3</f>
        <v>8999762.118742723</v>
      </c>
      <c r="E22" s="110">
        <f>'Dane - 31 marca 2019 r'!X47</f>
        <v>12</v>
      </c>
      <c r="F22" s="111">
        <f>'Dane - 31 marca 2019 r'!Y47/'Dane - 31 marca 2019 r'!$B$3</f>
        <v>5017742.6495925495</v>
      </c>
      <c r="G22" s="110">
        <f>'Dane - 31 marca 2019 r'!AB47</f>
        <v>11</v>
      </c>
      <c r="H22" s="111">
        <f>'Dane - 31 marca 2019 r'!AD47/'Dane - 31 marca 2019 r'!$B$3</f>
        <v>4172875.7275902214</v>
      </c>
      <c r="I22" s="110">
        <f>'Dane - 31 marca 2019 r'!AO47</f>
        <v>6</v>
      </c>
      <c r="J22" s="111">
        <f>'Dane - 31 marca 2019 r'!AP47/'Dane - 31 marca 2019 r'!$B$3</f>
        <v>1730814.214202561</v>
      </c>
      <c r="K22" s="205">
        <v>0</v>
      </c>
      <c r="L22" s="205">
        <v>13</v>
      </c>
      <c r="M22" s="210" t="e">
        <v>#DIV/0!</v>
      </c>
    </row>
    <row r="23" spans="1:13" ht="33" thickTop="1" thickBot="1" x14ac:dyDescent="0.3">
      <c r="A23" s="102" t="s">
        <v>204</v>
      </c>
      <c r="B23" s="115" t="s">
        <v>159</v>
      </c>
      <c r="C23" s="110">
        <f>'Dane - 31 marca 2019 r'!C50</f>
        <v>144</v>
      </c>
      <c r="D23" s="111">
        <f>'Dane - 31 marca 2019 r'!D50/'Dane - 31 marca 2019 r'!$B$3</f>
        <v>52903547.154831201</v>
      </c>
      <c r="E23" s="110">
        <f>'Dane - 31 marca 2019 r'!X50</f>
        <v>46</v>
      </c>
      <c r="F23" s="111">
        <f>'Dane - 31 marca 2019 r'!Y50/'Dane - 31 marca 2019 r'!$B$3</f>
        <v>13215327.136204889</v>
      </c>
      <c r="G23" s="110">
        <f>'Dane - 31 marca 2019 r'!AB50</f>
        <v>31</v>
      </c>
      <c r="H23" s="111">
        <f>'Dane - 31 marca 2019 r'!AD50/'Dane - 31 marca 2019 r'!$B$3</f>
        <v>5012004.5098952269</v>
      </c>
      <c r="I23" s="110">
        <f>'Dane - 31 marca 2019 r'!AO50</f>
        <v>20</v>
      </c>
      <c r="J23" s="111">
        <f>'Dane - 31 marca 2019 r'!AP50/'Dane - 31 marca 2019 r'!$B$3</f>
        <v>3336782.8055878929</v>
      </c>
      <c r="K23" s="205">
        <v>10</v>
      </c>
      <c r="L23" s="205">
        <v>25</v>
      </c>
      <c r="M23" s="196">
        <f>L23/K23</f>
        <v>2.5</v>
      </c>
    </row>
    <row r="24" spans="1:13" ht="17.25" thickTop="1" thickBot="1" x14ac:dyDescent="0.3">
      <c r="A24" s="276" t="s">
        <v>198</v>
      </c>
      <c r="B24" s="277"/>
      <c r="C24" s="211"/>
      <c r="D24" s="211"/>
      <c r="E24" s="211"/>
      <c r="F24" s="211"/>
      <c r="G24" s="211"/>
      <c r="H24" s="211"/>
      <c r="I24" s="211"/>
      <c r="J24" s="211"/>
      <c r="K24" s="191">
        <v>8000000</v>
      </c>
      <c r="L24" s="191">
        <v>6445580.6800000006</v>
      </c>
      <c r="M24" s="196">
        <f>L24/K24</f>
        <v>0.8056975850000001</v>
      </c>
    </row>
    <row r="25" spans="1:13" ht="18.75" thickTop="1" thickBot="1" x14ac:dyDescent="0.3">
      <c r="A25" s="278" t="s">
        <v>205</v>
      </c>
      <c r="B25" s="279"/>
      <c r="C25" s="279"/>
      <c r="D25" s="279"/>
      <c r="E25" s="279"/>
      <c r="F25" s="279"/>
      <c r="G25" s="279"/>
      <c r="H25" s="279"/>
      <c r="I25" s="279"/>
      <c r="J25" s="279"/>
      <c r="K25" s="190"/>
      <c r="L25" s="190"/>
      <c r="M25" s="214"/>
    </row>
    <row r="26" spans="1:13" ht="33" thickTop="1" thickBot="1" x14ac:dyDescent="0.3">
      <c r="A26" s="100" t="s">
        <v>206</v>
      </c>
      <c r="B26" s="189" t="s">
        <v>162</v>
      </c>
      <c r="C26" s="110">
        <f>'Dane - 31 marca 2019 r'!C51</f>
        <v>10</v>
      </c>
      <c r="D26" s="111">
        <f>'Dane - 31 marca 2019 r'!D51/'Dane - 31 marca 2019 r'!$B$3</f>
        <v>852371.38067520375</v>
      </c>
      <c r="E26" s="110">
        <f>'Dane - 31 marca 2019 r'!X51</f>
        <v>0</v>
      </c>
      <c r="F26" s="111">
        <f>'Dane - 31 marca 2019 r'!Y51/'Dane - 31 marca 2019 r'!$B$3</f>
        <v>0</v>
      </c>
      <c r="G26" s="110">
        <f>'Dane - 31 marca 2019 r'!AB51</f>
        <v>0</v>
      </c>
      <c r="H26" s="111">
        <f>'Dane - 31 marca 2019 r'!AD51/'Dane - 31 marca 2019 r'!$B$3</f>
        <v>0</v>
      </c>
      <c r="I26" s="110">
        <f>'Dane - 31 marca 2019 r'!AO51</f>
        <v>0</v>
      </c>
      <c r="J26" s="111">
        <f>'Dane - 31 marca 2019 r'!AP51/'Dane - 31 marca 2019 r'!$B$3</f>
        <v>0</v>
      </c>
      <c r="K26" s="205">
        <v>2</v>
      </c>
      <c r="L26" s="205">
        <v>0</v>
      </c>
      <c r="M26" s="196">
        <f>L26/K26</f>
        <v>0</v>
      </c>
    </row>
    <row r="27" spans="1:13" ht="17.25" thickTop="1" thickBot="1" x14ac:dyDescent="0.3">
      <c r="A27" s="280" t="s">
        <v>198</v>
      </c>
      <c r="B27" s="281"/>
      <c r="C27" s="212"/>
      <c r="D27" s="212"/>
      <c r="E27" s="212"/>
      <c r="F27" s="212"/>
      <c r="G27" s="212"/>
      <c r="H27" s="212"/>
      <c r="I27" s="212"/>
      <c r="J27" s="212"/>
      <c r="K27" s="117">
        <v>400000</v>
      </c>
      <c r="L27" s="117">
        <v>0</v>
      </c>
      <c r="M27" s="21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marca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2019-06-25T09:34:26Z</dcterms:modified>
</cp:coreProperties>
</file>