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ECF097EE-6719-484D-B73E-090D22B8DE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66" i="7" l="1"/>
  <c r="A1" i="7"/>
  <c r="A29" i="7"/>
  <c r="A8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<sst xmlns="http://schemas.openxmlformats.org/spreadsheetml/2006/main" count="97" uniqueCount="81">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</sst>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2024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285289821.01</f>
        <v>285289821.00999999</v>
      </c>
      <c r="C13" s="22">
        <f>285289821.01</f>
        <v>285289821.00999999</v>
      </c>
      <c r="D13" s="22">
        <f>152839024.39</f>
        <v>152839024.38999999</v>
      </c>
      <c r="E13" s="22">
        <f>164336.46</f>
        <v>164336.46</v>
      </c>
      <c r="F13" s="22">
        <f>121800519.2</f>
        <v>121800519.2</v>
      </c>
      <c r="G13" s="22">
        <f>30874168.73</f>
        <v>30874168.73</v>
      </c>
      <c r="H13" s="22">
        <f>0</f>
        <v>0</v>
      </c>
      <c r="I13" s="22">
        <f>0</f>
        <v>0</v>
      </c>
      <c r="J13" s="22">
        <f>124198546.62</f>
        <v>124198546.62</v>
      </c>
      <c r="K13" s="22">
        <f>8252250</f>
        <v>8252250</v>
      </c>
      <c r="L13" s="22">
        <f>0</f>
        <v>0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285264259.75</f>
        <v>285264259.75</v>
      </c>
      <c r="C17" s="22">
        <f>285264259.75</f>
        <v>285264259.75</v>
      </c>
      <c r="D17" s="22">
        <f>152813463.13</f>
        <v>152813463.13</v>
      </c>
      <c r="E17" s="22">
        <f>164336.46</f>
        <v>164336.46</v>
      </c>
      <c r="F17" s="22">
        <f>121800519.2</f>
        <v>121800519.2</v>
      </c>
      <c r="G17" s="22">
        <f>30848607.47</f>
        <v>30848607.469999999</v>
      </c>
      <c r="H17" s="22">
        <f>0</f>
        <v>0</v>
      </c>
      <c r="I17" s="22">
        <f>0</f>
        <v>0</v>
      </c>
      <c r="J17" s="22">
        <f>124198546.62</f>
        <v>124198546.62</v>
      </c>
      <c r="K17" s="22">
        <f>8252250</f>
        <v>8252250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5617485.17</f>
        <v>5617485.1699999999</v>
      </c>
      <c r="C18" s="23">
        <f>5617485.17</f>
        <v>5617485.1699999999</v>
      </c>
      <c r="D18" s="23">
        <f>1864776.05</f>
        <v>1864776.05</v>
      </c>
      <c r="E18" s="23">
        <f>0</f>
        <v>0</v>
      </c>
      <c r="F18" s="23">
        <f>0</f>
        <v>0</v>
      </c>
      <c r="G18" s="23">
        <f>1864776.05</f>
        <v>1864776.05</v>
      </c>
      <c r="H18" s="23">
        <f>0</f>
        <v>0</v>
      </c>
      <c r="I18" s="23">
        <f>0</f>
        <v>0</v>
      </c>
      <c r="J18" s="23">
        <f>3752709.12</f>
        <v>3752709.12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279646774.58</f>
        <v>279646774.57999998</v>
      </c>
      <c r="C19" s="23">
        <f>279646774.58</f>
        <v>279646774.57999998</v>
      </c>
      <c r="D19" s="23">
        <f>150948687.08</f>
        <v>150948687.08000001</v>
      </c>
      <c r="E19" s="23">
        <f>164336.46</f>
        <v>164336.46</v>
      </c>
      <c r="F19" s="23">
        <f>121800519.2</f>
        <v>121800519.2</v>
      </c>
      <c r="G19" s="23">
        <f>28983831.42</f>
        <v>28983831.420000002</v>
      </c>
      <c r="H19" s="23">
        <f>0</f>
        <v>0</v>
      </c>
      <c r="I19" s="23">
        <f>0</f>
        <v>0</v>
      </c>
      <c r="J19" s="23">
        <f>120445837.5</f>
        <v>120445837.5</v>
      </c>
      <c r="K19" s="23">
        <f>8252250</f>
        <v>8252250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25561.26</f>
        <v>25561.26</v>
      </c>
      <c r="C21" s="22">
        <f>25561.26</f>
        <v>25561.26</v>
      </c>
      <c r="D21" s="22">
        <f>25561.26</f>
        <v>25561.26</v>
      </c>
      <c r="E21" s="22">
        <f>0</f>
        <v>0</v>
      </c>
      <c r="F21" s="22">
        <f>0</f>
        <v>0</v>
      </c>
      <c r="G21" s="22">
        <f>25561.26</f>
        <v>25561.26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0</f>
        <v>0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0</f>
        <v>0</v>
      </c>
      <c r="C22" s="23">
        <f>0</f>
        <v>0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0</f>
        <v>0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25561.26</f>
        <v>25561.26</v>
      </c>
      <c r="C23" s="23">
        <f>25561.26</f>
        <v>25561.26</v>
      </c>
      <c r="D23" s="23">
        <f>25561.26</f>
        <v>25561.26</v>
      </c>
      <c r="E23" s="23">
        <f>0</f>
        <v>0</v>
      </c>
      <c r="F23" s="23">
        <f>0</f>
        <v>0</v>
      </c>
      <c r="G23" s="23">
        <f>25561.26</f>
        <v>25561.26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2024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2644633.64</f>
        <v>2644633.64</v>
      </c>
      <c r="C43" s="24">
        <f>2644633.64</f>
        <v>2644633.64</v>
      </c>
      <c r="D43" s="24">
        <f>2644633.64</f>
        <v>2644633.64</v>
      </c>
      <c r="E43" s="24">
        <f>0</f>
        <v>0</v>
      </c>
      <c r="F43" s="24">
        <f>0</f>
        <v>0</v>
      </c>
      <c r="G43" s="24">
        <f>2644633.64</f>
        <v>2644633.64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2644633.64</f>
        <v>2644633.64</v>
      </c>
      <c r="C45" s="25">
        <f>2644633.64</f>
        <v>2644633.64</v>
      </c>
      <c r="D45" s="25">
        <f>2644633.64</f>
        <v>2644633.64</v>
      </c>
      <c r="E45" s="25">
        <f>0</f>
        <v>0</v>
      </c>
      <c r="F45" s="25">
        <f>0</f>
        <v>0</v>
      </c>
      <c r="G45" s="25">
        <f>2644633.64</f>
        <v>2644633.64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1186334173.58</f>
        <v>1186334173.5799999</v>
      </c>
      <c r="C46" s="24">
        <f>1186334173.58</f>
        <v>1186334173.5799999</v>
      </c>
      <c r="D46" s="24">
        <f>2129184.52</f>
        <v>2129184.52</v>
      </c>
      <c r="E46" s="24">
        <f>0</f>
        <v>0</v>
      </c>
      <c r="F46" s="24">
        <f>0</f>
        <v>0</v>
      </c>
      <c r="G46" s="24">
        <f>2129184.52</f>
        <v>2129184.52</v>
      </c>
      <c r="H46" s="24">
        <f>0</f>
        <v>0</v>
      </c>
      <c r="I46" s="24">
        <f>0</f>
        <v>0</v>
      </c>
      <c r="J46" s="24">
        <f>1184096761.37</f>
        <v>1184096761.3699999</v>
      </c>
      <c r="K46" s="24">
        <f>0</f>
        <v>0</v>
      </c>
      <c r="L46" s="24">
        <f>108177.69</f>
        <v>108177.69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1978717.04</f>
        <v>1978717.04</v>
      </c>
      <c r="C47" s="25">
        <f>1978717.04</f>
        <v>1978717.04</v>
      </c>
      <c r="D47" s="25">
        <f>1978717.04</f>
        <v>1978717.04</v>
      </c>
      <c r="E47" s="25">
        <f>0</f>
        <v>0</v>
      </c>
      <c r="F47" s="25">
        <f>0</f>
        <v>0</v>
      </c>
      <c r="G47" s="25">
        <f>1978717.04</f>
        <v>1978717.04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696452644.26</f>
        <v>696452644.25999999</v>
      </c>
      <c r="C48" s="25">
        <f>696452644.26</f>
        <v>696452644.25999999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696348469.26</f>
        <v>696348469.25999999</v>
      </c>
      <c r="K48" s="25">
        <f>0</f>
        <v>0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487902812.28</f>
        <v>487902812.27999997</v>
      </c>
      <c r="C49" s="25">
        <f>487902812.28</f>
        <v>487902812.27999997</v>
      </c>
      <c r="D49" s="25">
        <f>46342.48</f>
        <v>46342.48</v>
      </c>
      <c r="E49" s="25">
        <f>0</f>
        <v>0</v>
      </c>
      <c r="F49" s="25">
        <f>0</f>
        <v>0</v>
      </c>
      <c r="G49" s="25">
        <f>46342.48</f>
        <v>46342.48</v>
      </c>
      <c r="H49" s="25">
        <f>0</f>
        <v>0</v>
      </c>
      <c r="I49" s="25">
        <f>0</f>
        <v>0</v>
      </c>
      <c r="J49" s="25">
        <f>487748292.11</f>
        <v>487748292.11000001</v>
      </c>
      <c r="K49" s="25">
        <f>0</f>
        <v>0</v>
      </c>
      <c r="L49" s="25">
        <f>108177.69</f>
        <v>108177.69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487482133.2</f>
        <v>487482133.19999999</v>
      </c>
      <c r="C50" s="24">
        <f>487482133.2</f>
        <v>487482133.19999999</v>
      </c>
      <c r="D50" s="24">
        <f>3592658.62</f>
        <v>3592658.62</v>
      </c>
      <c r="E50" s="24">
        <f>2604.3</f>
        <v>2604.3000000000002</v>
      </c>
      <c r="F50" s="24">
        <f>4335.22</f>
        <v>4335.22</v>
      </c>
      <c r="G50" s="24">
        <f>3584627.24</f>
        <v>3584627.24</v>
      </c>
      <c r="H50" s="24">
        <f>1091.86</f>
        <v>1091.8599999999999</v>
      </c>
      <c r="I50" s="24">
        <f>0</f>
        <v>0</v>
      </c>
      <c r="J50" s="24">
        <f>573372.44</f>
        <v>573372.43999999994</v>
      </c>
      <c r="K50" s="24">
        <f>4920.26</f>
        <v>4920.26</v>
      </c>
      <c r="L50" s="24">
        <f>28227834.08</f>
        <v>28227834.079999998</v>
      </c>
      <c r="M50" s="24">
        <f>454737166.56</f>
        <v>454737166.56</v>
      </c>
      <c r="N50" s="24">
        <f>346181.24</f>
        <v>346181.24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19812933.85</f>
        <v>19812933.850000001</v>
      </c>
      <c r="C51" s="25">
        <f>19812933.85</f>
        <v>19812933.850000001</v>
      </c>
      <c r="D51" s="25">
        <f>3014183.9</f>
        <v>3014183.9</v>
      </c>
      <c r="E51" s="25">
        <f>0</f>
        <v>0</v>
      </c>
      <c r="F51" s="25">
        <f>0</f>
        <v>0</v>
      </c>
      <c r="G51" s="25">
        <f>3014183.9</f>
        <v>3014183.9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8774822.38</f>
        <v>8774822.3800000008</v>
      </c>
      <c r="M51" s="25">
        <f>7941351.15</f>
        <v>7941351.1500000004</v>
      </c>
      <c r="N51" s="25">
        <f>82576.42</f>
        <v>82576.42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467669199.35</f>
        <v>467669199.35000002</v>
      </c>
      <c r="C52" s="25">
        <f>467669199.35</f>
        <v>467669199.35000002</v>
      </c>
      <c r="D52" s="25">
        <f>578474.72</f>
        <v>578474.72</v>
      </c>
      <c r="E52" s="25">
        <f>2604.3</f>
        <v>2604.3000000000002</v>
      </c>
      <c r="F52" s="25">
        <f>4335.22</f>
        <v>4335.22</v>
      </c>
      <c r="G52" s="25">
        <f>570443.34</f>
        <v>570443.34</v>
      </c>
      <c r="H52" s="25">
        <f>1091.86</f>
        <v>1091.8599999999999</v>
      </c>
      <c r="I52" s="25">
        <f>0</f>
        <v>0</v>
      </c>
      <c r="J52" s="25">
        <f>573372.44</f>
        <v>573372.43999999994</v>
      </c>
      <c r="K52" s="25">
        <f>4920.26</f>
        <v>4920.26</v>
      </c>
      <c r="L52" s="25">
        <f>19453011.7</f>
        <v>19453011.699999999</v>
      </c>
      <c r="M52" s="25">
        <f>446795815.41</f>
        <v>446795815.41000003</v>
      </c>
      <c r="N52" s="25">
        <f>263604.82</f>
        <v>263604.82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907681744.22</f>
        <v>907681744.22000003</v>
      </c>
      <c r="C53" s="24">
        <f>907681744.22</f>
        <v>907681744.22000003</v>
      </c>
      <c r="D53" s="24">
        <f>730120401.54</f>
        <v>730120401.53999996</v>
      </c>
      <c r="E53" s="24">
        <f>44973164.79</f>
        <v>44973164.789999999</v>
      </c>
      <c r="F53" s="24">
        <f>4790788.07</f>
        <v>4790788.07</v>
      </c>
      <c r="G53" s="24">
        <f>680338690.01</f>
        <v>680338690.00999999</v>
      </c>
      <c r="H53" s="24">
        <f>17758.67</f>
        <v>17758.669999999998</v>
      </c>
      <c r="I53" s="24">
        <f>0</f>
        <v>0</v>
      </c>
      <c r="J53" s="24">
        <f>1211423.95</f>
        <v>1211423.95</v>
      </c>
      <c r="K53" s="24">
        <f>11596.67</f>
        <v>11596.67</v>
      </c>
      <c r="L53" s="24">
        <f>45679211.19</f>
        <v>45679211.189999998</v>
      </c>
      <c r="M53" s="24">
        <f>127842940.53</f>
        <v>127842940.53</v>
      </c>
      <c r="N53" s="24">
        <f>2816170.34</f>
        <v>2816170.34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55698250.76</f>
        <v>55698250.759999998</v>
      </c>
      <c r="C54" s="25">
        <f>55698250.76</f>
        <v>55698250.759999998</v>
      </c>
      <c r="D54" s="25">
        <f>26253720.16</f>
        <v>26253720.16</v>
      </c>
      <c r="E54" s="25">
        <f>2177206.69</f>
        <v>2177206.69</v>
      </c>
      <c r="F54" s="25">
        <f>4551379.78</f>
        <v>4551379.78</v>
      </c>
      <c r="G54" s="25">
        <f>19524950.56</f>
        <v>19524950.559999999</v>
      </c>
      <c r="H54" s="25">
        <f>183.13</f>
        <v>183.13</v>
      </c>
      <c r="I54" s="25">
        <f>0</f>
        <v>0</v>
      </c>
      <c r="J54" s="25">
        <f>131.41</f>
        <v>131.41</v>
      </c>
      <c r="K54" s="25">
        <f>0</f>
        <v>0</v>
      </c>
      <c r="L54" s="25">
        <f>26120131.16</f>
        <v>26120131.16</v>
      </c>
      <c r="M54" s="25">
        <f>3050839.45</f>
        <v>3050839.45</v>
      </c>
      <c r="N54" s="25">
        <f>273428.58</f>
        <v>273428.58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13033652.72</f>
        <v>13033652.720000001</v>
      </c>
      <c r="C55" s="25">
        <f>13033652.72</f>
        <v>13033652.720000001</v>
      </c>
      <c r="D55" s="25">
        <f>4607426.75</f>
        <v>4607426.75</v>
      </c>
      <c r="E55" s="25">
        <f>4457091.21</f>
        <v>4457091.21</v>
      </c>
      <c r="F55" s="25">
        <f>32151</f>
        <v>32151</v>
      </c>
      <c r="G55" s="25">
        <f>118184.54</f>
        <v>118184.54</v>
      </c>
      <c r="H55" s="25">
        <f>0</f>
        <v>0</v>
      </c>
      <c r="I55" s="25">
        <f>0</f>
        <v>0</v>
      </c>
      <c r="J55" s="25">
        <f>2530.2</f>
        <v>2530.1999999999998</v>
      </c>
      <c r="K55" s="25">
        <f>8002.1</f>
        <v>8002.1</v>
      </c>
      <c r="L55" s="25">
        <f>818957.79</f>
        <v>818957.79</v>
      </c>
      <c r="M55" s="25">
        <f>7268769.71</f>
        <v>7268769.71</v>
      </c>
      <c r="N55" s="25">
        <f>327966.17</f>
        <v>327966.17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838949840.74</f>
        <v>838949840.74000001</v>
      </c>
      <c r="C56" s="25">
        <f>838949840.74</f>
        <v>838949840.74000001</v>
      </c>
      <c r="D56" s="25">
        <f>699259254.63</f>
        <v>699259254.63</v>
      </c>
      <c r="E56" s="25">
        <f>38338866.89</f>
        <v>38338866.890000001</v>
      </c>
      <c r="F56" s="25">
        <f>207257.29</f>
        <v>207257.29</v>
      </c>
      <c r="G56" s="25">
        <f>660695554.91</f>
        <v>660695554.90999997</v>
      </c>
      <c r="H56" s="25">
        <f>17575.54</f>
        <v>17575.54</v>
      </c>
      <c r="I56" s="25">
        <f>0</f>
        <v>0</v>
      </c>
      <c r="J56" s="25">
        <f>1208762.34</f>
        <v>1208762.3400000001</v>
      </c>
      <c r="K56" s="25">
        <f>3594.57</f>
        <v>3594.57</v>
      </c>
      <c r="L56" s="25">
        <f>18740122.24</f>
        <v>18740122.239999998</v>
      </c>
      <c r="M56" s="25">
        <f>117523331.37</f>
        <v>117523331.37</v>
      </c>
      <c r="N56" s="25">
        <f>2214775.59</f>
        <v>2214775.59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2024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500000</f>
        <v>500000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500000</f>
        <v>500000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500000</f>
        <v>500000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500000</f>
        <v>500000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2024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136</f>
        <v>136</v>
      </c>
      <c r="H89" s="66"/>
      <c r="I89" s="49">
        <f>225662994.99</f>
        <v>225662994.99000001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40</f>
        <v>40</v>
      </c>
      <c r="H90" s="68"/>
      <c r="I90" s="51">
        <f>-127828718.18</f>
        <v>-127828718.18000001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0</f>
        <v>0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3</f>
        <v>3</v>
      </c>
      <c r="C94" s="8" t="str">
        <f>IF(B94=1,"I Kwartał",IF(B94=2,"II Kwartały",IF(B94=3,"III Kwartały",IF(B94=4,"IV Kwartały","-"))))</f>
        <v>III Kwartały</v>
      </c>
    </row>
    <row r="95" spans="1:13" ht="13.5" customHeight="1" x14ac:dyDescent="0.2">
      <c r="A95" s="8" t="s">
        <v>9</v>
      </c>
      <c r="B95" s="8">
        <f>2024</f>
        <v>2024</v>
      </c>
      <c r="C95" s="9"/>
    </row>
    <row r="96" spans="1:13" ht="13.5" customHeight="1" x14ac:dyDescent="0.2">
      <c r="A96" s="8" t="s">
        <v>10</v>
      </c>
      <c r="B96" s="10" t="str">
        <f>"Nov 14 2024 12:00AM"</f>
        <v>Nov 14 2024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2024-12-09T09:25:47Z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2024-12-09T10:25:47.1750859+01:00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GRN-464c9944-863c-4c2a-bb9a-8bc3170eed1a</vt:lpwstr>
  </property>
  <property fmtid="{D5CDD505-2E9C-101B-9397-08002B2CF9AE}" pid="7" name="MFHash">
    <vt:lpwstr>A8R4pZ5im1VY2frF9fbsIOV2pDug81ryeklKrFytBbw=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