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1 stycz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I60" i="1"/>
  <c r="G60" i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H35" i="2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F28" i="1" s="1"/>
  <c r="AF40" i="1"/>
  <c r="Q39" i="1"/>
  <c r="AA40" i="1" l="1"/>
  <c r="AR40" i="1"/>
  <c r="AR28" i="1"/>
  <c r="AA28" i="1"/>
  <c r="AN40" i="1"/>
  <c r="J40" i="1"/>
  <c r="F40" i="1"/>
  <c r="AN28" i="1"/>
  <c r="J28" i="1"/>
  <c r="F28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<sst xmlns="http://schemas.openxmlformats.org/spreadsheetml/2006/main" count="334" uniqueCount="234">
  <si>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</si>
  <si>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</si>
  <si>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</si>
  <si>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</si>
  <si>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</si>
  <si>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</si>
  <si>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</si>
  <si>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</si>
  <si>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</si>
  <si>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</si>
  <si>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</si>
  <si>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</si>
  <si>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</si>
  <si>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</si>
  <si>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</si>
  <si>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</si>
  <si>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</si>
  <si>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</si>
  <si>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</si>
  <si>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</si>
  <si>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</si>
  <si>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</si>
  <si>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</si>
  <si>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</si>
  <si>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</si>
  <si>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</si>
  <si>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</si>
  <si>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</si>
  <si>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</si>
  <si>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</si>
  <si>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</si>
  <si>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</si>
  <si>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</si>
  <si>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</si>
  <si>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</si>
  <si>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</si>
  <si>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</si>
  <si>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</si>
  <si>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</si>
  <si>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</si>
  <si>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</si>
  <si>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</si>
  <si>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</si>
  <si>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</si>
  <si>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</si>
  <si>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</si>
  <si>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</si>
  <si>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</si>
  <si>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</si>
  <si>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</si>
  <si>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</si>
  <si>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</si>
  <si>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</si>
  <si>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</si>
  <si>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</si>
  <si>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</si>
  <si>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</si>
  <si>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</si>
  <si>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</si>
  <si>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</si>
  <si>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</si>
  <si>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</si>
  <si>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</si>
  <si>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</si>
  <si>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</si>
  <si>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</si>
  <si>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</si>
  <si>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</si>
  <si>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</si>
  <si>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</si>
  <si>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</si>
  <si>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</si>
  <si>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</si>
  <si>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</si>
  <si>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</si>
  <si>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</si>
  <si>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</si>
  <si>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</si>
  <si>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</si>
  <si>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</si>
  <si>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</si>
  <si>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</si>
  <si>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</si>
  <si>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</si>
  <si>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</si>
  <si>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</si>
  <si>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</si>
  <si>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</si>
  <si>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</si>
  <si>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</si>
  <si>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</si>
  <si>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</si>
  <si>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</si>
  <si>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</si>
  <si>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</si>
  <si>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</si>
  <si>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</si>
  <si>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</si>
  <si>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</si>
  <si>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</si>
  <si>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</si>
  <si>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</si>
  <si>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</si>
  <si>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</si>
  <si>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</si>
  <si>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</si>
  <si>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</si>
  <si>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</si>
  <si>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</si>
  <si>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</si>
  <si>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</si>
  <si>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</si>
  <si>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</si>
  <si>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</si>
  <si>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</si>
  <si>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</si>
  <si>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</si>
  <si>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</si>
  <si>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</si>
  <si>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</si>
  <si>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</si>
  <si>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</si>
  <si>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</si>
  <si>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</si>
  <si>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</si>
  <si>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</si>
  <si>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</si>
  <si>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</si>
  <si>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</si>
  <si>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</si>
  <si>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</si>
  <si>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</si>
  <si>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</si>
  <si>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</si>
  <si>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</si>
  <si>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</si>
  <si>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</si>
  <si>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</si>
  <si>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</si>
  <si>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</si>
  <si>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</si>
  <si>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</si>
  <si>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</si>
  <si>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</si>
  <si>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</si>
  <si>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</si>
  <si>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</si>
  <si>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</si>
  <si>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</si>
  <si>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</si>
  <si>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</si>
  <si>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</si>
  <si>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</si>
  <si>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</si>
  <si>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</si>
  <si>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</si>
  <si>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</si>
  <si>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</si>
  <si>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</si>
  <si>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</si>
  <si>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</si>
  <si>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</si>
  <si>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</si>
  <si>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</si>
  <si>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</si>
  <si>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</si>
  <si>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</si>
  <si>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</si>
  <si>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</si>
  <si>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</si>
  <si>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</si>
  <si>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</si>
  <si>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</si>
  <si>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</si>
  <si>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</si>
  <si>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</si>
  <si>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</si>
  <si>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</si>
  <si>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</si>
  <si>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</si>
  <si>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</si>
  <si>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</si>
  <si>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</si>
  <si>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</si>
  <si>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</si>
  <si>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</si>
  <si>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</si>
  <si>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</si>
  <si>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</si>
  <si>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</si>
  <si>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</si>
  <si>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</si>
  <si>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</si>
  <si>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</si>
  <si>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</si>
  <si>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</si>
  <si>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</si>
  <si>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</si>
  <si>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</si>
  <si>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</si>
  <si>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</si>
  <si>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</si>
  <si>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</si>
  <si>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</si>
  <si>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</si>
  <si>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</si>
  <si>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</si>
  <si>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</si>
  <si>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</si>
  <si>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</si>
  <si>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</si>
  <si>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</si>
  <si>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</si>
  <si>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</si>
  <si>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</si>
  <si>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</si>
  <si>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</si>
  <si>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</si>
  <si>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</si>
  <si>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</si>
  <si>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</si>
  <si>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</si>
  <si>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</si>
  <si>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</si>
  <si>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</si>
  <si>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</si>
  <si>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</si>
  <si>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</si>
  <si>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</si>
  <si>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</si>
  <si>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</si>
  <si>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</si>
  <si>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31.01.2022</t>
  </si>
  <si>
    <t xml:space="preserve">Limit finansowy zgodny z arkuszem kalkulacyjnym z dnia 05.02.2022, kurs 1 EUR= 4,5755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</si>
</sst>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2"/>
  <sheetViews>
    <sheetView showGridLines="0" tabSelected="1" zoomScale="70" zoomScaleNormal="70" workbookViewId="0">
      <pane xSplit="2" ySplit="6" topLeftCell="C41" activePane="bottomRight" state="frozen"/>
      <selection pane="topRight" activeCell="C1" sqref="C1"/>
      <selection pane="bottomLeft" activeCell="A7" sqref="A7"/>
      <selection pane="bottomRight" activeCell="J56" sqref="J56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64</v>
      </c>
      <c r="B1" s="63"/>
      <c r="C1" s="47"/>
      <c r="D1" s="48"/>
      <c r="E1" s="48"/>
      <c r="F1" s="49"/>
      <c r="G1" s="50"/>
      <c r="H1" s="50"/>
      <c r="I1" s="50"/>
      <c r="J1" s="50"/>
      <c r="K1" s="254"/>
      <c r="L1" s="254"/>
      <c r="M1" s="254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233</v>
      </c>
      <c r="B3" s="125">
        <v>4.5754999999999999</v>
      </c>
      <c r="C3" s="256"/>
      <c r="D3" s="256"/>
      <c r="E3" s="55"/>
      <c r="F3" s="257"/>
      <c r="G3" s="257"/>
      <c r="H3" s="257"/>
      <c r="I3" s="257"/>
      <c r="J3" s="257"/>
      <c r="K3" s="65"/>
      <c r="L3" s="65"/>
      <c r="M3" s="66"/>
      <c r="N3" s="67"/>
      <c r="O3" s="68" t="s">
        <v>232</v>
      </c>
      <c r="P3" s="263"/>
      <c r="Q3" s="263"/>
      <c r="R3" s="258"/>
      <c r="S3" s="258"/>
      <c r="T3" s="258"/>
      <c r="U3" s="65"/>
      <c r="V3" s="65"/>
      <c r="W3" s="65"/>
      <c r="X3" s="220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64" t="s">
        <v>230</v>
      </c>
      <c r="B4" s="265" t="s">
        <v>0</v>
      </c>
      <c r="C4" s="252" t="s">
        <v>175</v>
      </c>
      <c r="D4" s="252"/>
      <c r="E4" s="252"/>
      <c r="F4" s="266"/>
      <c r="G4" s="267" t="s">
        <v>174</v>
      </c>
      <c r="H4" s="268"/>
      <c r="I4" s="268"/>
      <c r="J4" s="269"/>
      <c r="K4" s="259" t="s">
        <v>176</v>
      </c>
      <c r="L4" s="259"/>
      <c r="M4" s="259"/>
      <c r="N4" s="259" t="s">
        <v>1</v>
      </c>
      <c r="O4" s="259"/>
      <c r="P4" s="259"/>
      <c r="Q4" s="260"/>
      <c r="R4" s="261"/>
      <c r="S4" s="261"/>
      <c r="T4" s="261"/>
      <c r="U4" s="259" t="s">
        <v>2</v>
      </c>
      <c r="V4" s="259"/>
      <c r="W4" s="259"/>
      <c r="X4" s="259" t="s">
        <v>216</v>
      </c>
      <c r="Y4" s="259"/>
      <c r="Z4" s="259"/>
      <c r="AA4" s="260"/>
      <c r="AB4" s="252" t="s">
        <v>3</v>
      </c>
      <c r="AC4" s="262"/>
      <c r="AD4" s="262"/>
      <c r="AE4" s="262"/>
      <c r="AF4" s="253"/>
      <c r="AG4" s="262"/>
      <c r="AH4" s="262"/>
      <c r="AI4" s="252" t="s">
        <v>218</v>
      </c>
      <c r="AJ4" s="252"/>
      <c r="AK4" s="252"/>
      <c r="AL4" s="252"/>
      <c r="AM4" s="252"/>
      <c r="AN4" s="253"/>
      <c r="AO4" s="252" t="s">
        <v>221</v>
      </c>
      <c r="AP4" s="252"/>
      <c r="AQ4" s="252"/>
      <c r="AR4" s="253"/>
    </row>
    <row r="5" spans="1:44" s="69" customFormat="1" ht="60.75" thickBot="1" x14ac:dyDescent="0.3">
      <c r="A5" s="264"/>
      <c r="B5" s="265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169</v>
      </c>
      <c r="L5" s="107" t="s">
        <v>170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171</v>
      </c>
      <c r="S5" s="107" t="s">
        <v>172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173</v>
      </c>
      <c r="AH5" s="107" t="s">
        <v>177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8" t="s">
        <v>178</v>
      </c>
      <c r="B6" s="129">
        <v>1067907016</v>
      </c>
      <c r="C6" s="139">
        <v>6396</v>
      </c>
      <c r="D6" s="140">
        <v>1686837717.74</v>
      </c>
      <c r="E6" s="140">
        <v>1207933944.3800001</v>
      </c>
      <c r="F6" s="236">
        <f>D6/B6</f>
        <v>1.5795735887739499</v>
      </c>
      <c r="G6" s="237">
        <v>5508</v>
      </c>
      <c r="H6" s="238">
        <v>1035736748.95</v>
      </c>
      <c r="I6" s="238">
        <v>719608216.19000006</v>
      </c>
      <c r="J6" s="236">
        <f>H6/B6</f>
        <v>0.96987540434887454</v>
      </c>
      <c r="K6" s="237">
        <v>687</v>
      </c>
      <c r="L6" s="238">
        <v>392024334.19999999</v>
      </c>
      <c r="M6" s="238">
        <v>289789871.75999999</v>
      </c>
      <c r="N6" s="237">
        <v>5373</v>
      </c>
      <c r="O6" s="238">
        <v>1153845854.3499999</v>
      </c>
      <c r="P6" s="238">
        <v>813003471.60000002</v>
      </c>
      <c r="Q6" s="236">
        <f>O6/B6</f>
        <v>1.080474083475822</v>
      </c>
      <c r="R6" s="237">
        <v>83</v>
      </c>
      <c r="S6" s="238">
        <v>207230347.86000001</v>
      </c>
      <c r="T6" s="238">
        <v>154517408.96000001</v>
      </c>
      <c r="U6" s="237">
        <v>115</v>
      </c>
      <c r="V6" s="238">
        <v>3538347.98</v>
      </c>
      <c r="W6" s="238">
        <v>2653760.9700000002</v>
      </c>
      <c r="X6" s="237">
        <v>5290</v>
      </c>
      <c r="Y6" s="238">
        <v>943077158.50999999</v>
      </c>
      <c r="Z6" s="140">
        <v>655832301.66999996</v>
      </c>
      <c r="AA6" s="188">
        <f>Y6/B6</f>
        <v>0.88310793391210385</v>
      </c>
      <c r="AB6" s="249">
        <v>5027</v>
      </c>
      <c r="AC6" s="249">
        <v>5187</v>
      </c>
      <c r="AD6" s="140">
        <v>686789322.10000002</v>
      </c>
      <c r="AE6" s="140">
        <v>466263347.77999997</v>
      </c>
      <c r="AF6" s="188">
        <f>AD6/B6</f>
        <v>0.643117155155014</v>
      </c>
      <c r="AG6" s="139">
        <v>20</v>
      </c>
      <c r="AH6" s="140">
        <v>1588592.14</v>
      </c>
      <c r="AI6" s="139">
        <v>5166</v>
      </c>
      <c r="AJ6" s="140">
        <v>724345616.07000005</v>
      </c>
      <c r="AK6" s="140">
        <v>492110986.24000001</v>
      </c>
      <c r="AL6" s="140">
        <v>335233969.60000002</v>
      </c>
      <c r="AM6" s="140">
        <v>251425476.13999999</v>
      </c>
      <c r="AN6" s="188">
        <f>AJ6/B6</f>
        <v>0.67828528628189111</v>
      </c>
      <c r="AO6" s="139">
        <v>4937</v>
      </c>
      <c r="AP6" s="140">
        <v>629037242.25</v>
      </c>
      <c r="AQ6" s="140">
        <v>420629706.31999999</v>
      </c>
      <c r="AR6" s="188">
        <f>AP6/B6</f>
        <v>0.58903746564579174</v>
      </c>
    </row>
    <row r="7" spans="1:44" x14ac:dyDescent="0.2">
      <c r="A7" s="159" t="s">
        <v>14</v>
      </c>
      <c r="B7" s="168">
        <v>9033501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1.1019444266403469</v>
      </c>
      <c r="G7" s="149">
        <v>1</v>
      </c>
      <c r="H7" s="148">
        <v>8181268.0800000001</v>
      </c>
      <c r="I7" s="148">
        <v>6135951.0599999996</v>
      </c>
      <c r="J7" s="202">
        <f t="shared" ref="J7:J60" si="1">H7/B7</f>
        <v>0.90565862338422276</v>
      </c>
      <c r="K7" s="149">
        <v>2</v>
      </c>
      <c r="L7" s="148">
        <v>1773148</v>
      </c>
      <c r="M7" s="150">
        <v>1329861</v>
      </c>
      <c r="N7" s="149">
        <v>1</v>
      </c>
      <c r="O7" s="148">
        <v>8180770.6500000004</v>
      </c>
      <c r="P7" s="148">
        <v>6135577.9800000004</v>
      </c>
      <c r="Q7" s="202">
        <f>O7/$B7</f>
        <v>0.90560355835461803</v>
      </c>
      <c r="R7" s="149">
        <v>0</v>
      </c>
      <c r="S7" s="148">
        <v>0</v>
      </c>
      <c r="T7" s="150">
        <v>0</v>
      </c>
      <c r="U7" s="149">
        <v>0</v>
      </c>
      <c r="V7" s="148">
        <v>0</v>
      </c>
      <c r="W7" s="150">
        <v>0</v>
      </c>
      <c r="X7" s="149">
        <v>1</v>
      </c>
      <c r="Y7" s="134">
        <v>8180770.6500000004</v>
      </c>
      <c r="Z7" s="134">
        <v>6135577.9800000004</v>
      </c>
      <c r="AA7" s="187">
        <f t="shared" ref="AA7:AA60" si="2">Y7/B7</f>
        <v>0.90560355835461803</v>
      </c>
      <c r="AB7" s="136">
        <v>1</v>
      </c>
      <c r="AC7" s="138">
        <v>1</v>
      </c>
      <c r="AD7" s="134">
        <v>755343.71</v>
      </c>
      <c r="AE7" s="134">
        <v>566507.78</v>
      </c>
      <c r="AF7" s="187">
        <f t="shared" ref="AF7:AF60" si="3">AD7/B7</f>
        <v>8.3615832886939398E-2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0.31106433707152964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</row>
    <row r="8" spans="1:44" x14ac:dyDescent="0.2">
      <c r="A8" s="160" t="s">
        <v>15</v>
      </c>
      <c r="B8" s="169">
        <v>16345845</v>
      </c>
      <c r="C8" s="70">
        <v>370</v>
      </c>
      <c r="D8" s="71">
        <v>23277761.059999999</v>
      </c>
      <c r="E8" s="86">
        <v>17458320.780000001</v>
      </c>
      <c r="F8" s="187">
        <f t="shared" si="0"/>
        <v>1.4240781715475705</v>
      </c>
      <c r="G8" s="111">
        <v>271</v>
      </c>
      <c r="H8" s="110">
        <v>16621597.68</v>
      </c>
      <c r="I8" s="110">
        <v>12466198.189999999</v>
      </c>
      <c r="J8" s="202">
        <f t="shared" si="1"/>
        <v>1.0168698944594177</v>
      </c>
      <c r="K8" s="111">
        <v>72</v>
      </c>
      <c r="L8" s="110">
        <v>4413657.08</v>
      </c>
      <c r="M8" s="112">
        <v>3310242.77</v>
      </c>
      <c r="N8" s="111">
        <v>287</v>
      </c>
      <c r="O8" s="110">
        <v>16433524.68</v>
      </c>
      <c r="P8" s="110">
        <v>12325143.470000001</v>
      </c>
      <c r="Q8" s="202">
        <f t="shared" ref="Q8:Q27" si="6">O8/$B8</f>
        <v>1.0053640347134087</v>
      </c>
      <c r="R8" s="111">
        <v>19</v>
      </c>
      <c r="S8" s="110">
        <v>982673.88</v>
      </c>
      <c r="T8" s="112">
        <v>737005.41</v>
      </c>
      <c r="U8" s="111">
        <v>15</v>
      </c>
      <c r="V8" s="110">
        <v>43459.31</v>
      </c>
      <c r="W8" s="112">
        <v>32594.49</v>
      </c>
      <c r="X8" s="111">
        <v>268</v>
      </c>
      <c r="Y8" s="71">
        <v>15407391.49</v>
      </c>
      <c r="Z8" s="71">
        <v>11555543.57</v>
      </c>
      <c r="AA8" s="187">
        <f t="shared" si="2"/>
        <v>0.94258764169120657</v>
      </c>
      <c r="AB8" s="111">
        <v>269</v>
      </c>
      <c r="AC8" s="74">
        <v>277</v>
      </c>
      <c r="AD8" s="71">
        <v>15356159.42</v>
      </c>
      <c r="AE8" s="71">
        <v>11517119.51</v>
      </c>
      <c r="AF8" s="187">
        <f t="shared" si="3"/>
        <v>0.93945338524866717</v>
      </c>
      <c r="AG8" s="74">
        <v>4</v>
      </c>
      <c r="AH8" s="72">
        <v>203520.08</v>
      </c>
      <c r="AI8" s="73">
        <v>268</v>
      </c>
      <c r="AJ8" s="71">
        <v>15499641.380000001</v>
      </c>
      <c r="AK8" s="71">
        <v>11624730.960000001</v>
      </c>
      <c r="AL8" s="71">
        <v>13091582.220000001</v>
      </c>
      <c r="AM8" s="71">
        <v>9818686.6600000001</v>
      </c>
      <c r="AN8" s="187">
        <f t="shared" si="4"/>
        <v>0.94823127100495574</v>
      </c>
      <c r="AO8" s="73">
        <v>251</v>
      </c>
      <c r="AP8" s="71">
        <v>13786655.99</v>
      </c>
      <c r="AQ8" s="71">
        <v>10339991.91</v>
      </c>
      <c r="AR8" s="187">
        <f t="shared" si="5"/>
        <v>0.84343489064040433</v>
      </c>
    </row>
    <row r="9" spans="1:44" s="76" customFormat="1" ht="25.5" x14ac:dyDescent="0.2">
      <c r="A9" s="160" t="s">
        <v>16</v>
      </c>
      <c r="B9" s="169">
        <v>10752425</v>
      </c>
      <c r="C9" s="96">
        <v>6</v>
      </c>
      <c r="D9" s="92">
        <v>22278380.25</v>
      </c>
      <c r="E9" s="93">
        <v>16708785.199999999</v>
      </c>
      <c r="F9" s="187">
        <f t="shared" si="0"/>
        <v>2.0719400739833107</v>
      </c>
      <c r="G9" s="116">
        <v>2</v>
      </c>
      <c r="H9" s="115">
        <v>4194998.17</v>
      </c>
      <c r="I9" s="115">
        <v>3146248.62</v>
      </c>
      <c r="J9" s="202">
        <f t="shared" si="1"/>
        <v>0.39014437859366607</v>
      </c>
      <c r="K9" s="116">
        <v>4</v>
      </c>
      <c r="L9" s="115">
        <v>18083382.079999998</v>
      </c>
      <c r="M9" s="117">
        <v>13562536.550000001</v>
      </c>
      <c r="N9" s="116">
        <v>2</v>
      </c>
      <c r="O9" s="115">
        <v>4194517.53</v>
      </c>
      <c r="P9" s="115">
        <v>3145888.14</v>
      </c>
      <c r="Q9" s="202">
        <f t="shared" si="6"/>
        <v>0.39009967797961859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7">
        <f t="shared" si="2"/>
        <v>0.39009967797961859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1.7428321518169157E-2</v>
      </c>
      <c r="AG9" s="95">
        <v>0</v>
      </c>
      <c r="AH9" s="97">
        <v>0</v>
      </c>
      <c r="AI9" s="94">
        <v>2</v>
      </c>
      <c r="AJ9" s="115">
        <v>1147311.8400000001</v>
      </c>
      <c r="AK9" s="115">
        <v>860483.86</v>
      </c>
      <c r="AL9" s="92">
        <v>1147311.8400000001</v>
      </c>
      <c r="AM9" s="92">
        <v>860483.86</v>
      </c>
      <c r="AN9" s="187">
        <f t="shared" si="4"/>
        <v>0.10670261266644501</v>
      </c>
      <c r="AO9" s="94">
        <v>0</v>
      </c>
      <c r="AP9" s="92">
        <v>0</v>
      </c>
      <c r="AQ9" s="92">
        <v>0</v>
      </c>
      <c r="AR9" s="187">
        <f t="shared" si="5"/>
        <v>0</v>
      </c>
    </row>
    <row r="10" spans="1:44" s="76" customFormat="1" ht="25.5" x14ac:dyDescent="0.2">
      <c r="A10" s="160" t="s">
        <v>17</v>
      </c>
      <c r="B10" s="169">
        <v>164495430</v>
      </c>
      <c r="C10" s="73">
        <v>62</v>
      </c>
      <c r="D10" s="98">
        <v>186141007.25999999</v>
      </c>
      <c r="E10" s="98">
        <v>139605755.42000002</v>
      </c>
      <c r="F10" s="187">
        <f t="shared" si="0"/>
        <v>1.131587711950417</v>
      </c>
      <c r="G10" s="111">
        <v>44</v>
      </c>
      <c r="H10" s="221">
        <v>155495593.90000001</v>
      </c>
      <c r="I10" s="221">
        <v>116621695.34999999</v>
      </c>
      <c r="J10" s="202">
        <f t="shared" si="1"/>
        <v>0.94528823019581765</v>
      </c>
      <c r="K10" s="111">
        <v>18</v>
      </c>
      <c r="L10" s="221">
        <v>30645413.359999999</v>
      </c>
      <c r="M10" s="112">
        <v>22984059.989999998</v>
      </c>
      <c r="N10" s="116">
        <v>43</v>
      </c>
      <c r="O10" s="221">
        <v>152096592.65000001</v>
      </c>
      <c r="P10" s="221">
        <v>114072444.38</v>
      </c>
      <c r="Q10" s="202">
        <f t="shared" si="6"/>
        <v>0.92462503456782963</v>
      </c>
      <c r="R10" s="111">
        <v>0</v>
      </c>
      <c r="S10" s="221">
        <v>0</v>
      </c>
      <c r="T10" s="112">
        <v>0</v>
      </c>
      <c r="U10" s="116">
        <v>18</v>
      </c>
      <c r="V10" s="221">
        <v>1231214.04</v>
      </c>
      <c r="W10" s="221">
        <v>923410.53</v>
      </c>
      <c r="X10" s="116">
        <v>43</v>
      </c>
      <c r="Y10" s="98">
        <v>150865378.61000001</v>
      </c>
      <c r="Z10" s="98">
        <v>113149033.84999999</v>
      </c>
      <c r="AA10" s="187">
        <f t="shared" si="2"/>
        <v>0.91714024280188222</v>
      </c>
      <c r="AB10" s="94">
        <v>41</v>
      </c>
      <c r="AC10" s="95">
        <v>65</v>
      </c>
      <c r="AD10" s="98">
        <v>138827727.12</v>
      </c>
      <c r="AE10" s="98">
        <v>104120795.20999999</v>
      </c>
      <c r="AF10" s="187">
        <f t="shared" si="3"/>
        <v>0.84396099709274597</v>
      </c>
      <c r="AG10" s="94">
        <v>1</v>
      </c>
      <c r="AH10" s="72">
        <v>0</v>
      </c>
      <c r="AI10" s="94">
        <v>41</v>
      </c>
      <c r="AJ10" s="221">
        <v>141047330.5</v>
      </c>
      <c r="AK10" s="221">
        <v>105785497.69</v>
      </c>
      <c r="AL10" s="98">
        <v>138136837.31</v>
      </c>
      <c r="AM10" s="98">
        <v>103602627.89</v>
      </c>
      <c r="AN10" s="187">
        <f t="shared" si="4"/>
        <v>0.85745440162076236</v>
      </c>
      <c r="AO10" s="94">
        <v>37</v>
      </c>
      <c r="AP10" s="98">
        <v>124237997.98999999</v>
      </c>
      <c r="AQ10" s="98">
        <v>93178498.340000004</v>
      </c>
      <c r="AR10" s="187">
        <f t="shared" si="5"/>
        <v>0.75526717058340154</v>
      </c>
    </row>
    <row r="11" spans="1:44" s="126" customFormat="1" outlineLevel="1" collapsed="1" x14ac:dyDescent="0.2">
      <c r="A11" s="161" t="s">
        <v>18</v>
      </c>
      <c r="B11" s="170">
        <v>85168585</v>
      </c>
      <c r="C11" s="70">
        <v>15</v>
      </c>
      <c r="D11" s="71">
        <v>91804817.5</v>
      </c>
      <c r="E11" s="86">
        <v>68853613.129999995</v>
      </c>
      <c r="F11" s="187">
        <f t="shared" si="0"/>
        <v>1.0779187830818135</v>
      </c>
      <c r="G11" s="111">
        <v>14</v>
      </c>
      <c r="H11" s="110">
        <v>85778346.5</v>
      </c>
      <c r="I11" s="110">
        <v>64333759.850000001</v>
      </c>
      <c r="J11" s="202">
        <f t="shared" si="1"/>
        <v>1.0071594649599966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202">
        <f t="shared" si="6"/>
        <v>0.98449910046057465</v>
      </c>
      <c r="R11" s="111">
        <v>0</v>
      </c>
      <c r="S11" s="110">
        <v>0</v>
      </c>
      <c r="T11" s="112">
        <v>0</v>
      </c>
      <c r="U11" s="111">
        <v>12</v>
      </c>
      <c r="V11" s="110">
        <v>809017.82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7">
        <f t="shared" si="2"/>
        <v>0.97500008365760682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7">
        <f t="shared" si="3"/>
        <v>0.9773374238869883</v>
      </c>
      <c r="AG11" s="74">
        <v>1</v>
      </c>
      <c r="AH11" s="72">
        <v>0</v>
      </c>
      <c r="AI11" s="73">
        <v>14</v>
      </c>
      <c r="AJ11" s="110">
        <v>83853960.200000003</v>
      </c>
      <c r="AK11" s="110">
        <v>62890470.07</v>
      </c>
      <c r="AL11" s="71">
        <v>82204176.569999993</v>
      </c>
      <c r="AM11" s="71">
        <v>61653132.380000003</v>
      </c>
      <c r="AN11" s="187">
        <f t="shared" si="4"/>
        <v>0.9845644400455873</v>
      </c>
      <c r="AO11" s="111">
        <v>14</v>
      </c>
      <c r="AP11" s="110">
        <v>81085948.739999995</v>
      </c>
      <c r="AQ11" s="110">
        <v>60814461.490000002</v>
      </c>
      <c r="AR11" s="187">
        <f t="shared" si="5"/>
        <v>0.95206405906591018</v>
      </c>
    </row>
    <row r="12" spans="1:44" s="126" customFormat="1" ht="25.5" outlineLevel="1" x14ac:dyDescent="0.2">
      <c r="A12" s="161" t="s">
        <v>19</v>
      </c>
      <c r="B12" s="170">
        <v>77884508</v>
      </c>
      <c r="C12" s="70">
        <v>22</v>
      </c>
      <c r="D12" s="71">
        <v>92933936.660000011</v>
      </c>
      <c r="E12" s="86">
        <v>69700452.49000001</v>
      </c>
      <c r="F12" s="187">
        <f t="shared" si="0"/>
        <v>1.1932274985931735</v>
      </c>
      <c r="G12" s="111">
        <v>14</v>
      </c>
      <c r="H12" s="110">
        <v>68596455.799999997</v>
      </c>
      <c r="I12" s="110">
        <v>51447341.82</v>
      </c>
      <c r="J12" s="202">
        <f t="shared" si="1"/>
        <v>0.88074583202091994</v>
      </c>
      <c r="K12" s="111">
        <v>8</v>
      </c>
      <c r="L12" s="110">
        <v>24337480.859999999</v>
      </c>
      <c r="M12" s="112">
        <v>18253110.620000001</v>
      </c>
      <c r="N12" s="111">
        <v>14</v>
      </c>
      <c r="O12" s="110">
        <v>67440326.129999995</v>
      </c>
      <c r="P12" s="110">
        <v>50580244.539999999</v>
      </c>
      <c r="Q12" s="202">
        <f t="shared" si="6"/>
        <v>0.86590167751974489</v>
      </c>
      <c r="R12" s="111">
        <v>0</v>
      </c>
      <c r="S12" s="110">
        <v>0</v>
      </c>
      <c r="T12" s="112">
        <v>0</v>
      </c>
      <c r="U12" s="111">
        <v>6</v>
      </c>
      <c r="V12" s="110">
        <v>422196.22</v>
      </c>
      <c r="W12" s="112">
        <v>316647.15999999997</v>
      </c>
      <c r="X12" s="111">
        <v>14</v>
      </c>
      <c r="Y12" s="71">
        <v>67018129.909999996</v>
      </c>
      <c r="Z12" s="71">
        <v>50263597.380000003</v>
      </c>
      <c r="AA12" s="187">
        <f t="shared" si="2"/>
        <v>0.86048087907289594</v>
      </c>
      <c r="AB12" s="73">
        <v>12</v>
      </c>
      <c r="AC12" s="74">
        <v>21</v>
      </c>
      <c r="AD12" s="71">
        <v>54781410.960000001</v>
      </c>
      <c r="AE12" s="71">
        <v>41086058.170000002</v>
      </c>
      <c r="AF12" s="187">
        <f t="shared" si="3"/>
        <v>0.70336723395620604</v>
      </c>
      <c r="AG12" s="74">
        <v>0</v>
      </c>
      <c r="AH12" s="72">
        <v>0</v>
      </c>
      <c r="AI12" s="73">
        <v>13</v>
      </c>
      <c r="AJ12" s="110">
        <v>56420179.100000001</v>
      </c>
      <c r="AK12" s="110">
        <v>42315134.270000003</v>
      </c>
      <c r="AL12" s="71">
        <v>55932660.740000002</v>
      </c>
      <c r="AM12" s="71">
        <v>41949495.509999998</v>
      </c>
      <c r="AN12" s="187">
        <f t="shared" si="4"/>
        <v>0.72440823661619591</v>
      </c>
      <c r="AO12" s="111">
        <v>9</v>
      </c>
      <c r="AP12" s="110">
        <v>42378858.049999997</v>
      </c>
      <c r="AQ12" s="110">
        <v>31784143.5</v>
      </c>
      <c r="AR12" s="187">
        <f t="shared" si="5"/>
        <v>0.54412435975072215</v>
      </c>
    </row>
    <row r="13" spans="1:44" s="127" customFormat="1" ht="25.5" outlineLevel="1" x14ac:dyDescent="0.2">
      <c r="A13" s="161" t="s">
        <v>20</v>
      </c>
      <c r="B13" s="170">
        <v>1442337</v>
      </c>
      <c r="C13" s="70">
        <v>25</v>
      </c>
      <c r="D13" s="71">
        <v>1402253.0999999999</v>
      </c>
      <c r="E13" s="86">
        <v>1051689.8</v>
      </c>
      <c r="F13" s="187">
        <f t="shared" si="0"/>
        <v>0.97220906071188629</v>
      </c>
      <c r="G13" s="111">
        <v>16</v>
      </c>
      <c r="H13" s="110">
        <v>1120791.6000000001</v>
      </c>
      <c r="I13" s="110">
        <v>840593.68</v>
      </c>
      <c r="J13" s="202">
        <f t="shared" si="1"/>
        <v>0.77706638601103628</v>
      </c>
      <c r="K13" s="111">
        <v>9</v>
      </c>
      <c r="L13" s="110">
        <v>281461.5</v>
      </c>
      <c r="M13" s="112">
        <v>211096.12</v>
      </c>
      <c r="N13" s="111">
        <v>15</v>
      </c>
      <c r="O13" s="110">
        <v>807871.2</v>
      </c>
      <c r="P13" s="110">
        <v>605903.38</v>
      </c>
      <c r="Q13" s="202">
        <f t="shared" si="6"/>
        <v>0.56011265051094161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15</v>
      </c>
      <c r="Y13" s="71">
        <v>807871.2</v>
      </c>
      <c r="Z13" s="71">
        <v>605903.38</v>
      </c>
      <c r="AA13" s="187">
        <f t="shared" si="2"/>
        <v>0.56011265051094161</v>
      </c>
      <c r="AB13" s="73">
        <v>15</v>
      </c>
      <c r="AC13" s="74">
        <v>15</v>
      </c>
      <c r="AD13" s="71">
        <v>807870.7</v>
      </c>
      <c r="AE13" s="71">
        <v>605903</v>
      </c>
      <c r="AF13" s="187">
        <f t="shared" si="3"/>
        <v>0.56011230385131905</v>
      </c>
      <c r="AG13" s="74">
        <v>0</v>
      </c>
      <c r="AH13" s="72">
        <v>0</v>
      </c>
      <c r="AI13" s="111">
        <v>14</v>
      </c>
      <c r="AJ13" s="110">
        <v>773191.2</v>
      </c>
      <c r="AK13" s="110">
        <v>579893.35</v>
      </c>
      <c r="AL13" s="71">
        <v>0</v>
      </c>
      <c r="AM13" s="71">
        <v>0</v>
      </c>
      <c r="AN13" s="187">
        <f t="shared" si="4"/>
        <v>0.53606833909134965</v>
      </c>
      <c r="AO13" s="111">
        <v>14</v>
      </c>
      <c r="AP13" s="110">
        <v>773191.2</v>
      </c>
      <c r="AQ13" s="110">
        <v>579893.35</v>
      </c>
      <c r="AR13" s="187">
        <f t="shared" si="5"/>
        <v>0.53606833909134965</v>
      </c>
    </row>
    <row r="14" spans="1:44" ht="36.75" customHeight="1" x14ac:dyDescent="0.2">
      <c r="A14" s="160" t="s">
        <v>21</v>
      </c>
      <c r="B14" s="169">
        <v>33582750</v>
      </c>
      <c r="C14" s="70">
        <v>13</v>
      </c>
      <c r="D14" s="71">
        <v>30276905.75</v>
      </c>
      <c r="E14" s="86">
        <v>22707679.32</v>
      </c>
      <c r="F14" s="187">
        <f t="shared" si="0"/>
        <v>0.90156124051782538</v>
      </c>
      <c r="G14" s="111">
        <v>11</v>
      </c>
      <c r="H14" s="110">
        <v>25712899.84</v>
      </c>
      <c r="I14" s="110">
        <v>19284674.850000001</v>
      </c>
      <c r="J14" s="202">
        <f t="shared" si="1"/>
        <v>0.76565795951790727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</v>
      </c>
      <c r="P14" s="110">
        <v>18807078.579999998</v>
      </c>
      <c r="Q14" s="202">
        <f t="shared" si="6"/>
        <v>0.7466959918410494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24915688.129999999</v>
      </c>
      <c r="Z14" s="71">
        <v>18686766.059999999</v>
      </c>
      <c r="AA14" s="187">
        <f t="shared" si="2"/>
        <v>0.74191923323730191</v>
      </c>
      <c r="AB14" s="111">
        <v>9</v>
      </c>
      <c r="AC14" s="74">
        <v>12</v>
      </c>
      <c r="AD14" s="71">
        <v>17492919.300000001</v>
      </c>
      <c r="AE14" s="71">
        <v>13119689.43</v>
      </c>
      <c r="AF14" s="187">
        <f t="shared" si="3"/>
        <v>0.52089001942961788</v>
      </c>
      <c r="AG14" s="74">
        <v>0</v>
      </c>
      <c r="AH14" s="72">
        <v>0</v>
      </c>
      <c r="AI14" s="111">
        <v>11</v>
      </c>
      <c r="AJ14" s="110">
        <v>21980810.710000001</v>
      </c>
      <c r="AK14" s="110">
        <v>16485607.99</v>
      </c>
      <c r="AL14" s="71">
        <v>19664354.550000001</v>
      </c>
      <c r="AM14" s="71">
        <v>14748265.890000001</v>
      </c>
      <c r="AN14" s="187">
        <f t="shared" si="4"/>
        <v>0.65452682433689913</v>
      </c>
      <c r="AO14" s="111">
        <v>8</v>
      </c>
      <c r="AP14" s="110">
        <v>14270109.949999999</v>
      </c>
      <c r="AQ14" s="110">
        <v>10702582.42</v>
      </c>
      <c r="AR14" s="187">
        <f t="shared" si="5"/>
        <v>0.42492380612070185</v>
      </c>
    </row>
    <row r="15" spans="1:44" x14ac:dyDescent="0.2">
      <c r="A15" s="160" t="s">
        <v>22</v>
      </c>
      <c r="B15" s="169">
        <v>64660634</v>
      </c>
      <c r="C15" s="70">
        <v>207</v>
      </c>
      <c r="D15" s="71">
        <v>71015925.830000013</v>
      </c>
      <c r="E15" s="86">
        <v>35507962.909999996</v>
      </c>
      <c r="F15" s="187">
        <f t="shared" si="0"/>
        <v>1.0982868777624422</v>
      </c>
      <c r="G15" s="111">
        <v>207</v>
      </c>
      <c r="H15" s="110">
        <v>71015925.829999998</v>
      </c>
      <c r="I15" s="110">
        <v>35507962.82</v>
      </c>
      <c r="J15" s="202">
        <f t="shared" si="1"/>
        <v>1.0982868777624419</v>
      </c>
      <c r="K15" s="111">
        <v>51</v>
      </c>
      <c r="L15" s="110">
        <v>11225762.99</v>
      </c>
      <c r="M15" s="112">
        <v>5612881.4800000004</v>
      </c>
      <c r="N15" s="111">
        <v>156</v>
      </c>
      <c r="O15" s="110">
        <v>58485169.600000001</v>
      </c>
      <c r="P15" s="110">
        <v>29242584.699999999</v>
      </c>
      <c r="Q15" s="202">
        <f t="shared" si="6"/>
        <v>0.9044942182286676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7">
        <f t="shared" si="2"/>
        <v>0.8502972952600496</v>
      </c>
      <c r="AB15" s="111">
        <v>46</v>
      </c>
      <c r="AC15" s="74">
        <v>46</v>
      </c>
      <c r="AD15" s="71">
        <v>44344668.969999999</v>
      </c>
      <c r="AE15" s="71">
        <v>22172334.379999999</v>
      </c>
      <c r="AF15" s="187">
        <f t="shared" si="3"/>
        <v>0.68580628160868329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0.83004747448037708</v>
      </c>
      <c r="AO15" s="111">
        <v>154</v>
      </c>
      <c r="AP15" s="110">
        <v>53671395.950000003</v>
      </c>
      <c r="AQ15" s="110">
        <v>26835697.870000001</v>
      </c>
      <c r="AR15" s="187">
        <f t="shared" si="5"/>
        <v>0.83004747448037708</v>
      </c>
    </row>
    <row r="16" spans="1:44" x14ac:dyDescent="0.2">
      <c r="A16" s="160" t="s">
        <v>23</v>
      </c>
      <c r="B16" s="169">
        <v>2852496</v>
      </c>
      <c r="C16" s="70">
        <v>3</v>
      </c>
      <c r="D16" s="71">
        <v>2700000</v>
      </c>
      <c r="E16" s="86">
        <v>2025000</v>
      </c>
      <c r="F16" s="187">
        <f t="shared" si="0"/>
        <v>0.9465394517643495</v>
      </c>
      <c r="G16" s="111">
        <v>3</v>
      </c>
      <c r="H16" s="110">
        <v>2700000</v>
      </c>
      <c r="I16" s="110">
        <v>2025000</v>
      </c>
      <c r="J16" s="202">
        <f t="shared" si="1"/>
        <v>0.9465394517643495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202">
        <f t="shared" si="6"/>
        <v>0.9465394517643495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7">
        <f t="shared" si="2"/>
        <v>0.9465394517643495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7">
        <f t="shared" si="3"/>
        <v>0.39054293152383035</v>
      </c>
      <c r="AG16" s="74">
        <v>0</v>
      </c>
      <c r="AH16" s="72">
        <v>0</v>
      </c>
      <c r="AI16" s="111">
        <v>1</v>
      </c>
      <c r="AJ16" s="110">
        <v>283649.59999999998</v>
      </c>
      <c r="AK16" s="110">
        <v>212737.2</v>
      </c>
      <c r="AL16" s="71">
        <v>0</v>
      </c>
      <c r="AM16" s="71">
        <v>0</v>
      </c>
      <c r="AN16" s="187">
        <f t="shared" si="4"/>
        <v>9.9439087732287781E-2</v>
      </c>
      <c r="AO16" s="111">
        <v>1</v>
      </c>
      <c r="AP16" s="110">
        <v>283649.59999999998</v>
      </c>
      <c r="AQ16" s="110">
        <v>212737.2</v>
      </c>
      <c r="AR16" s="187">
        <f t="shared" si="5"/>
        <v>9.9439087732287781E-2</v>
      </c>
    </row>
    <row r="17" spans="1:44" ht="25.5" x14ac:dyDescent="0.2">
      <c r="A17" s="160" t="s">
        <v>24</v>
      </c>
      <c r="B17" s="169">
        <v>66842631</v>
      </c>
      <c r="C17" s="70">
        <v>377</v>
      </c>
      <c r="D17" s="71">
        <v>92490683.74000001</v>
      </c>
      <c r="E17" s="86">
        <v>69368012.929999992</v>
      </c>
      <c r="F17" s="187">
        <f t="shared" si="0"/>
        <v>1.3837080072446581</v>
      </c>
      <c r="G17" s="111">
        <v>203</v>
      </c>
      <c r="H17" s="110">
        <v>48661721.25</v>
      </c>
      <c r="I17" s="110">
        <v>36496290.619999997</v>
      </c>
      <c r="J17" s="202">
        <f t="shared" si="1"/>
        <v>0.72800427694116354</v>
      </c>
      <c r="K17" s="111">
        <v>160</v>
      </c>
      <c r="L17" s="110">
        <v>40417702.490000002</v>
      </c>
      <c r="M17" s="112">
        <v>30313276.640000001</v>
      </c>
      <c r="N17" s="111">
        <v>207</v>
      </c>
      <c r="O17" s="110">
        <v>44372947.079999998</v>
      </c>
      <c r="P17" s="110">
        <v>33279709.75</v>
      </c>
      <c r="Q17" s="202">
        <f t="shared" si="6"/>
        <v>0.66384201842683299</v>
      </c>
      <c r="R17" s="111">
        <v>14</v>
      </c>
      <c r="S17" s="110">
        <v>2775925.21</v>
      </c>
      <c r="T17" s="112">
        <v>2081943.87</v>
      </c>
      <c r="U17" s="111">
        <v>8</v>
      </c>
      <c r="V17" s="110">
        <v>259072.96</v>
      </c>
      <c r="W17" s="112">
        <v>194304.71</v>
      </c>
      <c r="X17" s="111">
        <v>193</v>
      </c>
      <c r="Y17" s="71">
        <v>41337948.909999996</v>
      </c>
      <c r="Z17" s="71">
        <v>31003461.170000002</v>
      </c>
      <c r="AA17" s="187">
        <f t="shared" si="2"/>
        <v>0.61843689112117683</v>
      </c>
      <c r="AB17" s="111">
        <v>142</v>
      </c>
      <c r="AC17" s="74">
        <v>149</v>
      </c>
      <c r="AD17" s="71">
        <v>27687158.09</v>
      </c>
      <c r="AE17" s="71">
        <v>20765368.149999999</v>
      </c>
      <c r="AF17" s="187">
        <f t="shared" si="3"/>
        <v>0.41421406781549336</v>
      </c>
      <c r="AG17" s="74">
        <v>1</v>
      </c>
      <c r="AH17" s="72">
        <v>117000</v>
      </c>
      <c r="AI17" s="111">
        <v>158</v>
      </c>
      <c r="AJ17" s="112">
        <v>30642580.469999999</v>
      </c>
      <c r="AK17" s="221">
        <v>22981934.850000001</v>
      </c>
      <c r="AL17" s="71">
        <v>27939442.579999998</v>
      </c>
      <c r="AM17" s="71">
        <v>20954581.559999999</v>
      </c>
      <c r="AN17" s="187">
        <f t="shared" si="4"/>
        <v>0.45842870053992935</v>
      </c>
      <c r="AO17" s="111">
        <v>107</v>
      </c>
      <c r="AP17" s="110">
        <v>19379718.100000001</v>
      </c>
      <c r="AQ17" s="110">
        <v>14534788.220000001</v>
      </c>
      <c r="AR17" s="187">
        <f t="shared" si="5"/>
        <v>0.28993051006624804</v>
      </c>
    </row>
    <row r="18" spans="1:44" x14ac:dyDescent="0.2">
      <c r="A18" s="160" t="s">
        <v>25</v>
      </c>
      <c r="B18" s="169">
        <v>37774299</v>
      </c>
      <c r="C18" s="70">
        <v>499</v>
      </c>
      <c r="D18" s="71">
        <v>63798204.24000001</v>
      </c>
      <c r="E18" s="86">
        <v>47848653.170000002</v>
      </c>
      <c r="F18" s="187">
        <f t="shared" si="0"/>
        <v>1.6889315203440309</v>
      </c>
      <c r="G18" s="111">
        <v>280</v>
      </c>
      <c r="H18" s="110">
        <v>34530222.990000002</v>
      </c>
      <c r="I18" s="110">
        <v>25897666.870000001</v>
      </c>
      <c r="J18" s="202">
        <f t="shared" si="1"/>
        <v>0.9141194914034011</v>
      </c>
      <c r="K18" s="111">
        <v>90</v>
      </c>
      <c r="L18" s="110">
        <v>10555640.869999999</v>
      </c>
      <c r="M18" s="112">
        <v>7916730.5599999996</v>
      </c>
      <c r="N18" s="111">
        <v>303</v>
      </c>
      <c r="O18" s="110">
        <v>32023625.050000001</v>
      </c>
      <c r="P18" s="110">
        <v>24017718.41</v>
      </c>
      <c r="Q18" s="202">
        <f t="shared" si="6"/>
        <v>0.84776225893695611</v>
      </c>
      <c r="R18" s="111">
        <v>25</v>
      </c>
      <c r="S18" s="110">
        <v>3322367.26</v>
      </c>
      <c r="T18" s="112">
        <v>2491775.41</v>
      </c>
      <c r="U18" s="111">
        <v>33</v>
      </c>
      <c r="V18" s="110">
        <v>465926.01</v>
      </c>
      <c r="W18" s="112">
        <v>349444.51</v>
      </c>
      <c r="X18" s="111">
        <v>278</v>
      </c>
      <c r="Y18" s="71">
        <v>28235331.780000001</v>
      </c>
      <c r="Z18" s="71">
        <v>21176498.489999998</v>
      </c>
      <c r="AA18" s="187">
        <f t="shared" si="2"/>
        <v>0.7474746726603716</v>
      </c>
      <c r="AB18" s="111">
        <v>251</v>
      </c>
      <c r="AC18" s="74">
        <v>257</v>
      </c>
      <c r="AD18" s="71">
        <v>21275794.149999999</v>
      </c>
      <c r="AE18" s="71">
        <v>15956845.279999999</v>
      </c>
      <c r="AF18" s="187">
        <f t="shared" si="3"/>
        <v>0.56323465195211164</v>
      </c>
      <c r="AG18" s="74">
        <v>4</v>
      </c>
      <c r="AH18" s="72">
        <v>100187.64</v>
      </c>
      <c r="AI18" s="111">
        <v>256</v>
      </c>
      <c r="AJ18" s="110">
        <v>22464911.960000001</v>
      </c>
      <c r="AK18" s="110">
        <v>16848683.59</v>
      </c>
      <c r="AL18" s="71">
        <v>19811225.170000002</v>
      </c>
      <c r="AM18" s="71">
        <v>14858418.65</v>
      </c>
      <c r="AN18" s="187">
        <f t="shared" si="4"/>
        <v>0.59471419866719433</v>
      </c>
      <c r="AO18" s="111">
        <v>219</v>
      </c>
      <c r="AP18" s="110">
        <v>17701842.68</v>
      </c>
      <c r="AQ18" s="110">
        <v>13276381.789999999</v>
      </c>
      <c r="AR18" s="187">
        <f t="shared" si="5"/>
        <v>0.46862134172231762</v>
      </c>
    </row>
    <row r="19" spans="1:44" ht="25.5" x14ac:dyDescent="0.2">
      <c r="A19" s="160" t="s">
        <v>26</v>
      </c>
      <c r="B19" s="169">
        <v>343942559</v>
      </c>
      <c r="C19" s="70">
        <v>3969</v>
      </c>
      <c r="D19" s="71">
        <v>350290101</v>
      </c>
      <c r="E19" s="86">
        <v>223277213.25</v>
      </c>
      <c r="F19" s="187">
        <f t="shared" si="0"/>
        <v>1.0184552386260521</v>
      </c>
      <c r="G19" s="111">
        <v>3969</v>
      </c>
      <c r="H19" s="110">
        <v>350290101</v>
      </c>
      <c r="I19" s="110">
        <v>223277213.25</v>
      </c>
      <c r="J19" s="202">
        <f t="shared" si="1"/>
        <v>1.0184552386260521</v>
      </c>
      <c r="K19" s="111">
        <v>115</v>
      </c>
      <c r="L19" s="110">
        <v>8908150</v>
      </c>
      <c r="M19" s="112">
        <v>5259175</v>
      </c>
      <c r="N19" s="111">
        <v>3850</v>
      </c>
      <c r="O19" s="110">
        <v>339238150</v>
      </c>
      <c r="P19" s="110">
        <v>216668987.5</v>
      </c>
      <c r="Q19" s="202">
        <f t="shared" si="6"/>
        <v>0.98632210851231117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3848</v>
      </c>
      <c r="Y19" s="71">
        <v>338893650</v>
      </c>
      <c r="Z19" s="71">
        <v>216439862.5</v>
      </c>
      <c r="AA19" s="187">
        <f t="shared" si="2"/>
        <v>0.98532048777365755</v>
      </c>
      <c r="AB19" s="250">
        <v>3866</v>
      </c>
      <c r="AC19" s="251">
        <v>3957</v>
      </c>
      <c r="AD19" s="71">
        <v>317056312.5</v>
      </c>
      <c r="AE19" s="71">
        <v>200049759.37</v>
      </c>
      <c r="AF19" s="187">
        <f t="shared" si="3"/>
        <v>0.92182925376210856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7">
        <f t="shared" si="4"/>
        <v>0.91821538723854179</v>
      </c>
      <c r="AO19" s="111">
        <v>3849</v>
      </c>
      <c r="AP19" s="110">
        <v>315813350</v>
      </c>
      <c r="AQ19" s="110">
        <v>199129637.5</v>
      </c>
      <c r="AR19" s="187">
        <f t="shared" si="5"/>
        <v>0.91821538723854179</v>
      </c>
    </row>
    <row r="20" spans="1:44" outlineLevel="1" x14ac:dyDescent="0.2">
      <c r="A20" s="161" t="s">
        <v>222</v>
      </c>
      <c r="B20" s="170">
        <v>151717757</v>
      </c>
      <c r="C20" s="208">
        <v>2745</v>
      </c>
      <c r="D20" s="209">
        <v>157761450</v>
      </c>
      <c r="E20" s="210">
        <v>78880725</v>
      </c>
      <c r="F20" s="211">
        <f t="shared" si="0"/>
        <v>1.0398351064470324</v>
      </c>
      <c r="G20" s="241">
        <v>2745</v>
      </c>
      <c r="H20" s="242">
        <v>157761450</v>
      </c>
      <c r="I20" s="242">
        <v>78880725</v>
      </c>
      <c r="J20" s="243">
        <f t="shared" si="1"/>
        <v>1.0398351064470324</v>
      </c>
      <c r="K20" s="241">
        <v>98</v>
      </c>
      <c r="L20" s="242">
        <v>5687750</v>
      </c>
      <c r="M20" s="244">
        <v>2843875</v>
      </c>
      <c r="N20" s="241">
        <v>2647</v>
      </c>
      <c r="O20" s="242">
        <v>151038500</v>
      </c>
      <c r="P20" s="242">
        <v>75519250</v>
      </c>
      <c r="Q20" s="243">
        <f t="shared" si="6"/>
        <v>0.99552289057371179</v>
      </c>
      <c r="R20" s="241">
        <v>1</v>
      </c>
      <c r="S20" s="242">
        <v>117000</v>
      </c>
      <c r="T20" s="244">
        <v>58500</v>
      </c>
      <c r="U20" s="241">
        <v>0</v>
      </c>
      <c r="V20" s="242">
        <v>0</v>
      </c>
      <c r="W20" s="244">
        <v>0</v>
      </c>
      <c r="X20" s="241">
        <v>2646</v>
      </c>
      <c r="Y20" s="209">
        <v>150921500</v>
      </c>
      <c r="Z20" s="209">
        <v>75460750</v>
      </c>
      <c r="AA20" s="211">
        <f t="shared" si="2"/>
        <v>0.99475172177769544</v>
      </c>
      <c r="AB20" s="250">
        <v>2647</v>
      </c>
      <c r="AC20" s="251">
        <v>2649</v>
      </c>
      <c r="AD20" s="71">
        <v>150969900</v>
      </c>
      <c r="AE20" s="71">
        <v>75484950</v>
      </c>
      <c r="AF20" s="211">
        <f t="shared" si="3"/>
        <v>0.99507073519416711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1">
        <f t="shared" si="4"/>
        <v>0.99475172177769544</v>
      </c>
      <c r="AO20" s="111">
        <v>2646</v>
      </c>
      <c r="AP20" s="110">
        <v>150921500</v>
      </c>
      <c r="AQ20" s="110">
        <v>75460750</v>
      </c>
      <c r="AR20" s="211">
        <f t="shared" si="5"/>
        <v>0.99475172177769544</v>
      </c>
    </row>
    <row r="21" spans="1:44" ht="25.5" outlineLevel="1" x14ac:dyDescent="0.2">
      <c r="A21" s="161" t="s">
        <v>224</v>
      </c>
      <c r="B21" s="170">
        <v>192224802</v>
      </c>
      <c r="C21" s="208">
        <v>1224</v>
      </c>
      <c r="D21" s="209">
        <v>192528651</v>
      </c>
      <c r="E21" s="210">
        <v>144396488.25</v>
      </c>
      <c r="F21" s="211">
        <f t="shared" si="0"/>
        <v>1.0015806961268192</v>
      </c>
      <c r="G21" s="241">
        <v>1224</v>
      </c>
      <c r="H21" s="242">
        <v>192528651</v>
      </c>
      <c r="I21" s="242">
        <v>144396488.25</v>
      </c>
      <c r="J21" s="243">
        <f t="shared" si="1"/>
        <v>1.0015806961268192</v>
      </c>
      <c r="K21" s="241">
        <v>17</v>
      </c>
      <c r="L21" s="242">
        <v>3220400</v>
      </c>
      <c r="M21" s="244">
        <v>2415300</v>
      </c>
      <c r="N21" s="241">
        <v>1203</v>
      </c>
      <c r="O21" s="242">
        <v>188199650</v>
      </c>
      <c r="P21" s="242">
        <v>141149737.5</v>
      </c>
      <c r="Q21" s="243">
        <f t="shared" si="6"/>
        <v>0.97906018391945071</v>
      </c>
      <c r="R21" s="241">
        <v>1</v>
      </c>
      <c r="S21" s="242">
        <v>202350</v>
      </c>
      <c r="T21" s="244">
        <v>151762.5</v>
      </c>
      <c r="U21" s="241">
        <v>1</v>
      </c>
      <c r="V21" s="242">
        <v>25150</v>
      </c>
      <c r="W21" s="244">
        <v>18862.5</v>
      </c>
      <c r="X21" s="241">
        <v>1202</v>
      </c>
      <c r="Y21" s="209">
        <v>187972150</v>
      </c>
      <c r="Z21" s="209">
        <v>140979112.5</v>
      </c>
      <c r="AA21" s="211">
        <f t="shared" si="2"/>
        <v>0.97787667379155374</v>
      </c>
      <c r="AB21" s="250">
        <v>1219</v>
      </c>
      <c r="AC21" s="251">
        <v>1308</v>
      </c>
      <c r="AD21" s="71">
        <v>166086412.5</v>
      </c>
      <c r="AE21" s="71">
        <v>124564809.37</v>
      </c>
      <c r="AF21" s="211">
        <f t="shared" si="3"/>
        <v>0.86402176395530894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11">
        <f t="shared" si="4"/>
        <v>0.85780736036341454</v>
      </c>
      <c r="AO21" s="111">
        <v>1203</v>
      </c>
      <c r="AP21" s="110">
        <v>164891850</v>
      </c>
      <c r="AQ21" s="110">
        <v>123668887.5</v>
      </c>
      <c r="AR21" s="211">
        <f t="shared" si="5"/>
        <v>0.85780736036341454</v>
      </c>
    </row>
    <row r="22" spans="1:44" ht="25.5" x14ac:dyDescent="0.2">
      <c r="A22" s="160" t="s">
        <v>27</v>
      </c>
      <c r="B22" s="169">
        <v>105524759</v>
      </c>
      <c r="C22" s="70">
        <v>708</v>
      </c>
      <c r="D22" s="71">
        <v>181860339.59</v>
      </c>
      <c r="E22" s="86">
        <v>136395254.65000001</v>
      </c>
      <c r="F22" s="187">
        <f t="shared" si="0"/>
        <v>1.7233902385884625</v>
      </c>
      <c r="G22" s="111">
        <v>418</v>
      </c>
      <c r="H22" s="110">
        <v>109367376.34999999</v>
      </c>
      <c r="I22" s="110">
        <v>82025531.790000007</v>
      </c>
      <c r="J22" s="202">
        <f t="shared" si="1"/>
        <v>1.0364143674566457</v>
      </c>
      <c r="K22" s="111">
        <v>107</v>
      </c>
      <c r="L22" s="110">
        <v>26902140.18</v>
      </c>
      <c r="M22" s="112">
        <v>20176605.030000001</v>
      </c>
      <c r="N22" s="111">
        <v>413</v>
      </c>
      <c r="O22" s="110">
        <v>92477863.540000007</v>
      </c>
      <c r="P22" s="110">
        <v>69358397.260000005</v>
      </c>
      <c r="Q22" s="202">
        <f t="shared" si="6"/>
        <v>0.87636176018179779</v>
      </c>
      <c r="R22" s="111">
        <v>17</v>
      </c>
      <c r="S22" s="110">
        <v>3517747.47</v>
      </c>
      <c r="T22" s="112">
        <v>2638310.59</v>
      </c>
      <c r="U22" s="111">
        <v>34</v>
      </c>
      <c r="V22" s="110">
        <v>888982.5</v>
      </c>
      <c r="W22" s="112">
        <v>666736.87</v>
      </c>
      <c r="X22" s="111">
        <v>396</v>
      </c>
      <c r="Y22" s="71">
        <v>88071133.569999993</v>
      </c>
      <c r="Z22" s="71">
        <v>66053349.799999997</v>
      </c>
      <c r="AA22" s="187">
        <f t="shared" si="2"/>
        <v>0.83460160823489771</v>
      </c>
      <c r="AB22" s="111">
        <v>360</v>
      </c>
      <c r="AC22" s="74">
        <v>376</v>
      </c>
      <c r="AD22" s="71">
        <v>77659499.609999999</v>
      </c>
      <c r="AE22" s="71">
        <v>58244624.340000004</v>
      </c>
      <c r="AF22" s="187">
        <f t="shared" si="3"/>
        <v>0.73593628970050529</v>
      </c>
      <c r="AG22" s="74">
        <v>5</v>
      </c>
      <c r="AH22" s="72">
        <v>894446.03</v>
      </c>
      <c r="AI22" s="111">
        <v>373</v>
      </c>
      <c r="AJ22" s="110">
        <v>81810091.090000004</v>
      </c>
      <c r="AK22" s="110">
        <v>61357567.869999997</v>
      </c>
      <c r="AL22" s="71">
        <v>78669354.590000004</v>
      </c>
      <c r="AM22" s="71">
        <v>59002015.659999996</v>
      </c>
      <c r="AN22" s="187">
        <f t="shared" si="4"/>
        <v>0.77526915830246057</v>
      </c>
      <c r="AO22" s="111">
        <v>292</v>
      </c>
      <c r="AP22" s="110">
        <v>58873562.390000001</v>
      </c>
      <c r="AQ22" s="110">
        <v>44155171.420000002</v>
      </c>
      <c r="AR22" s="187">
        <f t="shared" si="5"/>
        <v>0.55791231316624001</v>
      </c>
    </row>
    <row r="23" spans="1:44" ht="25.5" collapsed="1" x14ac:dyDescent="0.2">
      <c r="A23" s="160" t="s">
        <v>28</v>
      </c>
      <c r="B23" s="169">
        <v>143709627</v>
      </c>
      <c r="C23" s="70">
        <v>42</v>
      </c>
      <c r="D23" s="71">
        <v>522491641.90999997</v>
      </c>
      <c r="E23" s="86">
        <v>391868731.44</v>
      </c>
      <c r="F23" s="187">
        <f t="shared" si="0"/>
        <v>3.6357455851583276</v>
      </c>
      <c r="G23" s="111">
        <v>16</v>
      </c>
      <c r="H23" s="110">
        <v>153552694.36000001</v>
      </c>
      <c r="I23" s="110">
        <v>115164520.73</v>
      </c>
      <c r="J23" s="202">
        <f t="shared" si="1"/>
        <v>1.0684927486451552</v>
      </c>
      <c r="K23" s="111">
        <v>24</v>
      </c>
      <c r="L23" s="110">
        <v>166363221.55000001</v>
      </c>
      <c r="M23" s="112">
        <v>124772416.11</v>
      </c>
      <c r="N23" s="111">
        <v>16</v>
      </c>
      <c r="O23" s="110">
        <v>325470740.87</v>
      </c>
      <c r="P23" s="110">
        <v>244103055.59999999</v>
      </c>
      <c r="Q23" s="202">
        <f t="shared" si="6"/>
        <v>2.2647803606782726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15</v>
      </c>
      <c r="Y23" s="71">
        <v>136116792.41</v>
      </c>
      <c r="Z23" s="71">
        <v>102087594.27</v>
      </c>
      <c r="AA23" s="187">
        <f t="shared" si="2"/>
        <v>0.94716544222886334</v>
      </c>
      <c r="AB23" s="111">
        <v>5</v>
      </c>
      <c r="AC23" s="113">
        <v>6</v>
      </c>
      <c r="AD23" s="110">
        <v>4614922.62</v>
      </c>
      <c r="AE23" s="110">
        <v>3461191.94</v>
      </c>
      <c r="AF23" s="187">
        <f t="shared" si="3"/>
        <v>3.2112828599854343E-2</v>
      </c>
      <c r="AG23" s="74">
        <v>1</v>
      </c>
      <c r="AH23" s="72">
        <v>74853.2</v>
      </c>
      <c r="AI23" s="111">
        <v>6</v>
      </c>
      <c r="AJ23" s="110">
        <v>10642129.699999999</v>
      </c>
      <c r="AK23" s="110">
        <v>7981597.25</v>
      </c>
      <c r="AL23" s="71">
        <v>7549352.3799999999</v>
      </c>
      <c r="AM23" s="71">
        <v>5662014.2800000003</v>
      </c>
      <c r="AN23" s="187">
        <f t="shared" si="4"/>
        <v>7.4053004813658022E-2</v>
      </c>
      <c r="AO23" s="73">
        <v>4</v>
      </c>
      <c r="AP23" s="71">
        <v>3122777.32</v>
      </c>
      <c r="AQ23" s="71">
        <v>2342082.9700000002</v>
      </c>
      <c r="AR23" s="187">
        <f t="shared" si="5"/>
        <v>2.1729771242117273E-2</v>
      </c>
    </row>
    <row r="24" spans="1:44" x14ac:dyDescent="0.2">
      <c r="A24" s="160" t="s">
        <v>29</v>
      </c>
      <c r="B24" s="169">
        <v>41615510</v>
      </c>
      <c r="C24" s="70">
        <v>23</v>
      </c>
      <c r="D24" s="71">
        <v>102686972.27000001</v>
      </c>
      <c r="E24" s="86">
        <v>77015229.209999993</v>
      </c>
      <c r="F24" s="187">
        <f t="shared" si="0"/>
        <v>2.4675168529714044</v>
      </c>
      <c r="G24" s="111">
        <v>7</v>
      </c>
      <c r="H24" s="110">
        <v>37709288.939999998</v>
      </c>
      <c r="I24" s="110">
        <v>28281966.670000002</v>
      </c>
      <c r="J24" s="202">
        <f t="shared" si="1"/>
        <v>0.9061354514218376</v>
      </c>
      <c r="K24" s="111">
        <v>15</v>
      </c>
      <c r="L24" s="110">
        <v>60982209.329999998</v>
      </c>
      <c r="M24" s="112">
        <v>45736656.950000003</v>
      </c>
      <c r="N24" s="111">
        <v>7</v>
      </c>
      <c r="O24" s="110">
        <v>38090811.899999999</v>
      </c>
      <c r="P24" s="110">
        <v>28568108.91</v>
      </c>
      <c r="Q24" s="202">
        <f t="shared" si="6"/>
        <v>0.91530325832844528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6</v>
      </c>
      <c r="Y24" s="71">
        <v>34435866.289999999</v>
      </c>
      <c r="Z24" s="71">
        <v>25826899.699999999</v>
      </c>
      <c r="AA24" s="187">
        <f t="shared" si="2"/>
        <v>0.82747673379468378</v>
      </c>
      <c r="AB24" s="111">
        <v>4</v>
      </c>
      <c r="AC24" s="74">
        <v>6</v>
      </c>
      <c r="AD24" s="71">
        <v>15485968.17</v>
      </c>
      <c r="AE24" s="71">
        <v>11614476.1</v>
      </c>
      <c r="AF24" s="187">
        <f t="shared" si="3"/>
        <v>0.37212011026658087</v>
      </c>
      <c r="AG24" s="74">
        <v>0</v>
      </c>
      <c r="AH24" s="72">
        <v>0</v>
      </c>
      <c r="AI24" s="111">
        <v>7</v>
      </c>
      <c r="AJ24" s="110">
        <v>20164647.960000001</v>
      </c>
      <c r="AK24" s="110">
        <v>15123485.949999999</v>
      </c>
      <c r="AL24" s="71">
        <v>20164640.039999999</v>
      </c>
      <c r="AM24" s="71">
        <v>15123480.01</v>
      </c>
      <c r="AN24" s="187">
        <f t="shared" si="4"/>
        <v>0.48454645779902733</v>
      </c>
      <c r="AO24" s="73">
        <v>2</v>
      </c>
      <c r="AP24" s="71">
        <v>4469459.34</v>
      </c>
      <c r="AQ24" s="71">
        <v>3352094.49</v>
      </c>
      <c r="AR24" s="187">
        <f t="shared" si="5"/>
        <v>0.10739888421408268</v>
      </c>
    </row>
    <row r="25" spans="1:44" x14ac:dyDescent="0.2">
      <c r="A25" s="160" t="s">
        <v>30</v>
      </c>
      <c r="B25" s="169">
        <v>9151000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111">
        <v>0</v>
      </c>
      <c r="H25" s="110">
        <v>0</v>
      </c>
      <c r="I25" s="110">
        <v>0</v>
      </c>
      <c r="J25" s="202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202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7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</row>
    <row r="26" spans="1:44" x14ac:dyDescent="0.2">
      <c r="A26" s="160" t="s">
        <v>31</v>
      </c>
      <c r="B26" s="169">
        <v>10763630</v>
      </c>
      <c r="C26" s="70">
        <v>95</v>
      </c>
      <c r="D26" s="71">
        <v>18435485.5</v>
      </c>
      <c r="E26" s="86">
        <v>13826614.100000001</v>
      </c>
      <c r="F26" s="187">
        <f t="shared" si="0"/>
        <v>1.7127572668328435</v>
      </c>
      <c r="G26" s="111">
        <v>63</v>
      </c>
      <c r="H26" s="110">
        <v>11769910.800000001</v>
      </c>
      <c r="I26" s="110">
        <v>8827433.0600000005</v>
      </c>
      <c r="J26" s="202">
        <f t="shared" si="1"/>
        <v>1.0934889809478774</v>
      </c>
      <c r="K26" s="111">
        <v>21</v>
      </c>
      <c r="L26" s="110">
        <v>3983156.86</v>
      </c>
      <c r="M26" s="112">
        <v>2987367.64</v>
      </c>
      <c r="N26" s="111">
        <v>61</v>
      </c>
      <c r="O26" s="110">
        <v>9329574.3200000003</v>
      </c>
      <c r="P26" s="110">
        <v>6997180.7000000002</v>
      </c>
      <c r="Q26" s="202">
        <f t="shared" si="6"/>
        <v>0.86676839690699148</v>
      </c>
      <c r="R26" s="111">
        <v>2</v>
      </c>
      <c r="S26" s="110">
        <v>263109.03999999998</v>
      </c>
      <c r="T26" s="112">
        <v>197331.78</v>
      </c>
      <c r="U26" s="111">
        <v>0</v>
      </c>
      <c r="V26" s="110">
        <v>0</v>
      </c>
      <c r="W26" s="112">
        <v>0</v>
      </c>
      <c r="X26" s="111">
        <v>59</v>
      </c>
      <c r="Y26" s="71">
        <v>9066465.2799999993</v>
      </c>
      <c r="Z26" s="71">
        <v>6799848.9199999999</v>
      </c>
      <c r="AA26" s="187">
        <f t="shared" si="2"/>
        <v>0.8423241304281176</v>
      </c>
      <c r="AB26" s="111">
        <v>22</v>
      </c>
      <c r="AC26" s="74">
        <v>22</v>
      </c>
      <c r="AD26" s="71">
        <v>3153431.44</v>
      </c>
      <c r="AE26" s="71">
        <v>2365073.56</v>
      </c>
      <c r="AF26" s="187">
        <f t="shared" si="3"/>
        <v>0.29297099956055717</v>
      </c>
      <c r="AG26" s="74">
        <v>0</v>
      </c>
      <c r="AH26" s="72">
        <v>0</v>
      </c>
      <c r="AI26" s="111">
        <v>32</v>
      </c>
      <c r="AJ26" s="110">
        <v>4575272.96</v>
      </c>
      <c r="AK26" s="110">
        <v>3431454.71</v>
      </c>
      <c r="AL26" s="71">
        <v>4500423.96</v>
      </c>
      <c r="AM26" s="71">
        <v>3375317.97</v>
      </c>
      <c r="AN26" s="187">
        <f t="shared" si="4"/>
        <v>0.42506784049618945</v>
      </c>
      <c r="AO26" s="73">
        <v>10</v>
      </c>
      <c r="AP26" s="71">
        <v>2167593</v>
      </c>
      <c r="AQ26" s="71">
        <v>1625694.74</v>
      </c>
      <c r="AR26" s="187">
        <f t="shared" si="5"/>
        <v>0.20138122547876505</v>
      </c>
    </row>
    <row r="27" spans="1:44" ht="13.5" thickBot="1" x14ac:dyDescent="0.25">
      <c r="A27" s="162" t="s">
        <v>32</v>
      </c>
      <c r="B27" s="171">
        <v>6859922</v>
      </c>
      <c r="C27" s="96">
        <v>19</v>
      </c>
      <c r="D27" s="92">
        <v>9139893.2599999998</v>
      </c>
      <c r="E27" s="93">
        <v>6854919.9399999995</v>
      </c>
      <c r="F27" s="187">
        <f t="shared" si="0"/>
        <v>1.3323611055635909</v>
      </c>
      <c r="G27" s="116">
        <v>13</v>
      </c>
      <c r="H27" s="115">
        <v>5933149.7599999998</v>
      </c>
      <c r="I27" s="115">
        <v>4449862.3099999996</v>
      </c>
      <c r="J27" s="202">
        <f t="shared" si="1"/>
        <v>0.86490046971379553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</v>
      </c>
      <c r="Q27" s="202">
        <f t="shared" si="6"/>
        <v>0.82733617962419981</v>
      </c>
      <c r="R27" s="116">
        <v>0</v>
      </c>
      <c r="S27" s="115">
        <v>0</v>
      </c>
      <c r="T27" s="117">
        <v>0</v>
      </c>
      <c r="U27" s="116">
        <v>0</v>
      </c>
      <c r="V27" s="115">
        <v>0</v>
      </c>
      <c r="W27" s="117">
        <v>0</v>
      </c>
      <c r="X27" s="116">
        <v>13</v>
      </c>
      <c r="Y27" s="92">
        <v>5675461.6600000001</v>
      </c>
      <c r="Z27" s="92">
        <v>4256596.22</v>
      </c>
      <c r="AA27" s="187">
        <f t="shared" si="2"/>
        <v>0.82733617962419981</v>
      </c>
      <c r="AB27" s="116">
        <v>7</v>
      </c>
      <c r="AC27" s="95">
        <v>9</v>
      </c>
      <c r="AD27" s="92">
        <v>1777998.13</v>
      </c>
      <c r="AE27" s="92">
        <v>1333498.58</v>
      </c>
      <c r="AF27" s="187">
        <f t="shared" si="3"/>
        <v>0.25918634789141914</v>
      </c>
      <c r="AG27" s="95">
        <v>1</v>
      </c>
      <c r="AH27" s="97">
        <v>38085.19</v>
      </c>
      <c r="AI27" s="116">
        <v>7</v>
      </c>
      <c r="AJ27" s="115">
        <v>1792491.95</v>
      </c>
      <c r="AK27" s="115">
        <v>1344368.95</v>
      </c>
      <c r="AL27" s="92">
        <v>1749444.96</v>
      </c>
      <c r="AM27" s="92">
        <v>1312083.71</v>
      </c>
      <c r="AN27" s="187">
        <f t="shared" si="4"/>
        <v>0.26129917366407374</v>
      </c>
      <c r="AO27" s="94">
        <v>3</v>
      </c>
      <c r="AP27" s="92">
        <v>1259129.94</v>
      </c>
      <c r="AQ27" s="92">
        <v>944347.45</v>
      </c>
      <c r="AR27" s="187">
        <f t="shared" si="5"/>
        <v>0.18354872548113521</v>
      </c>
    </row>
    <row r="28" spans="1:44" s="77" customFormat="1" ht="59.25" customHeight="1" thickBot="1" x14ac:dyDescent="0.25">
      <c r="A28" s="158" t="s">
        <v>179</v>
      </c>
      <c r="B28" s="129">
        <f>SUM(B29+B30+B31+B35+B36+B37+B38+B39)</f>
        <v>946145573</v>
      </c>
      <c r="C28" s="139">
        <v>3100</v>
      </c>
      <c r="D28" s="140">
        <v>1384596535.3599999</v>
      </c>
      <c r="E28" s="140">
        <v>1038447401.34</v>
      </c>
      <c r="F28" s="188">
        <f t="shared" si="0"/>
        <v>1.463407508180562</v>
      </c>
      <c r="G28" s="237">
        <v>2434</v>
      </c>
      <c r="H28" s="238">
        <v>813169690.48000002</v>
      </c>
      <c r="I28" s="238">
        <v>609877262.07000005</v>
      </c>
      <c r="J28" s="236">
        <f t="shared" si="1"/>
        <v>0.85945515540661943</v>
      </c>
      <c r="K28" s="237">
        <v>567</v>
      </c>
      <c r="L28" s="238">
        <v>521479676.72000003</v>
      </c>
      <c r="M28" s="238">
        <v>391109756.56999999</v>
      </c>
      <c r="N28" s="237">
        <v>2427</v>
      </c>
      <c r="O28" s="238">
        <v>772147816.87</v>
      </c>
      <c r="P28" s="238">
        <v>579110856.57000005</v>
      </c>
      <c r="Q28" s="236">
        <f t="shared" ref="Q28" si="7">O28/B28</f>
        <v>0.81609832451226827</v>
      </c>
      <c r="R28" s="237">
        <v>42</v>
      </c>
      <c r="S28" s="238">
        <v>33636240.159999996</v>
      </c>
      <c r="T28" s="238">
        <v>25227180.010000002</v>
      </c>
      <c r="U28" s="237">
        <v>106</v>
      </c>
      <c r="V28" s="238">
        <v>2978057.42</v>
      </c>
      <c r="W28" s="238">
        <v>2233543.12</v>
      </c>
      <c r="X28" s="248">
        <v>2385</v>
      </c>
      <c r="Y28" s="140">
        <v>735533519.28999996</v>
      </c>
      <c r="Z28" s="140">
        <v>551650133.44000006</v>
      </c>
      <c r="AA28" s="188">
        <f t="shared" si="2"/>
        <v>0.77739994804161072</v>
      </c>
      <c r="AB28" s="139">
        <v>538</v>
      </c>
      <c r="AC28" s="139">
        <v>667</v>
      </c>
      <c r="AD28" s="140">
        <v>239197847.19</v>
      </c>
      <c r="AE28" s="140">
        <v>179398383.81999999</v>
      </c>
      <c r="AF28" s="188">
        <f t="shared" si="3"/>
        <v>0.25281294339470528</v>
      </c>
      <c r="AG28" s="139">
        <v>21</v>
      </c>
      <c r="AH28" s="140">
        <v>8482613.8399999999</v>
      </c>
      <c r="AI28" s="139">
        <v>2219</v>
      </c>
      <c r="AJ28" s="140">
        <v>561776131.34000003</v>
      </c>
      <c r="AK28" s="140">
        <v>421332089.69</v>
      </c>
      <c r="AL28" s="140">
        <v>206478498.38999999</v>
      </c>
      <c r="AM28" s="140">
        <v>154858873.08000001</v>
      </c>
      <c r="AN28" s="188">
        <f t="shared" si="4"/>
        <v>0.59375232244520582</v>
      </c>
      <c r="AO28" s="139">
        <v>2061</v>
      </c>
      <c r="AP28" s="140">
        <v>440822887.16000003</v>
      </c>
      <c r="AQ28" s="140">
        <v>330617156.86000001</v>
      </c>
      <c r="AR28" s="188">
        <f t="shared" si="5"/>
        <v>0.46591444249139874</v>
      </c>
    </row>
    <row r="29" spans="1:44" s="76" customFormat="1" x14ac:dyDescent="0.2">
      <c r="A29" s="163" t="s">
        <v>34</v>
      </c>
      <c r="B29" s="168">
        <v>91693434</v>
      </c>
      <c r="C29" s="201">
        <v>22</v>
      </c>
      <c r="D29" s="148">
        <v>142472057.74000001</v>
      </c>
      <c r="E29" s="148">
        <v>106854043.31</v>
      </c>
      <c r="F29" s="202">
        <f t="shared" si="0"/>
        <v>1.5537869128120996</v>
      </c>
      <c r="G29" s="149">
        <v>11</v>
      </c>
      <c r="H29" s="148">
        <v>62304943.490000002</v>
      </c>
      <c r="I29" s="148">
        <v>46728707.590000004</v>
      </c>
      <c r="J29" s="202">
        <f t="shared" si="1"/>
        <v>0.67949187604861649</v>
      </c>
      <c r="K29" s="149">
        <v>11</v>
      </c>
      <c r="L29" s="148">
        <v>80167114.25</v>
      </c>
      <c r="M29" s="150">
        <v>60125335.649999999</v>
      </c>
      <c r="N29" s="149">
        <v>11</v>
      </c>
      <c r="O29" s="148">
        <v>60117504.020000003</v>
      </c>
      <c r="P29" s="148">
        <v>45088127.979999997</v>
      </c>
      <c r="Q29" s="202">
        <f t="shared" ref="Q29:Q60" si="8">O29/$B29</f>
        <v>0.65563586614064429</v>
      </c>
      <c r="R29" s="149">
        <v>0</v>
      </c>
      <c r="S29" s="148">
        <v>0</v>
      </c>
      <c r="T29" s="150">
        <v>0</v>
      </c>
      <c r="U29" s="149">
        <v>8</v>
      </c>
      <c r="V29" s="148">
        <v>50730.53</v>
      </c>
      <c r="W29" s="150">
        <v>38047.9</v>
      </c>
      <c r="X29" s="143">
        <v>11</v>
      </c>
      <c r="Y29" s="142">
        <v>60066773.490000002</v>
      </c>
      <c r="Z29" s="142">
        <v>45050080.079999998</v>
      </c>
      <c r="AA29" s="187">
        <f t="shared" si="2"/>
        <v>0.65508260373365446</v>
      </c>
      <c r="AB29" s="143">
        <v>6</v>
      </c>
      <c r="AC29" s="145">
        <v>12</v>
      </c>
      <c r="AD29" s="142">
        <v>16762430.34</v>
      </c>
      <c r="AE29" s="142">
        <v>12571822.73</v>
      </c>
      <c r="AF29" s="187">
        <f t="shared" si="3"/>
        <v>0.1828094947343776</v>
      </c>
      <c r="AG29" s="145">
        <v>1</v>
      </c>
      <c r="AH29" s="144">
        <v>1476646.26</v>
      </c>
      <c r="AI29" s="149">
        <v>10</v>
      </c>
      <c r="AJ29" s="148">
        <v>34630289.170000002</v>
      </c>
      <c r="AK29" s="148">
        <v>25972716.73</v>
      </c>
      <c r="AL29" s="142">
        <v>34056013.369999997</v>
      </c>
      <c r="AM29" s="142">
        <v>25542009.91</v>
      </c>
      <c r="AN29" s="187">
        <f t="shared" si="4"/>
        <v>0.37767468900772111</v>
      </c>
      <c r="AO29" s="143">
        <v>3</v>
      </c>
      <c r="AP29" s="142">
        <v>12004046.48</v>
      </c>
      <c r="AQ29" s="142">
        <v>9003034.7899999991</v>
      </c>
      <c r="AR29" s="187">
        <f t="shared" si="5"/>
        <v>0.13091500619335514</v>
      </c>
    </row>
    <row r="30" spans="1:44" s="69" customFormat="1" x14ac:dyDescent="0.25">
      <c r="A30" s="160" t="s">
        <v>35</v>
      </c>
      <c r="B30" s="169">
        <v>18293043</v>
      </c>
      <c r="C30" s="70">
        <v>34</v>
      </c>
      <c r="D30" s="115">
        <v>17356707.68</v>
      </c>
      <c r="E30" s="115">
        <v>13017530.760000002</v>
      </c>
      <c r="F30" s="202">
        <f t="shared" si="0"/>
        <v>0.948814676705237</v>
      </c>
      <c r="G30" s="111">
        <v>12</v>
      </c>
      <c r="H30" s="115">
        <v>8876041.6500000004</v>
      </c>
      <c r="I30" s="115">
        <v>6657031.2300000004</v>
      </c>
      <c r="J30" s="202">
        <f t="shared" si="1"/>
        <v>0.48521405924645783</v>
      </c>
      <c r="K30" s="111">
        <v>22</v>
      </c>
      <c r="L30" s="115">
        <v>8480666.0299999993</v>
      </c>
      <c r="M30" s="112">
        <v>6360499.5199999996</v>
      </c>
      <c r="N30" s="111">
        <v>12</v>
      </c>
      <c r="O30" s="115">
        <v>8485207.1199999992</v>
      </c>
      <c r="P30" s="115">
        <v>6363905.3300000001</v>
      </c>
      <c r="Q30" s="202">
        <f t="shared" si="8"/>
        <v>0.46384885882572952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8485207.1199999992</v>
      </c>
      <c r="Z30" s="92">
        <v>6363905.3300000001</v>
      </c>
      <c r="AA30" s="187">
        <f t="shared" si="2"/>
        <v>0.46384885882572952</v>
      </c>
      <c r="AB30" s="73">
        <v>8</v>
      </c>
      <c r="AC30" s="95">
        <v>11</v>
      </c>
      <c r="AD30" s="92">
        <v>3579153.1</v>
      </c>
      <c r="AE30" s="92">
        <v>2684364.78</v>
      </c>
      <c r="AF30" s="187">
        <f t="shared" si="3"/>
        <v>0.19565651816376314</v>
      </c>
      <c r="AG30" s="95">
        <v>0</v>
      </c>
      <c r="AH30" s="72">
        <v>0</v>
      </c>
      <c r="AI30" s="111">
        <v>11</v>
      </c>
      <c r="AJ30" s="115">
        <v>3787645.75</v>
      </c>
      <c r="AK30" s="115">
        <v>2840734.27</v>
      </c>
      <c r="AL30" s="92">
        <v>3189611.44</v>
      </c>
      <c r="AM30" s="92">
        <v>2392208.5499999998</v>
      </c>
      <c r="AN30" s="187">
        <f t="shared" si="4"/>
        <v>0.20705389201785618</v>
      </c>
      <c r="AO30" s="73">
        <v>7</v>
      </c>
      <c r="AP30" s="92">
        <v>1377010.16</v>
      </c>
      <c r="AQ30" s="92">
        <v>1032757.6</v>
      </c>
      <c r="AR30" s="187">
        <f t="shared" si="5"/>
        <v>7.5275073698782641E-2</v>
      </c>
    </row>
    <row r="31" spans="1:44" s="69" customFormat="1" ht="39" customHeight="1" x14ac:dyDescent="0.25">
      <c r="A31" s="160" t="s">
        <v>36</v>
      </c>
      <c r="B31" s="169">
        <v>544735414</v>
      </c>
      <c r="C31" s="184">
        <v>1299</v>
      </c>
      <c r="D31" s="239">
        <v>926452176.17000008</v>
      </c>
      <c r="E31" s="239">
        <v>694839132.01999998</v>
      </c>
      <c r="F31" s="187">
        <f t="shared" si="0"/>
        <v>1.700737922227322</v>
      </c>
      <c r="G31" s="184">
        <v>784</v>
      </c>
      <c r="H31" s="239">
        <v>458602895.39999998</v>
      </c>
      <c r="I31" s="239">
        <v>343952169.95999998</v>
      </c>
      <c r="J31" s="187">
        <f t="shared" si="1"/>
        <v>0.84188191847574645</v>
      </c>
      <c r="K31" s="184">
        <v>425</v>
      </c>
      <c r="L31" s="239">
        <v>419081483.67000002</v>
      </c>
      <c r="M31" s="239">
        <v>314311112.11000001</v>
      </c>
      <c r="N31" s="121">
        <v>768</v>
      </c>
      <c r="O31" s="239">
        <v>427602050.10000002</v>
      </c>
      <c r="P31" s="239">
        <v>320701535.82999998</v>
      </c>
      <c r="Q31" s="187">
        <f t="shared" si="8"/>
        <v>0.78497200495945729</v>
      </c>
      <c r="R31" s="184">
        <v>33</v>
      </c>
      <c r="S31" s="239">
        <v>32644179.690000001</v>
      </c>
      <c r="T31" s="185">
        <v>24483134.68</v>
      </c>
      <c r="U31" s="121">
        <v>94</v>
      </c>
      <c r="V31" s="239">
        <v>2875395.65</v>
      </c>
      <c r="W31" s="239">
        <v>2156546.79</v>
      </c>
      <c r="X31" s="94">
        <v>735</v>
      </c>
      <c r="Y31" s="98">
        <v>392082474.75999999</v>
      </c>
      <c r="Z31" s="98">
        <v>294061854.36000001</v>
      </c>
      <c r="AA31" s="187">
        <f t="shared" si="2"/>
        <v>0.71976681648239593</v>
      </c>
      <c r="AB31" s="116">
        <v>516</v>
      </c>
      <c r="AC31" s="95">
        <v>626</v>
      </c>
      <c r="AD31" s="98">
        <v>214409350.69999999</v>
      </c>
      <c r="AE31" s="98">
        <v>160807011.59</v>
      </c>
      <c r="AF31" s="187">
        <f t="shared" si="3"/>
        <v>0.39360273848470589</v>
      </c>
      <c r="AG31" s="94">
        <v>20</v>
      </c>
      <c r="AH31" s="72">
        <v>7005967.5800000001</v>
      </c>
      <c r="AI31" s="116">
        <v>563</v>
      </c>
      <c r="AJ31" s="221">
        <v>249623580.44</v>
      </c>
      <c r="AK31" s="221">
        <v>187217683.77000001</v>
      </c>
      <c r="AL31" s="98">
        <v>164895878.09</v>
      </c>
      <c r="AM31" s="98">
        <v>123671908.06</v>
      </c>
      <c r="AN31" s="187">
        <f t="shared" si="4"/>
        <v>0.45824738767580842</v>
      </c>
      <c r="AO31" s="116">
        <v>420</v>
      </c>
      <c r="AP31" s="221">
        <v>156056961.40000001</v>
      </c>
      <c r="AQ31" s="221">
        <v>117042719.67</v>
      </c>
      <c r="AR31" s="187">
        <f t="shared" si="5"/>
        <v>0.2864821294691885</v>
      </c>
    </row>
    <row r="32" spans="1:44" s="128" customFormat="1" ht="35.25" customHeight="1" outlineLevel="1" x14ac:dyDescent="0.25">
      <c r="A32" s="161" t="s">
        <v>37</v>
      </c>
      <c r="B32" s="170">
        <v>315115644</v>
      </c>
      <c r="C32" s="182">
        <v>931</v>
      </c>
      <c r="D32" s="183">
        <v>558036789.42999995</v>
      </c>
      <c r="E32" s="183">
        <v>418527592.01999998</v>
      </c>
      <c r="F32" s="187">
        <f t="shared" si="0"/>
        <v>1.7708952254683996</v>
      </c>
      <c r="G32" s="184">
        <v>565</v>
      </c>
      <c r="H32" s="183">
        <v>298512354.63</v>
      </c>
      <c r="I32" s="183">
        <v>223884264.69</v>
      </c>
      <c r="J32" s="187">
        <f t="shared" si="1"/>
        <v>0.9473104884313519</v>
      </c>
      <c r="K32" s="184">
        <v>294</v>
      </c>
      <c r="L32" s="183">
        <v>228646592.56</v>
      </c>
      <c r="M32" s="185">
        <v>171484943.91</v>
      </c>
      <c r="N32" s="184">
        <v>551</v>
      </c>
      <c r="O32" s="183">
        <v>279312019.36000001</v>
      </c>
      <c r="P32" s="183">
        <v>209484013.12</v>
      </c>
      <c r="Q32" s="187">
        <f t="shared" si="8"/>
        <v>0.88637941237852358</v>
      </c>
      <c r="R32" s="184">
        <v>23</v>
      </c>
      <c r="S32" s="183">
        <v>16338190.9</v>
      </c>
      <c r="T32" s="185">
        <v>12253643.1</v>
      </c>
      <c r="U32" s="184">
        <v>81</v>
      </c>
      <c r="V32" s="183">
        <v>2455288.42</v>
      </c>
      <c r="W32" s="185">
        <v>1841466.38</v>
      </c>
      <c r="X32" s="73">
        <v>528</v>
      </c>
      <c r="Y32" s="71">
        <v>260518540.03999999</v>
      </c>
      <c r="Z32" s="71">
        <v>195388903.63999999</v>
      </c>
      <c r="AA32" s="187">
        <f t="shared" si="2"/>
        <v>0.82673946851080482</v>
      </c>
      <c r="AB32" s="111">
        <v>385</v>
      </c>
      <c r="AC32" s="74">
        <v>480</v>
      </c>
      <c r="AD32" s="71">
        <v>168298294.21000001</v>
      </c>
      <c r="AE32" s="71">
        <v>126223719.43000001</v>
      </c>
      <c r="AF32" s="187">
        <f t="shared" si="3"/>
        <v>0.53408422404442735</v>
      </c>
      <c r="AG32" s="74">
        <v>18</v>
      </c>
      <c r="AH32" s="72">
        <v>6903967.5800000001</v>
      </c>
      <c r="AI32" s="111">
        <v>423</v>
      </c>
      <c r="AJ32" s="110">
        <v>183639325.37</v>
      </c>
      <c r="AK32" s="110">
        <v>137729492.69</v>
      </c>
      <c r="AL32" s="71">
        <v>108799483.72</v>
      </c>
      <c r="AM32" s="71">
        <v>81599612.390000001</v>
      </c>
      <c r="AN32" s="187">
        <f t="shared" si="4"/>
        <v>0.58276803727967252</v>
      </c>
      <c r="AO32" s="111">
        <v>328</v>
      </c>
      <c r="AP32" s="110">
        <v>132954118.48</v>
      </c>
      <c r="AQ32" s="110">
        <v>99715587.629999995</v>
      </c>
      <c r="AR32" s="187">
        <f t="shared" si="5"/>
        <v>0.4219216691126893</v>
      </c>
    </row>
    <row r="33" spans="1:44" s="128" customFormat="1" outlineLevel="1" x14ac:dyDescent="0.25">
      <c r="A33" s="161" t="s">
        <v>38</v>
      </c>
      <c r="B33" s="170">
        <v>47736107</v>
      </c>
      <c r="C33" s="182">
        <v>252</v>
      </c>
      <c r="D33" s="183">
        <v>55498902.409999996</v>
      </c>
      <c r="E33" s="183">
        <v>41624176.799999997</v>
      </c>
      <c r="F33" s="187">
        <f t="shared" si="0"/>
        <v>1.1626189460736711</v>
      </c>
      <c r="G33" s="184">
        <v>165</v>
      </c>
      <c r="H33" s="183">
        <v>34045859.299999997</v>
      </c>
      <c r="I33" s="183">
        <v>25534394.280000001</v>
      </c>
      <c r="J33" s="187">
        <f t="shared" si="1"/>
        <v>0.71320979945013108</v>
      </c>
      <c r="K33" s="184">
        <v>75</v>
      </c>
      <c r="L33" s="183">
        <v>19585911.739999998</v>
      </c>
      <c r="M33" s="185">
        <v>14689433.75</v>
      </c>
      <c r="N33" s="184">
        <v>165</v>
      </c>
      <c r="O33" s="183">
        <v>25091613.25</v>
      </c>
      <c r="P33" s="183">
        <v>18818709.710000001</v>
      </c>
      <c r="Q33" s="187">
        <f t="shared" si="8"/>
        <v>0.52563174558830283</v>
      </c>
      <c r="R33" s="184">
        <v>4</v>
      </c>
      <c r="S33" s="183">
        <v>308947.5</v>
      </c>
      <c r="T33" s="185">
        <v>231710.62</v>
      </c>
      <c r="U33" s="184">
        <v>9</v>
      </c>
      <c r="V33" s="183">
        <v>127036.31</v>
      </c>
      <c r="W33" s="185">
        <v>95277.23</v>
      </c>
      <c r="X33" s="73">
        <v>161</v>
      </c>
      <c r="Y33" s="71">
        <v>24655629.440000001</v>
      </c>
      <c r="Z33" s="71">
        <v>18491721.859999999</v>
      </c>
      <c r="AA33" s="187">
        <f t="shared" si="2"/>
        <v>0.51649853726027561</v>
      </c>
      <c r="AB33" s="111">
        <v>98</v>
      </c>
      <c r="AC33" s="74">
        <v>103</v>
      </c>
      <c r="AD33" s="71">
        <v>13301523.560000001</v>
      </c>
      <c r="AE33" s="71">
        <v>9976142.5700000003</v>
      </c>
      <c r="AF33" s="187">
        <f t="shared" si="3"/>
        <v>0.27864701157972521</v>
      </c>
      <c r="AG33" s="74">
        <v>1</v>
      </c>
      <c r="AH33" s="72">
        <v>65000</v>
      </c>
      <c r="AI33" s="111">
        <v>97</v>
      </c>
      <c r="AJ33" s="110">
        <v>13940176.98</v>
      </c>
      <c r="AK33" s="110">
        <v>10455132.630000001</v>
      </c>
      <c r="AL33" s="71">
        <v>10919059.949999999</v>
      </c>
      <c r="AM33" s="71">
        <v>8189294.9000000004</v>
      </c>
      <c r="AN33" s="187">
        <f t="shared" si="4"/>
        <v>0.2920258449227961</v>
      </c>
      <c r="AO33" s="111">
        <v>65</v>
      </c>
      <c r="AP33" s="110">
        <v>8327071.4100000001</v>
      </c>
      <c r="AQ33" s="110">
        <v>6245303.5099999998</v>
      </c>
      <c r="AR33" s="187">
        <f t="shared" si="5"/>
        <v>0.17443968378066524</v>
      </c>
    </row>
    <row r="34" spans="1:44" s="128" customFormat="1" outlineLevel="1" x14ac:dyDescent="0.25">
      <c r="A34" s="161" t="s">
        <v>39</v>
      </c>
      <c r="B34" s="170">
        <v>181883663</v>
      </c>
      <c r="C34" s="182">
        <v>116</v>
      </c>
      <c r="D34" s="183">
        <v>312916484.33000004</v>
      </c>
      <c r="E34" s="183">
        <v>234687363.19999999</v>
      </c>
      <c r="F34" s="187">
        <f t="shared" si="0"/>
        <v>1.7204210601916459</v>
      </c>
      <c r="G34" s="184">
        <v>54</v>
      </c>
      <c r="H34" s="183">
        <v>126044681.47</v>
      </c>
      <c r="I34" s="183">
        <v>94533510.989999995</v>
      </c>
      <c r="J34" s="187">
        <f t="shared" si="1"/>
        <v>0.69299616794060281</v>
      </c>
      <c r="K34" s="184">
        <v>56</v>
      </c>
      <c r="L34" s="183">
        <v>170848979.37</v>
      </c>
      <c r="M34" s="185">
        <v>128136734.45</v>
      </c>
      <c r="N34" s="184">
        <v>52</v>
      </c>
      <c r="O34" s="183">
        <v>123198417.48999999</v>
      </c>
      <c r="P34" s="183">
        <v>92398813</v>
      </c>
      <c r="Q34" s="187">
        <f t="shared" si="8"/>
        <v>0.67734735191692286</v>
      </c>
      <c r="R34" s="184">
        <v>6</v>
      </c>
      <c r="S34" s="183">
        <v>15997041.289999999</v>
      </c>
      <c r="T34" s="185">
        <v>11997780.960000001</v>
      </c>
      <c r="U34" s="184">
        <v>4</v>
      </c>
      <c r="V34" s="183">
        <v>293070.92</v>
      </c>
      <c r="W34" s="185">
        <v>219803.18</v>
      </c>
      <c r="X34" s="73">
        <v>46</v>
      </c>
      <c r="Y34" s="71">
        <v>106908305.28</v>
      </c>
      <c r="Z34" s="71">
        <v>80181228.859999999</v>
      </c>
      <c r="AA34" s="187">
        <f t="shared" si="2"/>
        <v>0.58778399069299592</v>
      </c>
      <c r="AB34" s="111">
        <v>33</v>
      </c>
      <c r="AC34" s="74">
        <v>43</v>
      </c>
      <c r="AD34" s="71">
        <v>32809532.93</v>
      </c>
      <c r="AE34" s="71">
        <v>24607149.59</v>
      </c>
      <c r="AF34" s="187">
        <f t="shared" si="3"/>
        <v>0.18038746520076407</v>
      </c>
      <c r="AG34" s="74">
        <v>1</v>
      </c>
      <c r="AH34" s="72">
        <v>37000</v>
      </c>
      <c r="AI34" s="111">
        <v>43</v>
      </c>
      <c r="AJ34" s="110">
        <v>52044078.090000004</v>
      </c>
      <c r="AK34" s="110">
        <v>39033058.450000003</v>
      </c>
      <c r="AL34" s="71">
        <v>45177334.420000002</v>
      </c>
      <c r="AM34" s="71">
        <v>33883000.770000003</v>
      </c>
      <c r="AN34" s="187">
        <f t="shared" si="4"/>
        <v>0.28613937739971734</v>
      </c>
      <c r="AO34" s="111">
        <v>27</v>
      </c>
      <c r="AP34" s="110">
        <v>14775771.51</v>
      </c>
      <c r="AQ34" s="110">
        <v>11081828.529999999</v>
      </c>
      <c r="AR34" s="187">
        <f t="shared" si="5"/>
        <v>8.1237485908781146E-2</v>
      </c>
    </row>
    <row r="35" spans="1:44" s="69" customFormat="1" x14ac:dyDescent="0.25">
      <c r="A35" s="160" t="s">
        <v>40</v>
      </c>
      <c r="B35" s="169">
        <v>0</v>
      </c>
      <c r="C35" s="182">
        <v>0</v>
      </c>
      <c r="D35" s="183">
        <v>0</v>
      </c>
      <c r="E35" s="183">
        <v>0</v>
      </c>
      <c r="F35" s="187">
        <v>0</v>
      </c>
      <c r="G35" s="184">
        <v>0</v>
      </c>
      <c r="H35" s="183">
        <v>0</v>
      </c>
      <c r="I35" s="183">
        <v>0</v>
      </c>
      <c r="J35" s="187">
        <v>0</v>
      </c>
      <c r="K35" s="184">
        <v>0</v>
      </c>
      <c r="L35" s="183">
        <v>0</v>
      </c>
      <c r="M35" s="185">
        <v>0</v>
      </c>
      <c r="N35" s="184">
        <v>0</v>
      </c>
      <c r="O35" s="183">
        <v>0</v>
      </c>
      <c r="P35" s="183">
        <v>0</v>
      </c>
      <c r="Q35" s="187">
        <v>0</v>
      </c>
      <c r="R35" s="184">
        <v>0</v>
      </c>
      <c r="S35" s="183">
        <v>0</v>
      </c>
      <c r="T35" s="185">
        <v>0</v>
      </c>
      <c r="U35" s="184">
        <v>0</v>
      </c>
      <c r="V35" s="183">
        <v>0</v>
      </c>
      <c r="W35" s="185">
        <v>0</v>
      </c>
      <c r="X35" s="73">
        <v>0</v>
      </c>
      <c r="Y35" s="71">
        <v>0</v>
      </c>
      <c r="Z35" s="71">
        <v>0</v>
      </c>
      <c r="AA35" s="187">
        <v>0</v>
      </c>
      <c r="AB35" s="111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111">
        <v>0</v>
      </c>
      <c r="AP35" s="112">
        <v>0</v>
      </c>
      <c r="AQ35" s="221">
        <v>0</v>
      </c>
      <c r="AR35" s="187">
        <v>0</v>
      </c>
    </row>
    <row r="36" spans="1:44" x14ac:dyDescent="0.2">
      <c r="A36" s="160" t="s">
        <v>41</v>
      </c>
      <c r="B36" s="169">
        <v>219346565</v>
      </c>
      <c r="C36" s="182">
        <v>967</v>
      </c>
      <c r="D36" s="183">
        <v>221662935.52000001</v>
      </c>
      <c r="E36" s="183">
        <v>166247201.62000003</v>
      </c>
      <c r="F36" s="187">
        <f t="shared" si="0"/>
        <v>1.0105603227477029</v>
      </c>
      <c r="G36" s="184">
        <v>904</v>
      </c>
      <c r="H36" s="183">
        <v>216170461.16999999</v>
      </c>
      <c r="I36" s="183">
        <v>162127842.88</v>
      </c>
      <c r="J36" s="187">
        <f t="shared" si="1"/>
        <v>0.98552015697168538</v>
      </c>
      <c r="K36" s="184">
        <v>55</v>
      </c>
      <c r="L36" s="183">
        <v>4388073.3499999996</v>
      </c>
      <c r="M36" s="185">
        <v>3291054.81</v>
      </c>
      <c r="N36" s="184">
        <v>912</v>
      </c>
      <c r="O36" s="183">
        <v>210198815.06</v>
      </c>
      <c r="P36" s="183">
        <v>157649107.99000001</v>
      </c>
      <c r="Q36" s="187">
        <f t="shared" si="8"/>
        <v>0.95829544930416399</v>
      </c>
      <c r="R36" s="184">
        <v>8</v>
      </c>
      <c r="S36" s="183">
        <v>917090.47</v>
      </c>
      <c r="T36" s="185">
        <v>687817.83</v>
      </c>
      <c r="U36" s="184">
        <v>3</v>
      </c>
      <c r="V36" s="183">
        <v>4012.1</v>
      </c>
      <c r="W36" s="185">
        <v>3009.07</v>
      </c>
      <c r="X36" s="73">
        <v>904</v>
      </c>
      <c r="Y36" s="71">
        <v>209277712.49000001</v>
      </c>
      <c r="Z36" s="71">
        <v>156958281.09</v>
      </c>
      <c r="AA36" s="187">
        <f t="shared" si="2"/>
        <v>0.95409614684415056</v>
      </c>
      <c r="AB36" s="111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7">
        <f t="shared" si="4"/>
        <v>0.95827973695416668</v>
      </c>
      <c r="AO36" s="111">
        <v>912</v>
      </c>
      <c r="AP36" s="110">
        <v>210195368.61000001</v>
      </c>
      <c r="AQ36" s="110">
        <v>157646523.12</v>
      </c>
      <c r="AR36" s="187">
        <f t="shared" si="5"/>
        <v>0.95827973695416668</v>
      </c>
    </row>
    <row r="37" spans="1:44" x14ac:dyDescent="0.2">
      <c r="A37" s="160" t="s">
        <v>42</v>
      </c>
      <c r="B37" s="169">
        <v>8513968</v>
      </c>
      <c r="C37" s="182">
        <v>24</v>
      </c>
      <c r="D37" s="183">
        <v>12327574.620000001</v>
      </c>
      <c r="E37" s="183">
        <v>9245680.9799999986</v>
      </c>
      <c r="F37" s="187">
        <f t="shared" si="0"/>
        <v>1.4479235322472437</v>
      </c>
      <c r="G37" s="184">
        <v>11</v>
      </c>
      <c r="H37" s="183">
        <v>7747782.1900000004</v>
      </c>
      <c r="I37" s="183">
        <v>5810836.6200000001</v>
      </c>
      <c r="J37" s="187">
        <f t="shared" si="1"/>
        <v>0.91000837564811143</v>
      </c>
      <c r="K37" s="184">
        <v>12</v>
      </c>
      <c r="L37" s="183">
        <v>4504822.43</v>
      </c>
      <c r="M37" s="185">
        <v>3378616.8</v>
      </c>
      <c r="N37" s="184">
        <v>12</v>
      </c>
      <c r="O37" s="183">
        <v>7583029.4100000001</v>
      </c>
      <c r="P37" s="183">
        <v>5687272.0300000003</v>
      </c>
      <c r="Q37" s="187">
        <f t="shared" si="8"/>
        <v>0.89065749483672008</v>
      </c>
      <c r="R37" s="184">
        <v>1</v>
      </c>
      <c r="S37" s="183">
        <v>74970</v>
      </c>
      <c r="T37" s="185">
        <v>56227.5</v>
      </c>
      <c r="U37" s="184">
        <v>1</v>
      </c>
      <c r="V37" s="183">
        <v>47919.14</v>
      </c>
      <c r="W37" s="185">
        <v>35939.360000000001</v>
      </c>
      <c r="X37" s="73">
        <v>11</v>
      </c>
      <c r="Y37" s="71">
        <v>7460140.2699999996</v>
      </c>
      <c r="Z37" s="71">
        <v>5595105.1699999999</v>
      </c>
      <c r="AA37" s="187">
        <f t="shared" si="2"/>
        <v>0.87622366797714057</v>
      </c>
      <c r="AB37" s="73">
        <v>8</v>
      </c>
      <c r="AC37" s="74">
        <v>18</v>
      </c>
      <c r="AD37" s="71">
        <v>4446913.05</v>
      </c>
      <c r="AE37" s="71">
        <v>3335184.72</v>
      </c>
      <c r="AF37" s="187">
        <f t="shared" si="3"/>
        <v>0.52230793561826871</v>
      </c>
      <c r="AG37" s="74">
        <v>0</v>
      </c>
      <c r="AH37" s="72">
        <v>0</v>
      </c>
      <c r="AI37" s="111">
        <v>11</v>
      </c>
      <c r="AJ37" s="110">
        <v>5378036.21</v>
      </c>
      <c r="AK37" s="110">
        <v>4033527.08</v>
      </c>
      <c r="AL37" s="71">
        <v>4336995.49</v>
      </c>
      <c r="AM37" s="71">
        <v>3252746.56</v>
      </c>
      <c r="AN37" s="187">
        <f t="shared" si="4"/>
        <v>0.63167211927505484</v>
      </c>
      <c r="AO37" s="111">
        <v>7</v>
      </c>
      <c r="AP37" s="110">
        <v>3028289.35</v>
      </c>
      <c r="AQ37" s="110">
        <v>2271216.96</v>
      </c>
      <c r="AR37" s="187">
        <f t="shared" si="5"/>
        <v>0.35568484048800747</v>
      </c>
    </row>
    <row r="38" spans="1:44" x14ac:dyDescent="0.2">
      <c r="A38" s="162" t="s">
        <v>43</v>
      </c>
      <c r="B38" s="171">
        <v>0</v>
      </c>
      <c r="C38" s="119">
        <v>0</v>
      </c>
      <c r="D38" s="120">
        <v>0</v>
      </c>
      <c r="E38" s="120">
        <v>0</v>
      </c>
      <c r="F38" s="187">
        <v>0</v>
      </c>
      <c r="G38" s="121">
        <v>0</v>
      </c>
      <c r="H38" s="120">
        <v>0</v>
      </c>
      <c r="I38" s="120">
        <v>0</v>
      </c>
      <c r="J38" s="187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7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</row>
    <row r="39" spans="1:44" ht="13.5" thickBot="1" x14ac:dyDescent="0.25">
      <c r="A39" s="162" t="s">
        <v>223</v>
      </c>
      <c r="B39" s="171">
        <v>63563149</v>
      </c>
      <c r="C39" s="119">
        <v>754</v>
      </c>
      <c r="D39" s="120">
        <v>64325083.629999995</v>
      </c>
      <c r="E39" s="120">
        <v>48243812.649999999</v>
      </c>
      <c r="F39" s="187">
        <f t="shared" si="0"/>
        <v>1.0119870497605459</v>
      </c>
      <c r="G39" s="121">
        <v>712</v>
      </c>
      <c r="H39" s="120">
        <v>59467566.579999998</v>
      </c>
      <c r="I39" s="120">
        <v>44600673.789999999</v>
      </c>
      <c r="J39" s="187">
        <v>0</v>
      </c>
      <c r="K39" s="121">
        <v>42</v>
      </c>
      <c r="L39" s="120">
        <v>4857516.99</v>
      </c>
      <c r="M39" s="122">
        <v>3643137.68</v>
      </c>
      <c r="N39" s="121">
        <v>712</v>
      </c>
      <c r="O39" s="120">
        <v>58161211.159999996</v>
      </c>
      <c r="P39" s="120">
        <v>43620907.409999996</v>
      </c>
      <c r="Q39" s="187">
        <f t="shared" si="8"/>
        <v>0.9150146283658791</v>
      </c>
      <c r="R39" s="121">
        <v>0</v>
      </c>
      <c r="S39" s="120">
        <v>0</v>
      </c>
      <c r="T39" s="122">
        <v>0</v>
      </c>
      <c r="U39" s="121">
        <v>0</v>
      </c>
      <c r="V39" s="120">
        <v>0</v>
      </c>
      <c r="W39" s="122">
        <v>0</v>
      </c>
      <c r="X39" s="94">
        <v>712</v>
      </c>
      <c r="Y39" s="92">
        <v>58161211.159999996</v>
      </c>
      <c r="Z39" s="92">
        <v>43620907.409999996</v>
      </c>
      <c r="AA39" s="187">
        <f t="shared" si="2"/>
        <v>0.9150146283658791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7">
        <f t="shared" si="4"/>
        <v>0.9150146283658791</v>
      </c>
      <c r="AO39" s="94">
        <v>712</v>
      </c>
      <c r="AP39" s="92">
        <v>58161211.159999996</v>
      </c>
      <c r="AQ39" s="92">
        <v>43620904.719999999</v>
      </c>
      <c r="AR39" s="187">
        <f t="shared" si="5"/>
        <v>0.9150146283658791</v>
      </c>
    </row>
    <row r="40" spans="1:44" s="77" customFormat="1" ht="26.25" thickBot="1" x14ac:dyDescent="0.25">
      <c r="A40" s="158" t="s">
        <v>180</v>
      </c>
      <c r="B40" s="129">
        <v>133857155</v>
      </c>
      <c r="C40" s="139">
        <v>64</v>
      </c>
      <c r="D40" s="140">
        <v>126222214.53</v>
      </c>
      <c r="E40" s="140">
        <v>99883024.260000005</v>
      </c>
      <c r="F40" s="188">
        <f t="shared" si="0"/>
        <v>0.94296202941112861</v>
      </c>
      <c r="G40" s="237">
        <v>64</v>
      </c>
      <c r="H40" s="238">
        <v>126222214.53</v>
      </c>
      <c r="I40" s="238">
        <v>99883024.239999995</v>
      </c>
      <c r="J40" s="236">
        <f t="shared" si="1"/>
        <v>0.94296202941112861</v>
      </c>
      <c r="K40" s="237">
        <v>4</v>
      </c>
      <c r="L40" s="238">
        <v>1559500</v>
      </c>
      <c r="M40" s="238">
        <v>1403550</v>
      </c>
      <c r="N40" s="237">
        <v>60</v>
      </c>
      <c r="O40" s="238">
        <v>122614069.83</v>
      </c>
      <c r="P40" s="238">
        <v>96764312.790000007</v>
      </c>
      <c r="Q40" s="236">
        <f t="shared" ref="Q40" si="9">O40/B40</f>
        <v>0.9160068419951104</v>
      </c>
      <c r="R40" s="237">
        <v>1</v>
      </c>
      <c r="S40" s="238">
        <v>960000</v>
      </c>
      <c r="T40" s="238">
        <v>672000</v>
      </c>
      <c r="U40" s="237">
        <v>4</v>
      </c>
      <c r="V40" s="238">
        <v>1294788.8600000001</v>
      </c>
      <c r="W40" s="238">
        <v>1094932.24</v>
      </c>
      <c r="X40" s="139">
        <v>59</v>
      </c>
      <c r="Y40" s="140">
        <v>120359280.97</v>
      </c>
      <c r="Z40" s="140">
        <v>94997380.549999997</v>
      </c>
      <c r="AA40" s="188">
        <f t="shared" si="2"/>
        <v>0.89916210284015075</v>
      </c>
      <c r="AB40" s="139">
        <v>53</v>
      </c>
      <c r="AC40" s="139">
        <v>135</v>
      </c>
      <c r="AD40" s="140">
        <v>51999597.289999999</v>
      </c>
      <c r="AE40" s="140">
        <v>44239118.960000001</v>
      </c>
      <c r="AF40" s="188">
        <f t="shared" si="3"/>
        <v>0.38847080897543357</v>
      </c>
      <c r="AG40" s="139">
        <v>1</v>
      </c>
      <c r="AH40" s="140">
        <v>139922.82999999999</v>
      </c>
      <c r="AI40" s="139">
        <v>50</v>
      </c>
      <c r="AJ40" s="140">
        <v>62000741.450000003</v>
      </c>
      <c r="AK40" s="140">
        <v>51959014.520000003</v>
      </c>
      <c r="AL40" s="140">
        <v>7150000</v>
      </c>
      <c r="AM40" s="140">
        <v>5720000</v>
      </c>
      <c r="AN40" s="188">
        <f t="shared" si="4"/>
        <v>0.46318585995645883</v>
      </c>
      <c r="AO40" s="139">
        <v>49</v>
      </c>
      <c r="AP40" s="140">
        <v>58771033.090000004</v>
      </c>
      <c r="AQ40" s="140">
        <v>49375247.829999998</v>
      </c>
      <c r="AR40" s="188">
        <f t="shared" si="5"/>
        <v>0.43905783811108196</v>
      </c>
    </row>
    <row r="41" spans="1:44" s="76" customFormat="1" x14ac:dyDescent="0.2">
      <c r="A41" s="163" t="s">
        <v>45</v>
      </c>
      <c r="B41" s="168">
        <v>92807191</v>
      </c>
      <c r="C41" s="141">
        <v>60</v>
      </c>
      <c r="D41" s="146">
        <v>83406526.349999994</v>
      </c>
      <c r="E41" s="146">
        <v>65630473.719999999</v>
      </c>
      <c r="F41" s="187">
        <f t="shared" si="0"/>
        <v>0.89870758344576973</v>
      </c>
      <c r="G41" s="149">
        <v>60</v>
      </c>
      <c r="H41" s="245">
        <v>83406526.349999994</v>
      </c>
      <c r="I41" s="245">
        <v>65630473.700000003</v>
      </c>
      <c r="J41" s="202">
        <f t="shared" si="1"/>
        <v>0.89870758344576973</v>
      </c>
      <c r="K41" s="149">
        <v>4</v>
      </c>
      <c r="L41" s="148">
        <v>1559500</v>
      </c>
      <c r="M41" s="150">
        <v>1403550</v>
      </c>
      <c r="N41" s="149">
        <v>56</v>
      </c>
      <c r="O41" s="245">
        <v>81080229.590000004</v>
      </c>
      <c r="P41" s="245">
        <v>63537240.609999999</v>
      </c>
      <c r="Q41" s="202">
        <f t="shared" si="8"/>
        <v>0.8736416727664994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55</v>
      </c>
      <c r="Y41" s="147">
        <v>79529218.090000004</v>
      </c>
      <c r="Z41" s="147">
        <v>62333330.259999998</v>
      </c>
      <c r="AA41" s="187">
        <f t="shared" si="2"/>
        <v>0.85692948178983241</v>
      </c>
      <c r="AB41" s="143">
        <v>51</v>
      </c>
      <c r="AC41" s="143">
        <v>130</v>
      </c>
      <c r="AD41" s="147">
        <v>26420012.879999999</v>
      </c>
      <c r="AE41" s="147">
        <v>23775451.460000001</v>
      </c>
      <c r="AF41" s="187">
        <f t="shared" si="3"/>
        <v>0.28467635530526936</v>
      </c>
      <c r="AG41" s="145">
        <v>1</v>
      </c>
      <c r="AH41" s="144">
        <v>139922.82999999999</v>
      </c>
      <c r="AI41" s="143">
        <v>46</v>
      </c>
      <c r="AJ41" s="147">
        <v>23609815.02</v>
      </c>
      <c r="AK41" s="147">
        <v>21246273.399999999</v>
      </c>
      <c r="AL41" s="147">
        <v>0</v>
      </c>
      <c r="AM41" s="147">
        <v>0</v>
      </c>
      <c r="AN41" s="187">
        <f t="shared" si="4"/>
        <v>0.25439639714987172</v>
      </c>
      <c r="AO41" s="143">
        <v>46</v>
      </c>
      <c r="AP41" s="147">
        <v>23609815.02</v>
      </c>
      <c r="AQ41" s="147">
        <v>21246273.399999999</v>
      </c>
      <c r="AR41" s="187">
        <f t="shared" si="5"/>
        <v>0.25439639714987172</v>
      </c>
    </row>
    <row r="42" spans="1:44" s="126" customFormat="1" ht="37.5" customHeight="1" outlineLevel="1" x14ac:dyDescent="0.2">
      <c r="A42" s="164" t="s">
        <v>46</v>
      </c>
      <c r="B42" s="170">
        <v>40516620</v>
      </c>
      <c r="C42" s="182">
        <v>56</v>
      </c>
      <c r="D42" s="183">
        <v>36229526.350000001</v>
      </c>
      <c r="E42" s="183">
        <v>32606573.719999999</v>
      </c>
      <c r="F42" s="187">
        <f t="shared" si="0"/>
        <v>0.89418925739610067</v>
      </c>
      <c r="G42" s="111">
        <v>56</v>
      </c>
      <c r="H42" s="110">
        <v>36229526.350000001</v>
      </c>
      <c r="I42" s="110">
        <v>32606573.699999999</v>
      </c>
      <c r="J42" s="202">
        <f t="shared" si="1"/>
        <v>0.89418925739610067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30514859.609999999</v>
      </c>
      <c r="Q42" s="202">
        <f t="shared" si="8"/>
        <v>0.83682695126098883</v>
      </c>
      <c r="R42" s="111">
        <v>0</v>
      </c>
      <c r="S42" s="110">
        <v>0</v>
      </c>
      <c r="T42" s="112">
        <v>0</v>
      </c>
      <c r="U42" s="111">
        <v>3</v>
      </c>
      <c r="V42" s="110">
        <v>591011.5</v>
      </c>
      <c r="W42" s="112">
        <v>531910.35</v>
      </c>
      <c r="X42" s="111">
        <v>52</v>
      </c>
      <c r="Y42" s="183">
        <v>33314388.09</v>
      </c>
      <c r="Z42" s="183">
        <v>29982949.260000002</v>
      </c>
      <c r="AA42" s="187">
        <f t="shared" si="2"/>
        <v>0.8222400607454422</v>
      </c>
      <c r="AB42" s="184">
        <v>50</v>
      </c>
      <c r="AC42" s="186">
        <v>129</v>
      </c>
      <c r="AD42" s="183">
        <v>26407212.879999999</v>
      </c>
      <c r="AE42" s="183">
        <v>23766491.460000001</v>
      </c>
      <c r="AF42" s="187">
        <f t="shared" si="3"/>
        <v>0.6517624836425151</v>
      </c>
      <c r="AG42" s="186">
        <v>1</v>
      </c>
      <c r="AH42" s="185">
        <v>139922.82999999999</v>
      </c>
      <c r="AI42" s="111">
        <v>45</v>
      </c>
      <c r="AJ42" s="110">
        <v>23597015.02</v>
      </c>
      <c r="AK42" s="110">
        <v>21237313.399999999</v>
      </c>
      <c r="AL42" s="183">
        <v>0</v>
      </c>
      <c r="AM42" s="183">
        <v>0</v>
      </c>
      <c r="AN42" s="187">
        <f t="shared" si="4"/>
        <v>0.58240334509640734</v>
      </c>
      <c r="AO42" s="184">
        <v>45</v>
      </c>
      <c r="AP42" s="183">
        <v>23597015.02</v>
      </c>
      <c r="AQ42" s="183">
        <v>21237313.399999999</v>
      </c>
      <c r="AR42" s="187">
        <f t="shared" si="5"/>
        <v>0.58240334509640734</v>
      </c>
    </row>
    <row r="43" spans="1:44" s="126" customFormat="1" outlineLevel="1" x14ac:dyDescent="0.2">
      <c r="A43" s="164" t="s">
        <v>47</v>
      </c>
      <c r="B43" s="170">
        <v>52290571</v>
      </c>
      <c r="C43" s="119">
        <v>4</v>
      </c>
      <c r="D43" s="120">
        <v>47177000</v>
      </c>
      <c r="E43" s="120">
        <v>33023900</v>
      </c>
      <c r="F43" s="187">
        <f t="shared" si="0"/>
        <v>0.90220854539913131</v>
      </c>
      <c r="G43" s="116">
        <v>4</v>
      </c>
      <c r="H43" s="115">
        <v>47177000</v>
      </c>
      <c r="I43" s="115">
        <v>33023900</v>
      </c>
      <c r="J43" s="202">
        <f t="shared" si="1"/>
        <v>0.90220854539913131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202">
        <f t="shared" si="8"/>
        <v>0.90216704652163771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3">
        <v>32350381</v>
      </c>
      <c r="AA43" s="187">
        <f t="shared" si="2"/>
        <v>0.88380809610971733</v>
      </c>
      <c r="AB43" s="121">
        <v>1</v>
      </c>
      <c r="AC43" s="123">
        <v>1</v>
      </c>
      <c r="AD43" s="120">
        <v>12800</v>
      </c>
      <c r="AE43" s="120">
        <v>8960</v>
      </c>
      <c r="AF43" s="187">
        <f t="shared" si="3"/>
        <v>2.4478600549227128E-4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7">
        <f t="shared" si="4"/>
        <v>2.4478600549227128E-4</v>
      </c>
      <c r="AO43" s="121">
        <v>1</v>
      </c>
      <c r="AP43" s="120">
        <v>12800</v>
      </c>
      <c r="AQ43" s="120">
        <v>8960</v>
      </c>
      <c r="AR43" s="187">
        <f t="shared" si="5"/>
        <v>2.4478600549227128E-4</v>
      </c>
    </row>
    <row r="44" spans="1:44" s="76" customFormat="1" ht="13.5" thickBot="1" x14ac:dyDescent="0.25">
      <c r="A44" s="165" t="s">
        <v>48</v>
      </c>
      <c r="B44" s="171">
        <v>41049964</v>
      </c>
      <c r="C44" s="119">
        <v>4</v>
      </c>
      <c r="D44" s="120">
        <v>42815688.18</v>
      </c>
      <c r="E44" s="120">
        <v>34252550.539999999</v>
      </c>
      <c r="F44" s="187">
        <f t="shared" si="0"/>
        <v>1.0430140250549307</v>
      </c>
      <c r="G44" s="116">
        <v>4</v>
      </c>
      <c r="H44" s="115">
        <v>42815688.18</v>
      </c>
      <c r="I44" s="115">
        <v>34252550.539999999</v>
      </c>
      <c r="J44" s="202">
        <f t="shared" si="1"/>
        <v>1.0430140250549307</v>
      </c>
      <c r="K44" s="116">
        <v>0</v>
      </c>
      <c r="L44" s="115">
        <v>0</v>
      </c>
      <c r="M44" s="117">
        <v>0</v>
      </c>
      <c r="N44" s="116">
        <v>4</v>
      </c>
      <c r="O44" s="115">
        <v>41533840.240000002</v>
      </c>
      <c r="P44" s="115">
        <v>33227072.18</v>
      </c>
      <c r="Q44" s="202">
        <f t="shared" si="8"/>
        <v>1.0117874948684487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40830062.880000003</v>
      </c>
      <c r="Z44" s="120">
        <v>32664050.289999999</v>
      </c>
      <c r="AA44" s="187">
        <f t="shared" si="2"/>
        <v>0.99464308616689656</v>
      </c>
      <c r="AB44" s="121">
        <v>2</v>
      </c>
      <c r="AC44" s="123">
        <v>5</v>
      </c>
      <c r="AD44" s="120">
        <v>25579584.41</v>
      </c>
      <c r="AE44" s="120">
        <v>20463667.5</v>
      </c>
      <c r="AF44" s="187">
        <f t="shared" si="3"/>
        <v>0.62313293161475125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7">
        <f t="shared" si="4"/>
        <v>0.93522436292514166</v>
      </c>
      <c r="AO44" s="121">
        <v>3</v>
      </c>
      <c r="AP44" s="120">
        <v>35161218.07</v>
      </c>
      <c r="AQ44" s="120">
        <v>28128974.43</v>
      </c>
      <c r="AR44" s="187">
        <f t="shared" si="5"/>
        <v>0.85654686737362307</v>
      </c>
    </row>
    <row r="45" spans="1:44" s="77" customFormat="1" ht="26.25" thickBot="1" x14ac:dyDescent="0.25">
      <c r="A45" s="158" t="s">
        <v>181</v>
      </c>
      <c r="B45" s="129">
        <f>SUM(B46:B48)</f>
        <v>419846378</v>
      </c>
      <c r="C45" s="139">
        <v>4046</v>
      </c>
      <c r="D45" s="140">
        <v>565814383.29999995</v>
      </c>
      <c r="E45" s="238">
        <v>480942224.28250009</v>
      </c>
      <c r="F45" s="236">
        <f>D45/B45</f>
        <v>1.3476700358720255</v>
      </c>
      <c r="G45" s="237">
        <v>4069</v>
      </c>
      <c r="H45" s="238">
        <v>570001583.97000003</v>
      </c>
      <c r="I45" s="238">
        <v>484501344.83350003</v>
      </c>
      <c r="J45" s="236">
        <f t="shared" si="1"/>
        <v>1.3576432091311266</v>
      </c>
      <c r="K45" s="237">
        <v>1026</v>
      </c>
      <c r="L45" s="238">
        <v>145516018.13</v>
      </c>
      <c r="M45" s="238">
        <v>123688614.67</v>
      </c>
      <c r="N45" s="237">
        <v>2620</v>
      </c>
      <c r="O45" s="238">
        <v>366382982.76999998</v>
      </c>
      <c r="P45" s="238">
        <v>311425534.69</v>
      </c>
      <c r="Q45" s="236">
        <f t="shared" si="8"/>
        <v>0.8726596249688261</v>
      </c>
      <c r="R45" s="237">
        <v>213</v>
      </c>
      <c r="S45" s="238">
        <v>30519235.190000001</v>
      </c>
      <c r="T45" s="238">
        <v>25941349.870000001</v>
      </c>
      <c r="U45" s="237">
        <v>334</v>
      </c>
      <c r="V45" s="238">
        <v>5287035.2</v>
      </c>
      <c r="W45" s="238">
        <v>4494222.46</v>
      </c>
      <c r="X45" s="237">
        <v>2407</v>
      </c>
      <c r="Y45" s="238">
        <v>330576712.38</v>
      </c>
      <c r="Z45" s="238">
        <v>280989962.36000001</v>
      </c>
      <c r="AA45" s="188">
        <f t="shared" si="2"/>
        <v>0.78737540610627821</v>
      </c>
      <c r="AB45" s="139">
        <v>2074</v>
      </c>
      <c r="AC45" s="139">
        <v>2229</v>
      </c>
      <c r="AD45" s="140">
        <v>279602558.07999998</v>
      </c>
      <c r="AE45" s="140">
        <v>237662172.97999999</v>
      </c>
      <c r="AF45" s="188">
        <f t="shared" si="3"/>
        <v>0.66596396380011158</v>
      </c>
      <c r="AG45" s="139">
        <v>42</v>
      </c>
      <c r="AH45" s="140">
        <v>6306562.0499999998</v>
      </c>
      <c r="AI45" s="139">
        <v>2058</v>
      </c>
      <c r="AJ45" s="140">
        <v>285796702.44999999</v>
      </c>
      <c r="AK45" s="140">
        <v>242927195.08000001</v>
      </c>
      <c r="AL45" s="140">
        <v>149276284.16</v>
      </c>
      <c r="AM45" s="140">
        <v>126884840.84999999</v>
      </c>
      <c r="AN45" s="188">
        <f t="shared" si="4"/>
        <v>0.68071732287279607</v>
      </c>
      <c r="AO45" s="139">
        <v>1763</v>
      </c>
      <c r="AP45" s="140">
        <v>231833717.25</v>
      </c>
      <c r="AQ45" s="140">
        <v>197058657.72999999</v>
      </c>
      <c r="AR45" s="188">
        <f t="shared" si="5"/>
        <v>0.55218701267443115</v>
      </c>
    </row>
    <row r="46" spans="1:44" s="114" customFormat="1" x14ac:dyDescent="0.2">
      <c r="A46" s="159" t="s">
        <v>50</v>
      </c>
      <c r="B46" s="168">
        <v>109529</v>
      </c>
      <c r="C46" s="201">
        <v>5</v>
      </c>
      <c r="D46" s="148">
        <v>99811</v>
      </c>
      <c r="E46" s="148">
        <v>84839.35</v>
      </c>
      <c r="F46" s="202">
        <f>D46/B46</f>
        <v>0.91127463959316712</v>
      </c>
      <c r="G46" s="149">
        <v>5</v>
      </c>
      <c r="H46" s="148">
        <v>99811</v>
      </c>
      <c r="I46" s="148">
        <v>84839.35</v>
      </c>
      <c r="J46" s="202">
        <f t="shared" si="1"/>
        <v>0.91127463959316712</v>
      </c>
      <c r="K46" s="149">
        <v>0</v>
      </c>
      <c r="L46" s="148">
        <v>0</v>
      </c>
      <c r="M46" s="150">
        <v>0</v>
      </c>
      <c r="N46" s="149">
        <v>5</v>
      </c>
      <c r="O46" s="148">
        <v>99811</v>
      </c>
      <c r="P46" s="148">
        <v>84839.35</v>
      </c>
      <c r="Q46" s="202">
        <f t="shared" si="8"/>
        <v>0.91127463959316712</v>
      </c>
      <c r="R46" s="149">
        <v>0</v>
      </c>
      <c r="S46" s="148">
        <v>0</v>
      </c>
      <c r="T46" s="150">
        <v>0</v>
      </c>
      <c r="U46" s="149">
        <v>0</v>
      </c>
      <c r="V46" s="148">
        <v>0</v>
      </c>
      <c r="W46" s="150">
        <v>0</v>
      </c>
      <c r="X46" s="149">
        <v>5</v>
      </c>
      <c r="Y46" s="148">
        <v>99811</v>
      </c>
      <c r="Z46" s="150">
        <v>84839.35</v>
      </c>
      <c r="AA46" s="202">
        <f t="shared" si="2"/>
        <v>0.91127463959316712</v>
      </c>
      <c r="AB46" s="149">
        <v>5</v>
      </c>
      <c r="AC46" s="151">
        <v>5</v>
      </c>
      <c r="AD46" s="148">
        <v>99811</v>
      </c>
      <c r="AE46" s="148">
        <v>84839.35</v>
      </c>
      <c r="AF46" s="202">
        <f t="shared" si="3"/>
        <v>0.91127463959316712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2">
        <f t="shared" si="4"/>
        <v>0.91127463959316712</v>
      </c>
      <c r="AO46" s="149">
        <v>5</v>
      </c>
      <c r="AP46" s="148">
        <v>99811</v>
      </c>
      <c r="AQ46" s="148">
        <v>84839.35</v>
      </c>
      <c r="AR46" s="202">
        <f t="shared" si="5"/>
        <v>0.91127463959316712</v>
      </c>
    </row>
    <row r="47" spans="1:44" s="114" customFormat="1" x14ac:dyDescent="0.2">
      <c r="A47" s="160" t="s">
        <v>51</v>
      </c>
      <c r="B47" s="169">
        <v>406703805</v>
      </c>
      <c r="C47" s="203">
        <v>3913</v>
      </c>
      <c r="D47" s="110">
        <v>551434127.05000007</v>
      </c>
      <c r="E47" s="110">
        <v>468719006.50550008</v>
      </c>
      <c r="F47" s="202">
        <f t="shared" ref="F47:F48" si="10">D47/B47</f>
        <v>1.3558617359136831</v>
      </c>
      <c r="G47" s="111">
        <v>3935</v>
      </c>
      <c r="H47" s="110">
        <v>555521327.72000003</v>
      </c>
      <c r="I47" s="110">
        <v>472193127.05650002</v>
      </c>
      <c r="J47" s="202">
        <f t="shared" si="1"/>
        <v>1.3659113115993593</v>
      </c>
      <c r="K47" s="111">
        <v>1020</v>
      </c>
      <c r="L47" s="110">
        <v>144576018.13</v>
      </c>
      <c r="M47" s="112">
        <v>122889614.67</v>
      </c>
      <c r="N47" s="111">
        <v>2527</v>
      </c>
      <c r="O47" s="110">
        <v>360111312.5</v>
      </c>
      <c r="P47" s="110">
        <v>306094614.97000003</v>
      </c>
      <c r="Q47" s="202">
        <f t="shared" si="8"/>
        <v>0.8854387592956009</v>
      </c>
      <c r="R47" s="111">
        <v>203</v>
      </c>
      <c r="S47" s="110">
        <v>29952135.190000001</v>
      </c>
      <c r="T47" s="112">
        <v>25459314.870000001</v>
      </c>
      <c r="U47" s="111">
        <v>315</v>
      </c>
      <c r="V47" s="110">
        <v>5169693.3099999996</v>
      </c>
      <c r="W47" s="112">
        <v>4394481.8499999996</v>
      </c>
      <c r="X47" s="111">
        <v>2324</v>
      </c>
      <c r="Y47" s="110">
        <v>324989484</v>
      </c>
      <c r="Z47" s="112">
        <v>276240818.25</v>
      </c>
      <c r="AA47" s="202">
        <f t="shared" si="2"/>
        <v>0.79908149371752246</v>
      </c>
      <c r="AB47" s="111">
        <v>2002</v>
      </c>
      <c r="AC47" s="113">
        <v>2156</v>
      </c>
      <c r="AD47" s="110">
        <v>275430646.94999999</v>
      </c>
      <c r="AE47" s="110">
        <v>234116048.56</v>
      </c>
      <c r="AF47" s="202">
        <f t="shared" si="3"/>
        <v>0.67722662921729981</v>
      </c>
      <c r="AG47" s="113">
        <v>42</v>
      </c>
      <c r="AH47" s="112">
        <v>6306562.0499999998</v>
      </c>
      <c r="AI47" s="111">
        <v>1979</v>
      </c>
      <c r="AJ47" s="110">
        <v>280813775.94999999</v>
      </c>
      <c r="AK47" s="148">
        <v>238691707.59999999</v>
      </c>
      <c r="AL47" s="110">
        <v>145771526.25</v>
      </c>
      <c r="AM47" s="110">
        <v>123905796.63</v>
      </c>
      <c r="AN47" s="202">
        <f t="shared" si="4"/>
        <v>0.69046262291546545</v>
      </c>
      <c r="AO47" s="111">
        <v>1695</v>
      </c>
      <c r="AP47" s="110">
        <v>228286695.72</v>
      </c>
      <c r="AQ47" s="110">
        <v>194043689.47999999</v>
      </c>
      <c r="AR47" s="202">
        <f t="shared" si="5"/>
        <v>0.56130946628345413</v>
      </c>
    </row>
    <row r="48" spans="1:44" s="114" customFormat="1" ht="33.75" customHeight="1" thickBot="1" x14ac:dyDescent="0.25">
      <c r="A48" s="162" t="s">
        <v>52</v>
      </c>
      <c r="B48" s="171">
        <v>13033044</v>
      </c>
      <c r="C48" s="204">
        <v>128</v>
      </c>
      <c r="D48" s="115">
        <v>14280445.25</v>
      </c>
      <c r="E48" s="110">
        <v>12138378.427000001</v>
      </c>
      <c r="F48" s="202">
        <f t="shared" si="10"/>
        <v>1.0957106605333335</v>
      </c>
      <c r="G48" s="116">
        <v>129</v>
      </c>
      <c r="H48" s="115">
        <v>14380445.25</v>
      </c>
      <c r="I48" s="115">
        <v>12223378.426999999</v>
      </c>
      <c r="J48" s="202">
        <f t="shared" si="1"/>
        <v>1.1033834651367709</v>
      </c>
      <c r="K48" s="116">
        <v>6</v>
      </c>
      <c r="L48" s="115">
        <v>940000</v>
      </c>
      <c r="M48" s="117">
        <v>799000</v>
      </c>
      <c r="N48" s="116">
        <v>88</v>
      </c>
      <c r="O48" s="115">
        <v>6171859.2699999996</v>
      </c>
      <c r="P48" s="115">
        <v>5246080.37</v>
      </c>
      <c r="Q48" s="202">
        <f t="shared" si="8"/>
        <v>0.47355470218622753</v>
      </c>
      <c r="R48" s="116">
        <v>10</v>
      </c>
      <c r="S48" s="115">
        <v>567100</v>
      </c>
      <c r="T48" s="117">
        <v>482035</v>
      </c>
      <c r="U48" s="116">
        <v>19</v>
      </c>
      <c r="V48" s="115">
        <v>117341.89</v>
      </c>
      <c r="W48" s="117">
        <v>99740.61</v>
      </c>
      <c r="X48" s="116">
        <v>78</v>
      </c>
      <c r="Y48" s="115">
        <v>5487417.3799999999</v>
      </c>
      <c r="Z48" s="117">
        <v>4664304.76</v>
      </c>
      <c r="AA48" s="202">
        <f t="shared" si="2"/>
        <v>0.42103881334245474</v>
      </c>
      <c r="AB48" s="116">
        <v>67</v>
      </c>
      <c r="AC48" s="118">
        <v>68</v>
      </c>
      <c r="AD48" s="115">
        <v>4072100.13</v>
      </c>
      <c r="AE48" s="110">
        <v>3461285.07</v>
      </c>
      <c r="AF48" s="202">
        <f t="shared" si="3"/>
        <v>0.31244428623121351</v>
      </c>
      <c r="AG48" s="118">
        <v>0</v>
      </c>
      <c r="AH48" s="117">
        <v>0</v>
      </c>
      <c r="AI48" s="116">
        <v>74</v>
      </c>
      <c r="AJ48" s="115">
        <v>4883115.5</v>
      </c>
      <c r="AK48" s="115">
        <v>4150648.13</v>
      </c>
      <c r="AL48" s="115">
        <v>3504757.91</v>
      </c>
      <c r="AM48" s="115">
        <v>2979044.22</v>
      </c>
      <c r="AN48" s="202">
        <f t="shared" si="4"/>
        <v>0.374671910875157</v>
      </c>
      <c r="AO48" s="116">
        <v>63</v>
      </c>
      <c r="AP48" s="115">
        <v>3447210.53</v>
      </c>
      <c r="AQ48" s="115">
        <v>2930128.9</v>
      </c>
      <c r="AR48" s="202">
        <f t="shared" si="5"/>
        <v>0.26449772823601297</v>
      </c>
    </row>
    <row r="49" spans="1:44" s="77" customFormat="1" ht="48" customHeight="1" thickBot="1" x14ac:dyDescent="0.25">
      <c r="A49" s="158" t="s">
        <v>182</v>
      </c>
      <c r="B49" s="129">
        <f>SUM(B50:B53)</f>
        <v>439557965</v>
      </c>
      <c r="C49" s="139">
        <v>482</v>
      </c>
      <c r="D49" s="140">
        <v>657004894.56000006</v>
      </c>
      <c r="E49" s="140">
        <v>492800118.94000006</v>
      </c>
      <c r="F49" s="188">
        <f t="shared" si="0"/>
        <v>1.4946945496938044</v>
      </c>
      <c r="G49" s="237">
        <v>294</v>
      </c>
      <c r="H49" s="238">
        <v>411882049.49000001</v>
      </c>
      <c r="I49" s="238">
        <v>308957984.38999999</v>
      </c>
      <c r="J49" s="236">
        <f t="shared" si="1"/>
        <v>0.93703693775632069</v>
      </c>
      <c r="K49" s="237">
        <v>152</v>
      </c>
      <c r="L49" s="238">
        <v>198179994.13</v>
      </c>
      <c r="M49" s="238">
        <v>148634995.31</v>
      </c>
      <c r="N49" s="237">
        <v>271</v>
      </c>
      <c r="O49" s="238">
        <v>305471658.88</v>
      </c>
      <c r="P49" s="238">
        <v>229150182.34</v>
      </c>
      <c r="Q49" s="236">
        <f t="shared" si="8"/>
        <v>0.69495193627079421</v>
      </c>
      <c r="R49" s="237">
        <v>4</v>
      </c>
      <c r="S49" s="238">
        <v>1253031.04</v>
      </c>
      <c r="T49" s="238">
        <v>939773.28</v>
      </c>
      <c r="U49" s="237">
        <v>25</v>
      </c>
      <c r="V49" s="238">
        <v>5367683.34</v>
      </c>
      <c r="W49" s="238">
        <v>4025762.52</v>
      </c>
      <c r="X49" s="237">
        <v>267</v>
      </c>
      <c r="Y49" s="238">
        <v>298850944.5</v>
      </c>
      <c r="Z49" s="140">
        <v>224184646.53999999</v>
      </c>
      <c r="AA49" s="188">
        <f t="shared" si="2"/>
        <v>0.67988972626170019</v>
      </c>
      <c r="AB49" s="139">
        <v>118</v>
      </c>
      <c r="AC49" s="139">
        <v>170</v>
      </c>
      <c r="AD49" s="140">
        <v>135711003.53999999</v>
      </c>
      <c r="AE49" s="140">
        <v>101783252.14</v>
      </c>
      <c r="AF49" s="188">
        <f t="shared" si="3"/>
        <v>0.30874427116796754</v>
      </c>
      <c r="AG49" s="139">
        <v>2</v>
      </c>
      <c r="AH49" s="140">
        <v>104079.1</v>
      </c>
      <c r="AI49" s="139">
        <v>249</v>
      </c>
      <c r="AJ49" s="140">
        <v>246498329.46000001</v>
      </c>
      <c r="AK49" s="140">
        <v>184920185.16</v>
      </c>
      <c r="AL49" s="140">
        <v>85834702.239999995</v>
      </c>
      <c r="AM49" s="140">
        <v>64376026.560000002</v>
      </c>
      <c r="AN49" s="188">
        <f t="shared" si="4"/>
        <v>0.5607868565412073</v>
      </c>
      <c r="AO49" s="139">
        <v>231</v>
      </c>
      <c r="AP49" s="140">
        <v>207025970.66999999</v>
      </c>
      <c r="AQ49" s="140">
        <v>155315916.06</v>
      </c>
      <c r="AR49" s="188">
        <f t="shared" si="5"/>
        <v>0.47098673475294661</v>
      </c>
    </row>
    <row r="50" spans="1:44" x14ac:dyDescent="0.2">
      <c r="A50" s="159" t="s">
        <v>54</v>
      </c>
      <c r="B50" s="168">
        <v>105269942</v>
      </c>
      <c r="C50" s="133">
        <v>48</v>
      </c>
      <c r="D50" s="134">
        <v>106561283.97999999</v>
      </c>
      <c r="E50" s="148">
        <v>79920962.960000008</v>
      </c>
      <c r="F50" s="202">
        <f t="shared" si="0"/>
        <v>1.0122669582168098</v>
      </c>
      <c r="G50" s="149">
        <v>45</v>
      </c>
      <c r="H50" s="148">
        <v>106305660.16</v>
      </c>
      <c r="I50" s="148">
        <v>79729245.019999996</v>
      </c>
      <c r="J50" s="202">
        <f t="shared" si="1"/>
        <v>1.0098386884263695</v>
      </c>
      <c r="K50" s="149">
        <v>2</v>
      </c>
      <c r="L50" s="148">
        <v>85531</v>
      </c>
      <c r="M50" s="150">
        <v>64148.25</v>
      </c>
      <c r="N50" s="149">
        <v>41</v>
      </c>
      <c r="O50" s="148">
        <v>52940270.939999998</v>
      </c>
      <c r="P50" s="148">
        <v>39705203.090000004</v>
      </c>
      <c r="Q50" s="202">
        <f t="shared" si="8"/>
        <v>0.50290016251742586</v>
      </c>
      <c r="R50" s="149">
        <v>1</v>
      </c>
      <c r="S50" s="148">
        <v>34698.800000000003</v>
      </c>
      <c r="T50" s="150">
        <v>26024.1</v>
      </c>
      <c r="U50" s="149">
        <v>4</v>
      </c>
      <c r="V50" s="148">
        <v>830601.74</v>
      </c>
      <c r="W50" s="150">
        <v>622951.30000000005</v>
      </c>
      <c r="X50" s="136">
        <v>40</v>
      </c>
      <c r="Y50" s="134">
        <v>52074970.399999999</v>
      </c>
      <c r="Z50" s="134">
        <v>39056227.689999998</v>
      </c>
      <c r="AA50" s="187">
        <f t="shared" si="2"/>
        <v>0.4946803371469512</v>
      </c>
      <c r="AB50" s="149">
        <v>36</v>
      </c>
      <c r="AC50" s="138">
        <v>46</v>
      </c>
      <c r="AD50" s="134">
        <v>44518698.57</v>
      </c>
      <c r="AE50" s="134">
        <v>33389023.77</v>
      </c>
      <c r="AF50" s="187">
        <f t="shared" si="3"/>
        <v>0.42290038090835086</v>
      </c>
      <c r="AG50" s="138">
        <v>1</v>
      </c>
      <c r="AH50" s="137">
        <v>32938.699999999997</v>
      </c>
      <c r="AI50" s="136">
        <v>31</v>
      </c>
      <c r="AJ50" s="148">
        <v>42525009.539999999</v>
      </c>
      <c r="AK50" s="148">
        <v>31893757.039999999</v>
      </c>
      <c r="AL50" s="134">
        <v>20090828.18</v>
      </c>
      <c r="AM50" s="134">
        <v>15068121.130000001</v>
      </c>
      <c r="AN50" s="187">
        <f t="shared" si="4"/>
        <v>0.40396155571169595</v>
      </c>
      <c r="AO50" s="136">
        <v>26</v>
      </c>
      <c r="AP50" s="148">
        <v>34562500.280000001</v>
      </c>
      <c r="AQ50" s="148">
        <v>25921875.109999999</v>
      </c>
      <c r="AR50" s="187">
        <f t="shared" si="5"/>
        <v>0.32832259259722973</v>
      </c>
    </row>
    <row r="51" spans="1:44" x14ac:dyDescent="0.2">
      <c r="A51" s="160" t="s">
        <v>55</v>
      </c>
      <c r="B51" s="169">
        <v>11479626</v>
      </c>
      <c r="C51" s="70">
        <v>2</v>
      </c>
      <c r="D51" s="71">
        <v>185791.93</v>
      </c>
      <c r="E51" s="110">
        <v>185791.93</v>
      </c>
      <c r="F51" s="202">
        <f t="shared" si="0"/>
        <v>1.6184493292725737E-2</v>
      </c>
      <c r="G51" s="111">
        <v>2</v>
      </c>
      <c r="H51" s="110">
        <v>185791.93</v>
      </c>
      <c r="I51" s="110">
        <v>185791.93</v>
      </c>
      <c r="J51" s="202">
        <f t="shared" si="1"/>
        <v>1.6184493292725737E-2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202">
        <f t="shared" si="8"/>
        <v>1.6181287613376952E-2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7">
        <f t="shared" si="2"/>
        <v>1.6181287613376952E-2</v>
      </c>
      <c r="AB51" s="111">
        <v>0</v>
      </c>
      <c r="AC51" s="74">
        <v>0</v>
      </c>
      <c r="AD51" s="71">
        <v>0</v>
      </c>
      <c r="AE51" s="134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7">
        <f t="shared" si="4"/>
        <v>1.6181287613376952E-2</v>
      </c>
      <c r="AO51" s="73">
        <v>2</v>
      </c>
      <c r="AP51" s="110">
        <v>185755.13</v>
      </c>
      <c r="AQ51" s="110">
        <v>185755.13</v>
      </c>
      <c r="AR51" s="187">
        <f t="shared" si="5"/>
        <v>1.6181287613376952E-2</v>
      </c>
    </row>
    <row r="52" spans="1:44" x14ac:dyDescent="0.2">
      <c r="A52" s="160" t="s">
        <v>56</v>
      </c>
      <c r="B52" s="169">
        <v>83031612</v>
      </c>
      <c r="C52" s="70">
        <v>40</v>
      </c>
      <c r="D52" s="71">
        <v>82577170.900000006</v>
      </c>
      <c r="E52" s="110">
        <v>61932878.209999993</v>
      </c>
      <c r="F52" s="202">
        <f t="shared" si="0"/>
        <v>0.99452689055344379</v>
      </c>
      <c r="G52" s="111">
        <v>25</v>
      </c>
      <c r="H52" s="110">
        <v>72112960.069999993</v>
      </c>
      <c r="I52" s="110">
        <v>54084719.960000001</v>
      </c>
      <c r="J52" s="202">
        <f t="shared" si="1"/>
        <v>0.86850006079612174</v>
      </c>
      <c r="K52" s="111">
        <v>14</v>
      </c>
      <c r="L52" s="110">
        <v>10434210.83</v>
      </c>
      <c r="M52" s="112">
        <v>7825658.1200000001</v>
      </c>
      <c r="N52" s="111">
        <v>25</v>
      </c>
      <c r="O52" s="110">
        <v>68952203.930000007</v>
      </c>
      <c r="P52" s="110">
        <v>51714152.869999997</v>
      </c>
      <c r="Q52" s="202">
        <f t="shared" si="8"/>
        <v>0.83043315996321987</v>
      </c>
      <c r="R52" s="111">
        <v>1</v>
      </c>
      <c r="S52" s="110">
        <v>30000</v>
      </c>
      <c r="T52" s="112">
        <v>22500</v>
      </c>
      <c r="U52" s="111">
        <v>3</v>
      </c>
      <c r="V52" s="110">
        <v>284084.65000000002</v>
      </c>
      <c r="W52" s="112">
        <v>213063.49</v>
      </c>
      <c r="X52" s="73">
        <v>24</v>
      </c>
      <c r="Y52" s="71">
        <v>68638119.280000001</v>
      </c>
      <c r="Z52" s="71">
        <v>51478589.380000003</v>
      </c>
      <c r="AA52" s="187">
        <f t="shared" si="2"/>
        <v>0.82665044826541489</v>
      </c>
      <c r="AB52" s="111">
        <v>20</v>
      </c>
      <c r="AC52" s="74">
        <v>29</v>
      </c>
      <c r="AD52" s="71">
        <v>34164217.219999999</v>
      </c>
      <c r="AE52" s="134">
        <v>25623162.809999999</v>
      </c>
      <c r="AF52" s="187">
        <f t="shared" si="3"/>
        <v>0.41146036307231998</v>
      </c>
      <c r="AG52" s="74">
        <v>0</v>
      </c>
      <c r="AH52" s="72">
        <v>0</v>
      </c>
      <c r="AI52" s="111">
        <v>22</v>
      </c>
      <c r="AJ52" s="110">
        <v>51621796.899999999</v>
      </c>
      <c r="AK52" s="110">
        <v>38716347.590000004</v>
      </c>
      <c r="AL52" s="71">
        <v>50226915.259999998</v>
      </c>
      <c r="AM52" s="71">
        <v>37670186.390000001</v>
      </c>
      <c r="AN52" s="187">
        <f t="shared" si="4"/>
        <v>0.62171257014737946</v>
      </c>
      <c r="AO52" s="73">
        <v>14</v>
      </c>
      <c r="AP52" s="110">
        <v>27737006.210000001</v>
      </c>
      <c r="AQ52" s="110">
        <v>20802754.57</v>
      </c>
      <c r="AR52" s="187">
        <f t="shared" si="5"/>
        <v>0.33405356757375732</v>
      </c>
    </row>
    <row r="53" spans="1:44" ht="26.25" thickBot="1" x14ac:dyDescent="0.25">
      <c r="A53" s="162" t="s">
        <v>57</v>
      </c>
      <c r="B53" s="171">
        <v>239776785</v>
      </c>
      <c r="C53" s="96">
        <v>392</v>
      </c>
      <c r="D53" s="92">
        <v>467680647.75</v>
      </c>
      <c r="E53" s="115">
        <v>350760485.84000003</v>
      </c>
      <c r="F53" s="202">
        <f t="shared" si="0"/>
        <v>1.9504834371267428</v>
      </c>
      <c r="G53" s="116">
        <v>222</v>
      </c>
      <c r="H53" s="115">
        <v>233277637.33000001</v>
      </c>
      <c r="I53" s="115">
        <v>174958227.47999999</v>
      </c>
      <c r="J53" s="202">
        <f t="shared" si="1"/>
        <v>0.97289500870570111</v>
      </c>
      <c r="K53" s="116">
        <v>136</v>
      </c>
      <c r="L53" s="115">
        <v>187660252.30000001</v>
      </c>
      <c r="M53" s="117">
        <v>140745188.94</v>
      </c>
      <c r="N53" s="116">
        <v>203</v>
      </c>
      <c r="O53" s="115">
        <v>183393428.88</v>
      </c>
      <c r="P53" s="115">
        <v>137545071.25</v>
      </c>
      <c r="Q53" s="202">
        <f t="shared" si="8"/>
        <v>0.76485064590385599</v>
      </c>
      <c r="R53" s="116">
        <v>2</v>
      </c>
      <c r="S53" s="115">
        <v>1188332.24</v>
      </c>
      <c r="T53" s="117">
        <v>891249.18</v>
      </c>
      <c r="U53" s="116">
        <v>18</v>
      </c>
      <c r="V53" s="115">
        <v>4252996.95</v>
      </c>
      <c r="W53" s="117">
        <v>3189747.73</v>
      </c>
      <c r="X53" s="94">
        <v>201</v>
      </c>
      <c r="Y53" s="92">
        <v>177952099.69</v>
      </c>
      <c r="Z53" s="92">
        <v>133464074.34</v>
      </c>
      <c r="AA53" s="187">
        <f t="shared" si="2"/>
        <v>0.74215733474781553</v>
      </c>
      <c r="AB53" s="116">
        <v>62</v>
      </c>
      <c r="AC53" s="95">
        <v>95</v>
      </c>
      <c r="AD53" s="92">
        <v>57028087.75</v>
      </c>
      <c r="AE53" s="134">
        <v>42771065.560000002</v>
      </c>
      <c r="AF53" s="187">
        <f t="shared" si="3"/>
        <v>0.23783823671670298</v>
      </c>
      <c r="AG53" s="95">
        <v>1</v>
      </c>
      <c r="AH53" s="97">
        <v>71140.399999999994</v>
      </c>
      <c r="AI53" s="116">
        <v>194</v>
      </c>
      <c r="AJ53" s="115">
        <v>152165767.88999999</v>
      </c>
      <c r="AK53" s="115">
        <v>114124325.40000001</v>
      </c>
      <c r="AL53" s="92">
        <v>15516958.800000001</v>
      </c>
      <c r="AM53" s="92">
        <v>11637719.039999999</v>
      </c>
      <c r="AN53" s="187">
        <f t="shared" si="4"/>
        <v>0.63461426380372887</v>
      </c>
      <c r="AO53" s="94">
        <v>189</v>
      </c>
      <c r="AP53" s="115">
        <v>144540709.05000001</v>
      </c>
      <c r="AQ53" s="115">
        <v>108405531.25</v>
      </c>
      <c r="AR53" s="187">
        <f t="shared" si="5"/>
        <v>0.602813608706948</v>
      </c>
    </row>
    <row r="54" spans="1:44" s="77" customFormat="1" ht="26.25" thickBot="1" x14ac:dyDescent="0.25">
      <c r="A54" s="158" t="s">
        <v>183</v>
      </c>
      <c r="B54" s="129">
        <f>SUM(B55:B57)</f>
        <v>1189612</v>
      </c>
      <c r="C54" s="139">
        <v>10</v>
      </c>
      <c r="D54" s="238">
        <v>3660935.08</v>
      </c>
      <c r="E54" s="238">
        <v>2745701.3000000003</v>
      </c>
      <c r="F54" s="236">
        <f t="shared" si="0"/>
        <v>3.0774194275108187</v>
      </c>
      <c r="G54" s="237">
        <v>1</v>
      </c>
      <c r="H54" s="238">
        <v>1129660.8400000001</v>
      </c>
      <c r="I54" s="238">
        <v>847245.63</v>
      </c>
      <c r="J54" s="236">
        <f t="shared" si="1"/>
        <v>0.94960444245686837</v>
      </c>
      <c r="K54" s="237">
        <v>9</v>
      </c>
      <c r="L54" s="238">
        <v>2531274.2400000002</v>
      </c>
      <c r="M54" s="238">
        <v>1898455.67</v>
      </c>
      <c r="N54" s="237">
        <v>1</v>
      </c>
      <c r="O54" s="238">
        <v>1127820.8400000001</v>
      </c>
      <c r="P54" s="238">
        <v>845865.63</v>
      </c>
      <c r="Q54" s="236">
        <f t="shared" si="8"/>
        <v>0.94805771965985552</v>
      </c>
      <c r="R54" s="237">
        <v>0</v>
      </c>
      <c r="S54" s="238">
        <v>0</v>
      </c>
      <c r="T54" s="238">
        <v>0</v>
      </c>
      <c r="U54" s="237">
        <v>0</v>
      </c>
      <c r="V54" s="238">
        <v>0</v>
      </c>
      <c r="W54" s="238">
        <v>0</v>
      </c>
      <c r="X54" s="139">
        <v>1</v>
      </c>
      <c r="Y54" s="140">
        <v>1127820.8400000001</v>
      </c>
      <c r="Z54" s="140">
        <v>845865.63</v>
      </c>
      <c r="AA54" s="188">
        <f t="shared" si="2"/>
        <v>0.94805771965985552</v>
      </c>
      <c r="AB54" s="139">
        <v>0</v>
      </c>
      <c r="AC54" s="139">
        <v>0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</row>
    <row r="55" spans="1:44" x14ac:dyDescent="0.2">
      <c r="A55" s="159" t="s">
        <v>59</v>
      </c>
      <c r="B55" s="168">
        <v>1189612</v>
      </c>
      <c r="C55" s="133">
        <v>4</v>
      </c>
      <c r="D55" s="134">
        <v>3030195.58</v>
      </c>
      <c r="E55" s="134">
        <v>2272646.6800000002</v>
      </c>
      <c r="F55" s="187">
        <f t="shared" si="0"/>
        <v>2.5472133603225253</v>
      </c>
      <c r="G55" s="149">
        <v>1</v>
      </c>
      <c r="H55" s="148">
        <v>1129660.8400000001</v>
      </c>
      <c r="I55" s="148">
        <v>847245.63</v>
      </c>
      <c r="J55" s="202">
        <f t="shared" si="1"/>
        <v>0.94960444245686837</v>
      </c>
      <c r="K55" s="149">
        <v>3</v>
      </c>
      <c r="L55" s="148">
        <v>1900534.74</v>
      </c>
      <c r="M55" s="150">
        <v>1425401.05</v>
      </c>
      <c r="N55" s="149">
        <v>1</v>
      </c>
      <c r="O55" s="148">
        <v>1127820.8400000001</v>
      </c>
      <c r="P55" s="148">
        <v>845865.63</v>
      </c>
      <c r="Q55" s="202">
        <f t="shared" si="8"/>
        <v>0.94805771965985552</v>
      </c>
      <c r="R55" s="149">
        <v>0</v>
      </c>
      <c r="S55" s="148">
        <v>0</v>
      </c>
      <c r="T55" s="150">
        <v>0</v>
      </c>
      <c r="U55" s="149">
        <v>0</v>
      </c>
      <c r="V55" s="148">
        <v>0</v>
      </c>
      <c r="W55" s="150">
        <v>0</v>
      </c>
      <c r="X55" s="149">
        <v>1</v>
      </c>
      <c r="Y55" s="148">
        <v>1127820.8400000001</v>
      </c>
      <c r="Z55" s="148">
        <v>845865.63</v>
      </c>
      <c r="AA55" s="202">
        <f t="shared" si="2"/>
        <v>0.94805771965985552</v>
      </c>
      <c r="AB55" s="136">
        <v>0</v>
      </c>
      <c r="AC55" s="138">
        <v>0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</row>
    <row r="56" spans="1:44" ht="38.25" x14ac:dyDescent="0.2">
      <c r="A56" s="160" t="s">
        <v>60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111">
        <v>0</v>
      </c>
      <c r="H56" s="110">
        <v>0</v>
      </c>
      <c r="I56" s="110">
        <v>0</v>
      </c>
      <c r="J56" s="202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202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202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</row>
    <row r="57" spans="1:44" ht="26.25" thickBot="1" x14ac:dyDescent="0.25">
      <c r="A57" s="162" t="s">
        <v>61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116">
        <v>0</v>
      </c>
      <c r="H57" s="115">
        <v>0</v>
      </c>
      <c r="I57" s="115">
        <v>0</v>
      </c>
      <c r="J57" s="202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202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202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</row>
    <row r="58" spans="1:44" ht="13.5" thickBot="1" x14ac:dyDescent="0.25">
      <c r="A58" s="158" t="s">
        <v>184</v>
      </c>
      <c r="B58" s="129">
        <f>B59</f>
        <v>189691540</v>
      </c>
      <c r="C58" s="139">
        <v>181</v>
      </c>
      <c r="D58" s="140">
        <v>173478798.81</v>
      </c>
      <c r="E58" s="140">
        <v>130109099.14</v>
      </c>
      <c r="F58" s="188">
        <f t="shared" si="0"/>
        <v>0.91453102658136465</v>
      </c>
      <c r="G58" s="237">
        <v>178</v>
      </c>
      <c r="H58" s="238">
        <v>173191209.84</v>
      </c>
      <c r="I58" s="238">
        <v>129893406.8</v>
      </c>
      <c r="J58" s="236">
        <f t="shared" si="1"/>
        <v>0.91301493909533338</v>
      </c>
      <c r="K58" s="237">
        <v>3</v>
      </c>
      <c r="L58" s="238">
        <v>945151.1</v>
      </c>
      <c r="M58" s="238">
        <v>708863.32</v>
      </c>
      <c r="N58" s="237">
        <v>150</v>
      </c>
      <c r="O58" s="238">
        <v>148475614.16999999</v>
      </c>
      <c r="P58" s="238">
        <v>111356710.12</v>
      </c>
      <c r="Q58" s="236">
        <f t="shared" si="8"/>
        <v>0.78272132837342134</v>
      </c>
      <c r="R58" s="237">
        <v>0</v>
      </c>
      <c r="S58" s="238">
        <v>0</v>
      </c>
      <c r="T58" s="238">
        <v>0</v>
      </c>
      <c r="U58" s="237">
        <v>9</v>
      </c>
      <c r="V58" s="238">
        <v>528204.84</v>
      </c>
      <c r="W58" s="238">
        <v>396153.63</v>
      </c>
      <c r="X58" s="237">
        <v>150</v>
      </c>
      <c r="Y58" s="238">
        <v>147947409.33000001</v>
      </c>
      <c r="Z58" s="140">
        <v>110960556.48999999</v>
      </c>
      <c r="AA58" s="188">
        <f t="shared" si="2"/>
        <v>0.77993678226240359</v>
      </c>
      <c r="AB58" s="139">
        <v>142</v>
      </c>
      <c r="AC58" s="139">
        <v>210</v>
      </c>
      <c r="AD58" s="140">
        <v>140380648.28</v>
      </c>
      <c r="AE58" s="140">
        <v>105285485.44</v>
      </c>
      <c r="AF58" s="188">
        <f t="shared" si="3"/>
        <v>0.74004696403434755</v>
      </c>
      <c r="AG58" s="139">
        <v>0</v>
      </c>
      <c r="AH58" s="139">
        <v>0</v>
      </c>
      <c r="AI58" s="139">
        <v>138</v>
      </c>
      <c r="AJ58" s="140">
        <v>136654061.53999999</v>
      </c>
      <c r="AK58" s="140">
        <v>102490545.34</v>
      </c>
      <c r="AL58" s="139">
        <v>0</v>
      </c>
      <c r="AM58" s="139">
        <v>0</v>
      </c>
      <c r="AN58" s="188">
        <f t="shared" si="4"/>
        <v>0.72040145564741576</v>
      </c>
      <c r="AO58" s="139">
        <v>138</v>
      </c>
      <c r="AP58" s="140">
        <v>136654061.53999999</v>
      </c>
      <c r="AQ58" s="140">
        <v>102490545.34</v>
      </c>
      <c r="AR58" s="188">
        <f t="shared" si="5"/>
        <v>0.72040145564741576</v>
      </c>
    </row>
    <row r="59" spans="1:44" ht="13.5" thickBot="1" x14ac:dyDescent="0.25">
      <c r="A59" s="166" t="s">
        <v>62</v>
      </c>
      <c r="B59" s="172">
        <v>189691540</v>
      </c>
      <c r="C59" s="153">
        <v>181</v>
      </c>
      <c r="D59" s="154">
        <v>173478798.81</v>
      </c>
      <c r="E59" s="206">
        <v>130109099.14</v>
      </c>
      <c r="F59" s="202">
        <f t="shared" si="0"/>
        <v>0.91453102658136465</v>
      </c>
      <c r="G59" s="246">
        <v>178</v>
      </c>
      <c r="H59" s="206">
        <v>173191209.84</v>
      </c>
      <c r="I59" s="206">
        <v>129893406.8</v>
      </c>
      <c r="J59" s="202">
        <f t="shared" si="1"/>
        <v>0.91301493909533338</v>
      </c>
      <c r="K59" s="246">
        <v>3</v>
      </c>
      <c r="L59" s="206">
        <v>945151.1</v>
      </c>
      <c r="M59" s="247">
        <v>708863.32</v>
      </c>
      <c r="N59" s="246">
        <v>150</v>
      </c>
      <c r="O59" s="206">
        <v>148475614.16999999</v>
      </c>
      <c r="P59" s="206">
        <v>111356710.12</v>
      </c>
      <c r="Q59" s="202">
        <f t="shared" si="8"/>
        <v>0.78272132837342134</v>
      </c>
      <c r="R59" s="246">
        <v>0</v>
      </c>
      <c r="S59" s="206">
        <v>0</v>
      </c>
      <c r="T59" s="247">
        <v>0</v>
      </c>
      <c r="U59" s="246">
        <v>9</v>
      </c>
      <c r="V59" s="206">
        <v>528204.84</v>
      </c>
      <c r="W59" s="247">
        <v>396153.63</v>
      </c>
      <c r="X59" s="155">
        <v>150</v>
      </c>
      <c r="Y59" s="154">
        <v>147947409.33000001</v>
      </c>
      <c r="Z59" s="154">
        <v>110960556.48999999</v>
      </c>
      <c r="AA59" s="187">
        <f t="shared" si="2"/>
        <v>0.77993678226240359</v>
      </c>
      <c r="AB59" s="155">
        <v>142</v>
      </c>
      <c r="AC59" s="157">
        <v>210</v>
      </c>
      <c r="AD59" s="154">
        <v>140380648.28</v>
      </c>
      <c r="AE59" s="154">
        <v>105285485.44</v>
      </c>
      <c r="AF59" s="187">
        <f t="shared" si="3"/>
        <v>0.74004696403434755</v>
      </c>
      <c r="AG59" s="157">
        <v>0</v>
      </c>
      <c r="AH59" s="156">
        <v>0</v>
      </c>
      <c r="AI59" s="155">
        <v>138</v>
      </c>
      <c r="AJ59" s="206">
        <v>136654061.53999999</v>
      </c>
      <c r="AK59" s="206">
        <v>102490545.34</v>
      </c>
      <c r="AL59" s="154">
        <v>0</v>
      </c>
      <c r="AM59" s="154">
        <v>0</v>
      </c>
      <c r="AN59" s="187">
        <f t="shared" si="4"/>
        <v>0.72040145564741576</v>
      </c>
      <c r="AO59" s="155">
        <v>138</v>
      </c>
      <c r="AP59" s="154">
        <v>136654061.53999999</v>
      </c>
      <c r="AQ59" s="154">
        <v>102490545.34</v>
      </c>
      <c r="AR59" s="187">
        <f t="shared" si="5"/>
        <v>0.72040145564741576</v>
      </c>
    </row>
    <row r="60" spans="1:44" ht="13.5" thickBot="1" x14ac:dyDescent="0.25">
      <c r="A60" s="167" t="s">
        <v>63</v>
      </c>
      <c r="B60" s="129">
        <f>SUM(B6+B28+B40+B45+B49+B54+B58)</f>
        <v>3198195239</v>
      </c>
      <c r="C60" s="130">
        <f>SUM(C6+C28+C40+C45+C49+C54+C58)</f>
        <v>14279</v>
      </c>
      <c r="D60" s="131">
        <f>SUM(D6+D28+D40+D45+D49+D54+D58)</f>
        <v>4597615479.3800011</v>
      </c>
      <c r="E60" s="131">
        <f>SUM(E6+E28+E40+E45+E49+E54+E58)</f>
        <v>3452861513.6425009</v>
      </c>
      <c r="F60" s="188">
        <f t="shared" si="0"/>
        <v>1.4375656067881479</v>
      </c>
      <c r="G60" s="237">
        <f>G58+G54+G49+G45+G40+G28+G6</f>
        <v>12548</v>
      </c>
      <c r="H60" s="237">
        <f t="shared" ref="H60:I60" si="11">H58+H54+H49+H45+H40+H28+H6</f>
        <v>3131333158.1000004</v>
      </c>
      <c r="I60" s="237">
        <f t="shared" si="11"/>
        <v>2353568484.1535001</v>
      </c>
      <c r="J60" s="236">
        <f t="shared" si="1"/>
        <v>0.97909380888175368</v>
      </c>
      <c r="K60" s="237">
        <v>2448</v>
      </c>
      <c r="L60" s="240">
        <v>1262235948.52</v>
      </c>
      <c r="M60" s="240">
        <v>957234107.29999995</v>
      </c>
      <c r="N60" s="237">
        <v>10902</v>
      </c>
      <c r="O60" s="240">
        <v>2870065817.71</v>
      </c>
      <c r="P60" s="240">
        <v>2141656933.74</v>
      </c>
      <c r="Q60" s="236">
        <f t="shared" si="8"/>
        <v>0.89740169165138328</v>
      </c>
      <c r="R60" s="237">
        <v>343</v>
      </c>
      <c r="S60" s="240">
        <v>273598854.25</v>
      </c>
      <c r="T60" s="240">
        <v>207297712.12</v>
      </c>
      <c r="U60" s="237">
        <v>593</v>
      </c>
      <c r="V60" s="240">
        <v>18994117.640000001</v>
      </c>
      <c r="W60" s="240">
        <v>14898374.939999999</v>
      </c>
      <c r="X60" s="130">
        <v>10559</v>
      </c>
      <c r="Y60" s="132">
        <v>2577472845.8200002</v>
      </c>
      <c r="Z60" s="132">
        <v>1919460846.6800001</v>
      </c>
      <c r="AA60" s="188">
        <f t="shared" si="2"/>
        <v>0.80591479043847081</v>
      </c>
      <c r="AB60" s="130">
        <v>7952</v>
      </c>
      <c r="AC60" s="130">
        <v>8598</v>
      </c>
      <c r="AD60" s="132">
        <v>1533680976.48</v>
      </c>
      <c r="AE60" s="205">
        <v>1134631761.1199999</v>
      </c>
      <c r="AF60" s="188">
        <f t="shared" si="3"/>
        <v>0.47954576311593339</v>
      </c>
      <c r="AG60" s="130">
        <v>86</v>
      </c>
      <c r="AH60" s="132">
        <v>16621769.960000001</v>
      </c>
      <c r="AI60" s="130">
        <v>9880</v>
      </c>
      <c r="AJ60" s="131">
        <v>2017071582.3099999</v>
      </c>
      <c r="AK60" s="131">
        <v>1495740016.03</v>
      </c>
      <c r="AL60" s="131">
        <v>783973454.38999999</v>
      </c>
      <c r="AM60" s="131">
        <v>603265216.63</v>
      </c>
      <c r="AN60" s="188">
        <f t="shared" si="4"/>
        <v>0.63069057126752848</v>
      </c>
      <c r="AO60" s="130">
        <v>9179</v>
      </c>
      <c r="AP60" s="132">
        <v>1704144911.96</v>
      </c>
      <c r="AQ60" s="132">
        <v>1255487230.1400001</v>
      </c>
      <c r="AR60" s="188">
        <f t="shared" si="5"/>
        <v>0.5328458035266308</v>
      </c>
    </row>
    <row r="61" spans="1:44" ht="21" hidden="1" customHeight="1" x14ac:dyDescent="0.2">
      <c r="A61" s="57" t="s">
        <v>168</v>
      </c>
      <c r="B61" s="78"/>
      <c r="C61" s="79"/>
      <c r="D61" s="59"/>
      <c r="F61" s="79"/>
      <c r="G61" s="60">
        <v>178</v>
      </c>
      <c r="H61" s="60">
        <v>173191209.84</v>
      </c>
      <c r="I61" s="60">
        <v>129893406.8</v>
      </c>
      <c r="J61" s="60"/>
      <c r="K61" s="56">
        <v>3</v>
      </c>
      <c r="L61" s="56">
        <v>945151.1</v>
      </c>
      <c r="M61" s="80">
        <v>708863.32</v>
      </c>
      <c r="N61" s="57">
        <v>150</v>
      </c>
      <c r="O61" s="59">
        <v>148475614.16999999</v>
      </c>
      <c r="P61" s="59">
        <v>111356710.12</v>
      </c>
      <c r="R61" s="57">
        <v>0</v>
      </c>
      <c r="S61" s="57">
        <v>0</v>
      </c>
      <c r="T61" s="75">
        <v>0</v>
      </c>
      <c r="U61" s="75">
        <v>9</v>
      </c>
      <c r="V61" s="81">
        <v>528204.84</v>
      </c>
      <c r="W61" s="75">
        <v>396153.63</v>
      </c>
      <c r="X61" s="75">
        <v>150</v>
      </c>
      <c r="Y61" s="83">
        <v>147947409.33000001</v>
      </c>
      <c r="Z61" s="83">
        <v>110960556.48999999</v>
      </c>
      <c r="AB61" s="76">
        <v>142</v>
      </c>
      <c r="AC61" s="76">
        <v>210</v>
      </c>
      <c r="AD61" s="214">
        <v>140380648.28</v>
      </c>
      <c r="AE61" s="76">
        <v>105285485.44</v>
      </c>
      <c r="AF61" s="76"/>
      <c r="AG61" s="76">
        <v>0</v>
      </c>
      <c r="AH61" s="58">
        <v>0</v>
      </c>
      <c r="AJ61" s="207"/>
      <c r="AK61" s="207"/>
      <c r="AL61" s="207"/>
      <c r="AM61" s="207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167</v>
      </c>
      <c r="B62" s="78"/>
      <c r="F62" s="82"/>
      <c r="G62" s="60">
        <v>12625</v>
      </c>
      <c r="H62" s="60">
        <v>3138697403.8800001</v>
      </c>
      <c r="I62" s="60">
        <v>2359828092.3600001</v>
      </c>
      <c r="J62" s="60"/>
      <c r="K62" s="57">
        <v>2448</v>
      </c>
      <c r="L62" s="61">
        <v>1262235948.52</v>
      </c>
      <c r="M62" s="75">
        <v>957234107.29999995</v>
      </c>
      <c r="N62" s="57">
        <v>10902</v>
      </c>
      <c r="O62" s="57">
        <v>2870065817.71</v>
      </c>
      <c r="P62" s="57">
        <v>2141656933.74</v>
      </c>
      <c r="R62" s="57">
        <v>343</v>
      </c>
      <c r="S62" s="75">
        <v>273598854.25</v>
      </c>
      <c r="T62" s="75">
        <v>207297712.12</v>
      </c>
      <c r="U62" s="75">
        <v>593</v>
      </c>
      <c r="V62" s="75">
        <v>18994117.640000001</v>
      </c>
      <c r="W62" s="81">
        <v>14898374.939999999</v>
      </c>
      <c r="X62" s="81">
        <v>10559</v>
      </c>
      <c r="Y62" s="83">
        <v>2577472845.8200002</v>
      </c>
      <c r="Z62" s="83">
        <v>1919460846.6800001</v>
      </c>
      <c r="AB62" s="76">
        <v>7952</v>
      </c>
      <c r="AC62" s="76">
        <v>8598</v>
      </c>
      <c r="AD62" s="215">
        <v>1533680976.48</v>
      </c>
      <c r="AE62" s="216">
        <v>1134631761.1199999</v>
      </c>
      <c r="AF62" s="76"/>
      <c r="AG62" s="76">
        <v>86</v>
      </c>
      <c r="AH62" s="76">
        <v>16621769.960000001</v>
      </c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220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219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5"/>
      <c r="AE64" s="216"/>
      <c r="AF64" s="76"/>
      <c r="AG64" s="76"/>
      <c r="AH64" s="76"/>
      <c r="AJ64" s="75"/>
      <c r="AK64" s="75"/>
      <c r="AL64" s="75"/>
      <c r="AM64" s="75"/>
      <c r="AN64" s="75"/>
      <c r="AO64" s="75"/>
      <c r="AP64" s="213"/>
      <c r="AQ64" s="81"/>
      <c r="AR64" s="75"/>
    </row>
    <row r="65" spans="1:44" ht="12.75" customHeight="1" x14ac:dyDescent="0.2">
      <c r="A65" s="57" t="s">
        <v>217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F67" s="82"/>
      <c r="G67" s="60"/>
      <c r="H67" s="60"/>
      <c r="I67" s="60"/>
      <c r="J67" s="60"/>
      <c r="X67" s="81"/>
      <c r="Y67" s="83"/>
      <c r="Z67" s="83"/>
      <c r="AB67" s="76"/>
      <c r="AC67" s="76"/>
      <c r="AD67" s="76"/>
      <c r="AE67" s="76"/>
      <c r="AF67" s="76"/>
      <c r="AG67" s="76"/>
      <c r="AH67" s="76"/>
      <c r="AJ67" s="75"/>
      <c r="AK67" s="75"/>
      <c r="AL67" s="75"/>
      <c r="AM67" s="75"/>
      <c r="AN67" s="75"/>
      <c r="AO67" s="75"/>
      <c r="AP67" s="81"/>
      <c r="AQ67" s="81"/>
      <c r="AR67" s="75"/>
    </row>
    <row r="68" spans="1:44" x14ac:dyDescent="0.2">
      <c r="B68" s="78"/>
      <c r="F68" s="82"/>
      <c r="G68" s="60"/>
      <c r="H68" s="60"/>
      <c r="I68" s="60"/>
      <c r="J68" s="60"/>
      <c r="O68" s="59"/>
      <c r="P68" s="59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F69" s="82"/>
      <c r="G69" s="60"/>
      <c r="H69" s="60"/>
      <c r="I69" s="60"/>
      <c r="J69" s="60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F70" s="82"/>
      <c r="G70" s="60"/>
      <c r="H70" s="60"/>
      <c r="I70" s="60"/>
      <c r="J70" s="60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4" x14ac:dyDescent="0.2">
      <c r="B71" s="78"/>
      <c r="F71" s="82"/>
      <c r="G71" s="60"/>
      <c r="H71" s="60"/>
      <c r="I71" s="60"/>
      <c r="J71" s="60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ht="18" x14ac:dyDescent="0.25">
      <c r="B72" s="78"/>
      <c r="F72" s="82"/>
      <c r="G72" s="60"/>
      <c r="H72" s="60"/>
      <c r="I72" s="60"/>
      <c r="J72" s="60"/>
      <c r="P72" s="200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</row>
    <row r="74" spans="1:44" x14ac:dyDescent="0.2">
      <c r="B74" s="78"/>
      <c r="X74" s="81"/>
      <c r="Y74" s="83"/>
      <c r="Z74" s="83"/>
    </row>
    <row r="75" spans="1:44" x14ac:dyDescent="0.2">
      <c r="B75" s="78"/>
      <c r="X75" s="81"/>
      <c r="Y75" s="83"/>
      <c r="Z75" s="83"/>
    </row>
    <row r="76" spans="1:44" x14ac:dyDescent="0.2">
      <c r="B76" s="78"/>
      <c r="P76" s="61"/>
      <c r="X76" s="81"/>
      <c r="Y76" s="83"/>
      <c r="Z76" s="83"/>
    </row>
    <row r="77" spans="1:44" x14ac:dyDescent="0.2">
      <c r="B77" s="78"/>
      <c r="X77" s="81"/>
      <c r="Y77" s="83"/>
      <c r="Z77" s="83"/>
    </row>
    <row r="78" spans="1:44" x14ac:dyDescent="0.2">
      <c r="B78" s="78"/>
      <c r="X78" s="81"/>
      <c r="Y78" s="83"/>
      <c r="Z78" s="83"/>
    </row>
    <row r="79" spans="1:44" x14ac:dyDescent="0.2">
      <c r="B79" s="78"/>
      <c r="X79" s="81"/>
      <c r="Y79" s="83"/>
      <c r="Z79" s="83"/>
    </row>
    <row r="80" spans="1:44" x14ac:dyDescent="0.2">
      <c r="B80" s="78"/>
      <c r="X80" s="81"/>
      <c r="Y80" s="83"/>
      <c r="Z80" s="83"/>
    </row>
    <row r="81" spans="2:44" x14ac:dyDescent="0.2">
      <c r="B81" s="78"/>
      <c r="X81" s="81"/>
      <c r="Y81" s="83"/>
      <c r="Z81" s="83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AJ1232" s="75"/>
      <c r="AK1232" s="75"/>
      <c r="AL1232" s="75"/>
      <c r="AM1232" s="75"/>
      <c r="AN1232" s="75"/>
      <c r="AO1232" s="75"/>
      <c r="AP1232" s="81"/>
      <c r="AQ1232" s="81"/>
      <c r="AR1232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3" sqref="E43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6" t="s">
        <v>65</v>
      </c>
      <c r="B1" s="276" t="s">
        <v>66</v>
      </c>
      <c r="C1" s="276"/>
      <c r="D1" s="276" t="s">
        <v>199</v>
      </c>
      <c r="E1" s="276" t="s">
        <v>67</v>
      </c>
      <c r="F1" s="280" t="s">
        <v>68</v>
      </c>
      <c r="G1" s="281"/>
      <c r="H1" s="282"/>
      <c r="I1" s="283" t="s">
        <v>200</v>
      </c>
      <c r="J1" s="284"/>
      <c r="K1" s="285"/>
      <c r="L1" s="270" t="s">
        <v>201</v>
      </c>
      <c r="M1" s="271"/>
      <c r="N1" s="272"/>
      <c r="O1" s="273" t="s">
        <v>69</v>
      </c>
    </row>
    <row r="2" spans="1:15" ht="30.75" customHeight="1" thickBot="1" x14ac:dyDescent="0.25">
      <c r="A2" s="277"/>
      <c r="B2" s="278"/>
      <c r="C2" s="277"/>
      <c r="D2" s="279"/>
      <c r="E2" s="277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74"/>
    </row>
    <row r="3" spans="1:15" x14ac:dyDescent="0.2">
      <c r="A3" s="14" t="s">
        <v>73</v>
      </c>
      <c r="B3" s="15" t="s">
        <v>74</v>
      </c>
      <c r="C3" s="1" t="s">
        <v>75</v>
      </c>
      <c r="D3" s="222">
        <v>1974320</v>
      </c>
      <c r="E3" s="222">
        <v>1480740</v>
      </c>
      <c r="F3" s="222">
        <f>'Dane - 31 stycznia 2022 r'!Z7</f>
        <v>6135577.9800000004</v>
      </c>
      <c r="G3" s="222">
        <f>F3/'Dane - 31 stycznia 2022 r'!$B$3</f>
        <v>1340963.3876079118</v>
      </c>
      <c r="H3" s="223">
        <f>G3/E3</f>
        <v>0.90560354120771491</v>
      </c>
      <c r="I3" s="222">
        <f>'Dane - 31 stycznia 2022 r'!AK7</f>
        <v>2107500</v>
      </c>
      <c r="J3" s="222">
        <f>I3/'Dane - 31 stycznia 2022 r'!$B$3</f>
        <v>460605.39831712382</v>
      </c>
      <c r="K3" s="223">
        <f>J3/E3</f>
        <v>0.31106433156200536</v>
      </c>
      <c r="L3" s="222">
        <f>'Dane - 31 stycznia 2022 r'!AQ7</f>
        <v>0</v>
      </c>
      <c r="M3" s="222">
        <f>L3/'Dane - 31 stycznia 2022 r'!$B$3</f>
        <v>0</v>
      </c>
      <c r="N3" s="223">
        <f>M3/E3</f>
        <v>0</v>
      </c>
      <c r="O3" s="224">
        <f>'Dane - 31 stycznia 2022 r'!X7</f>
        <v>1</v>
      </c>
    </row>
    <row r="4" spans="1:15" x14ac:dyDescent="0.2">
      <c r="A4" s="17" t="s">
        <v>73</v>
      </c>
      <c r="B4" s="18" t="s">
        <v>76</v>
      </c>
      <c r="C4" s="2" t="s">
        <v>77</v>
      </c>
      <c r="D4" s="225">
        <v>4794000</v>
      </c>
      <c r="E4" s="225">
        <v>3595500</v>
      </c>
      <c r="F4" s="225">
        <f>'Dane - 31 stycznia 2022 r'!Z8</f>
        <v>11555543.57</v>
      </c>
      <c r="G4" s="225">
        <f>F4/'Dane - 31 stycznia 2022 r'!$B$3</f>
        <v>2525525.8594689108</v>
      </c>
      <c r="H4" s="226">
        <f t="shared" ref="H4:H56" si="0">G4/E4</f>
        <v>0.70241297718506768</v>
      </c>
      <c r="I4" s="225">
        <f>'Dane - 31 stycznia 2022 r'!AK8</f>
        <v>11624730.960000001</v>
      </c>
      <c r="J4" s="225">
        <f>I4/'Dane - 31 stycznia 2022 r'!$B$3</f>
        <v>2540647.1336465962</v>
      </c>
      <c r="K4" s="226">
        <f>J4/E4</f>
        <v>0.70661858813700351</v>
      </c>
      <c r="L4" s="225">
        <f>'Dane - 31 stycznia 2022 r'!AQ8</f>
        <v>10339991.91</v>
      </c>
      <c r="M4" s="225">
        <f>L4/'Dane - 31 stycznia 2022 r'!$B$3</f>
        <v>2259860.5420172662</v>
      </c>
      <c r="N4" s="226">
        <f t="shared" ref="N4:N56" si="1">M4/E4</f>
        <v>0.62852469531838862</v>
      </c>
      <c r="O4" s="227">
        <f>'Dane - 31 stycznia 2022 r'!X8</f>
        <v>268</v>
      </c>
    </row>
    <row r="5" spans="1:15" x14ac:dyDescent="0.2">
      <c r="A5" s="17" t="s">
        <v>73</v>
      </c>
      <c r="B5" s="18" t="s">
        <v>78</v>
      </c>
      <c r="C5" s="2" t="s">
        <v>79</v>
      </c>
      <c r="D5" s="225">
        <v>2350000</v>
      </c>
      <c r="E5" s="225">
        <v>1762500</v>
      </c>
      <c r="F5" s="225">
        <f>'Dane - 31 stycznia 2022 r'!Z9</f>
        <v>3145888.14</v>
      </c>
      <c r="G5" s="225">
        <f>F5/'Dane - 31 stycznia 2022 r'!$B$3</f>
        <v>687550.68079991266</v>
      </c>
      <c r="H5" s="226">
        <f t="shared" si="0"/>
        <v>0.39009967704959586</v>
      </c>
      <c r="I5" s="225">
        <f>'Dane - 31 stycznia 2022 r'!AK9</f>
        <v>860483.86</v>
      </c>
      <c r="J5" s="225">
        <f>I5/'Dane - 31 stycznia 2022 r'!$B$3</f>
        <v>188063.35045350235</v>
      </c>
      <c r="K5" s="226">
        <f>J5/E5</f>
        <v>0.10670261018638431</v>
      </c>
      <c r="L5" s="225">
        <f>'Dane - 31 stycznia 2022 r'!AQ9</f>
        <v>0</v>
      </c>
      <c r="M5" s="225">
        <f>L5/'Dane - 31 stycznia 2022 r'!$B$3</f>
        <v>0</v>
      </c>
      <c r="N5" s="226">
        <f t="shared" si="1"/>
        <v>0</v>
      </c>
      <c r="O5" s="227">
        <f>'Dane - 31 stycznia 2022 r'!X9</f>
        <v>2</v>
      </c>
    </row>
    <row r="6" spans="1:15" x14ac:dyDescent="0.2">
      <c r="A6" s="37" t="s">
        <v>73</v>
      </c>
      <c r="B6" s="38" t="s">
        <v>80</v>
      </c>
      <c r="C6" s="39" t="s">
        <v>81</v>
      </c>
      <c r="D6" s="40">
        <v>25145602</v>
      </c>
      <c r="E6" s="40">
        <v>18859202</v>
      </c>
      <c r="F6" s="40">
        <f t="shared" ref="F6:M6" si="2">SUM(F7:F9)</f>
        <v>113149033.84999999</v>
      </c>
      <c r="G6" s="40">
        <f t="shared" si="2"/>
        <v>24729326.59818599</v>
      </c>
      <c r="H6" s="41">
        <f t="shared" si="0"/>
        <v>1.3112604975643185</v>
      </c>
      <c r="I6" s="40">
        <f t="shared" si="2"/>
        <v>105785497.69</v>
      </c>
      <c r="J6" s="40">
        <f t="shared" si="2"/>
        <v>23119986.381816197</v>
      </c>
      <c r="K6" s="41">
        <f>J6/E6</f>
        <v>1.2259260164781203</v>
      </c>
      <c r="L6" s="40">
        <f t="shared" si="2"/>
        <v>93178498.340000004</v>
      </c>
      <c r="M6" s="40">
        <f t="shared" si="2"/>
        <v>20364659.237241831</v>
      </c>
      <c r="N6" s="41">
        <f t="shared" si="1"/>
        <v>1.079826136717865</v>
      </c>
      <c r="O6" s="42">
        <f>SUM(O7:O9)</f>
        <v>43</v>
      </c>
    </row>
    <row r="7" spans="1:15" x14ac:dyDescent="0.2">
      <c r="A7" s="17" t="s">
        <v>73</v>
      </c>
      <c r="B7" s="18" t="s">
        <v>82</v>
      </c>
      <c r="C7" s="2" t="s">
        <v>83</v>
      </c>
      <c r="D7" s="225">
        <v>7050000</v>
      </c>
      <c r="E7" s="225">
        <v>5287500</v>
      </c>
      <c r="F7" s="225">
        <f>'Dane - 31 stycznia 2022 r'!Z11</f>
        <v>62279533.090000004</v>
      </c>
      <c r="G7" s="225">
        <f>F7/'Dane - 31 stycznia 2022 r'!$B$3</f>
        <v>13611525.098896297</v>
      </c>
      <c r="H7" s="226">
        <f t="shared" si="0"/>
        <v>2.5742837066470536</v>
      </c>
      <c r="I7" s="225">
        <f>'Dane - 31 stycznia 2022 r'!AK11</f>
        <v>62890470.07</v>
      </c>
      <c r="J7" s="225">
        <f>I7/'Dane - 31 stycznia 2022 r'!$B$3</f>
        <v>13745048.64386406</v>
      </c>
      <c r="K7" s="226">
        <f>J7/E7</f>
        <v>2.5995363865463941</v>
      </c>
      <c r="L7" s="225">
        <f>'Dane - 31 stycznia 2022 r'!AQ11</f>
        <v>60814461.490000002</v>
      </c>
      <c r="M7" s="225">
        <f>L7/'Dane - 31 stycznia 2022 r'!$B$3</f>
        <v>13291325.863840017</v>
      </c>
      <c r="N7" s="226">
        <f t="shared" si="1"/>
        <v>2.5137259316955114</v>
      </c>
      <c r="O7" s="227">
        <f>'Dane - 31 stycznia 2022 r'!X11</f>
        <v>14</v>
      </c>
    </row>
    <row r="8" spans="1:15" x14ac:dyDescent="0.2">
      <c r="A8" s="17" t="s">
        <v>73</v>
      </c>
      <c r="B8" s="18" t="s">
        <v>84</v>
      </c>
      <c r="C8" s="2" t="s">
        <v>81</v>
      </c>
      <c r="D8" s="225">
        <v>15875602</v>
      </c>
      <c r="E8" s="225">
        <v>11906702</v>
      </c>
      <c r="F8" s="225">
        <f>'Dane - 31 stycznia 2022 r'!Z12</f>
        <v>50263597.380000003</v>
      </c>
      <c r="G8" s="225">
        <f>F8/'Dane - 31 stycznia 2022 r'!$B$3</f>
        <v>10985378.074527375</v>
      </c>
      <c r="H8" s="226">
        <f t="shared" si="0"/>
        <v>0.92262140049590347</v>
      </c>
      <c r="I8" s="225">
        <f>'Dane - 31 stycznia 2022 r'!AK12</f>
        <v>42315134.270000003</v>
      </c>
      <c r="J8" s="225">
        <f>I8/'Dane - 31 stycznia 2022 r'!$B$3</f>
        <v>9248198.9443776645</v>
      </c>
      <c r="K8" s="226">
        <f t="shared" ref="K8:K56" si="3">J8/E8</f>
        <v>0.77672213047556449</v>
      </c>
      <c r="L8" s="225">
        <f>'Dane - 31 stycznia 2022 r'!AQ12</f>
        <v>31784143.5</v>
      </c>
      <c r="M8" s="225">
        <f>L8/'Dane - 31 stycznia 2022 r'!$B$3</f>
        <v>6946594.5798273413</v>
      </c>
      <c r="N8" s="226">
        <f t="shared" si="1"/>
        <v>0.58341886609972615</v>
      </c>
      <c r="O8" s="227">
        <f>'Dane - 31 stycznia 2022 r'!X12</f>
        <v>14</v>
      </c>
    </row>
    <row r="9" spans="1:15" ht="21" x14ac:dyDescent="0.2">
      <c r="A9" s="17" t="s">
        <v>73</v>
      </c>
      <c r="B9" s="18" t="s">
        <v>85</v>
      </c>
      <c r="C9" s="2" t="s">
        <v>86</v>
      </c>
      <c r="D9" s="225">
        <v>2220000</v>
      </c>
      <c r="E9" s="225">
        <v>1665000</v>
      </c>
      <c r="F9" s="225">
        <f>'Dane - 31 stycznia 2022 r'!Z13</f>
        <v>605903.38</v>
      </c>
      <c r="G9" s="225">
        <f>F9/'Dane - 31 stycznia 2022 r'!$B$3</f>
        <v>132423.42476232105</v>
      </c>
      <c r="H9" s="226">
        <f t="shared" si="0"/>
        <v>7.9533588445838466E-2</v>
      </c>
      <c r="I9" s="225">
        <f>'Dane - 31 stycznia 2022 r'!AK13</f>
        <v>579893.35</v>
      </c>
      <c r="J9" s="225">
        <f>I9/'Dane - 31 stycznia 2022 r'!$B$3</f>
        <v>126738.79357447273</v>
      </c>
      <c r="K9" s="226">
        <f t="shared" si="3"/>
        <v>7.6119395540223858E-2</v>
      </c>
      <c r="L9" s="225">
        <f>'Dane - 31 stycznia 2022 r'!AQ13</f>
        <v>579893.35</v>
      </c>
      <c r="M9" s="225">
        <f>L9/'Dane - 31 stycznia 2022 r'!$B$3</f>
        <v>126738.79357447273</v>
      </c>
      <c r="N9" s="226">
        <f t="shared" si="1"/>
        <v>7.6119395540223858E-2</v>
      </c>
      <c r="O9" s="227">
        <f>'Dane - 31 stycznia 2022 r'!X13</f>
        <v>15</v>
      </c>
    </row>
    <row r="10" spans="1:15" x14ac:dyDescent="0.2">
      <c r="A10" s="17" t="s">
        <v>73</v>
      </c>
      <c r="B10" s="18" t="s">
        <v>87</v>
      </c>
      <c r="C10" s="2" t="s">
        <v>88</v>
      </c>
      <c r="D10" s="225">
        <v>7520000</v>
      </c>
      <c r="E10" s="225">
        <v>5640000</v>
      </c>
      <c r="F10" s="225">
        <f>'Dane - 31 stycznia 2022 r'!Z14</f>
        <v>18686766.059999999</v>
      </c>
      <c r="G10" s="225">
        <f>F10/'Dane - 31 stycznia 2022 r'!$B$3</f>
        <v>4084092.6805813569</v>
      </c>
      <c r="H10" s="226">
        <f t="shared" si="0"/>
        <v>0.72412990790449594</v>
      </c>
      <c r="I10" s="225">
        <f>'Dane - 31 stycznia 2022 r'!AK14</f>
        <v>16485607.99</v>
      </c>
      <c r="J10" s="225">
        <f>I10/'Dane - 31 stycznia 2022 r'!$B$3</f>
        <v>3603017.8100754018</v>
      </c>
      <c r="K10" s="226">
        <f t="shared" si="3"/>
        <v>0.63883294504883015</v>
      </c>
      <c r="L10" s="225">
        <f>'Dane - 31 stycznia 2022 r'!AQ14</f>
        <v>10702582.42</v>
      </c>
      <c r="M10" s="225">
        <f>L10/'Dane - 31 stycznia 2022 r'!$B$3</f>
        <v>2339106.6375259534</v>
      </c>
      <c r="N10" s="226">
        <f t="shared" si="1"/>
        <v>0.41473521941949526</v>
      </c>
      <c r="O10" s="227">
        <f>'Dane - 31 stycznia 2022 r'!X14</f>
        <v>11</v>
      </c>
    </row>
    <row r="11" spans="1:15" x14ac:dyDescent="0.2">
      <c r="A11" s="17" t="s">
        <v>73</v>
      </c>
      <c r="B11" s="18" t="s">
        <v>89</v>
      </c>
      <c r="C11" s="2" t="s">
        <v>90</v>
      </c>
      <c r="D11" s="225">
        <v>14700474</v>
      </c>
      <c r="E11" s="225">
        <v>7350237</v>
      </c>
      <c r="F11" s="225">
        <f>'Dane - 31 stycznia 2022 r'!Z15</f>
        <v>27490381</v>
      </c>
      <c r="G11" s="225">
        <f>F11/'Dane - 31 stycznia 2022 r'!$B$3</f>
        <v>6008169.8175062835</v>
      </c>
      <c r="H11" s="226">
        <f t="shared" si="0"/>
        <v>0.81741171305174021</v>
      </c>
      <c r="I11" s="225">
        <f>'Dane - 31 stycznia 2022 r'!AK15</f>
        <v>26835697.870000001</v>
      </c>
      <c r="J11" s="225">
        <f>I11/'Dane - 31 stycznia 2022 r'!$B$3</f>
        <v>5865085.3174516447</v>
      </c>
      <c r="K11" s="226">
        <f t="shared" si="3"/>
        <v>0.7979450618329238</v>
      </c>
      <c r="L11" s="225">
        <f>'Dane - 31 stycznia 2022 r'!AQ15</f>
        <v>26835697.870000001</v>
      </c>
      <c r="M11" s="225">
        <f>L11/'Dane - 31 stycznia 2022 r'!$B$3</f>
        <v>5865085.3174516447</v>
      </c>
      <c r="N11" s="226">
        <f t="shared" si="1"/>
        <v>0.7979450618329238</v>
      </c>
      <c r="O11" s="227">
        <f>'Dane - 31 stycznia 2022 r'!X15</f>
        <v>154</v>
      </c>
    </row>
    <row r="12" spans="1:15" x14ac:dyDescent="0.2">
      <c r="A12" s="17" t="s">
        <v>73</v>
      </c>
      <c r="B12" s="18" t="s">
        <v>91</v>
      </c>
      <c r="C12" s="2" t="s">
        <v>92</v>
      </c>
      <c r="D12" s="225">
        <v>940000</v>
      </c>
      <c r="E12" s="225">
        <v>705000</v>
      </c>
      <c r="F12" s="225">
        <f>'Dane - 31 stycznia 2022 r'!Z16</f>
        <v>2025000</v>
      </c>
      <c r="G12" s="225">
        <f>F12/'Dane - 31 stycznia 2022 r'!$B$3</f>
        <v>442574.5820128948</v>
      </c>
      <c r="H12" s="226">
        <f t="shared" si="0"/>
        <v>0.62776536455729759</v>
      </c>
      <c r="I12" s="225">
        <f>'Dane - 31 stycznia 2022 r'!AK16</f>
        <v>212737.2</v>
      </c>
      <c r="J12" s="225">
        <f>I12/'Dane - 31 stycznia 2022 r'!$B$3</f>
        <v>46494.853021527706</v>
      </c>
      <c r="K12" s="226">
        <f t="shared" si="3"/>
        <v>6.595014612982654E-2</v>
      </c>
      <c r="L12" s="225">
        <f>'Dane - 31 stycznia 2022 r'!AQ16</f>
        <v>212737.2</v>
      </c>
      <c r="M12" s="225">
        <f>L12/'Dane - 31 stycznia 2022 r'!$B$3</f>
        <v>46494.853021527706</v>
      </c>
      <c r="N12" s="226">
        <f t="shared" si="1"/>
        <v>6.595014612982654E-2</v>
      </c>
      <c r="O12" s="227">
        <f>'Dane - 31 stycznia 2022 r'!X16</f>
        <v>3</v>
      </c>
    </row>
    <row r="13" spans="1:15" x14ac:dyDescent="0.2">
      <c r="A13" s="17" t="s">
        <v>73</v>
      </c>
      <c r="B13" s="18" t="s">
        <v>93</v>
      </c>
      <c r="C13" s="2" t="s">
        <v>94</v>
      </c>
      <c r="D13" s="225">
        <v>20738008</v>
      </c>
      <c r="E13" s="225">
        <v>15553506</v>
      </c>
      <c r="F13" s="225">
        <f>'Dane - 31 stycznia 2022 r'!Z17</f>
        <v>31003461.170000002</v>
      </c>
      <c r="G13" s="225">
        <f>F13/'Dane - 31 stycznia 2022 r'!$B$3</f>
        <v>6775972.2806250686</v>
      </c>
      <c r="H13" s="226">
        <f t="shared" si="0"/>
        <v>0.43565561877978304</v>
      </c>
      <c r="I13" s="225">
        <f>'Dane - 31 stycznia 2022 r'!AK17</f>
        <v>22981934.850000001</v>
      </c>
      <c r="J13" s="225">
        <f>I13/'Dane - 31 stycznia 2022 r'!$B$3</f>
        <v>5022824.7951043602</v>
      </c>
      <c r="K13" s="226">
        <f t="shared" si="3"/>
        <v>0.32293842913002124</v>
      </c>
      <c r="L13" s="225">
        <f>'Dane - 31 stycznia 2022 r'!AQ17</f>
        <v>14534788.220000001</v>
      </c>
      <c r="M13" s="225">
        <f>L13/'Dane - 31 stycznia 2022 r'!$B$3</f>
        <v>3176655.7141296035</v>
      </c>
      <c r="N13" s="226">
        <f t="shared" si="1"/>
        <v>0.20424049176626824</v>
      </c>
      <c r="O13" s="227">
        <f>'Dane - 31 stycznia 2022 r'!X17</f>
        <v>193</v>
      </c>
    </row>
    <row r="14" spans="1:15" x14ac:dyDescent="0.2">
      <c r="A14" s="17" t="s">
        <v>73</v>
      </c>
      <c r="B14" s="18" t="s">
        <v>95</v>
      </c>
      <c r="C14" s="2" t="s">
        <v>96</v>
      </c>
      <c r="D14" s="225">
        <v>8397338</v>
      </c>
      <c r="E14" s="225">
        <v>6298003</v>
      </c>
      <c r="F14" s="225">
        <f>'Dane - 31 stycznia 2022 r'!Z18</f>
        <v>21176498.489999998</v>
      </c>
      <c r="G14" s="225">
        <f>F14/'Dane - 31 stycznia 2022 r'!$B$3</f>
        <v>4628237.0210905913</v>
      </c>
      <c r="H14" s="226">
        <f t="shared" si="0"/>
        <v>0.73487374030952213</v>
      </c>
      <c r="I14" s="225">
        <f>'Dane - 31 stycznia 2022 r'!AK18</f>
        <v>16848683.59</v>
      </c>
      <c r="J14" s="225">
        <f>I14/'Dane - 31 stycznia 2022 r'!$B$3</f>
        <v>3682369.9245984047</v>
      </c>
      <c r="K14" s="226">
        <f t="shared" si="3"/>
        <v>0.5846884996082734</v>
      </c>
      <c r="L14" s="225">
        <f>'Dane - 31 stycznia 2022 r'!AQ18</f>
        <v>13276381.789999999</v>
      </c>
      <c r="M14" s="225">
        <f>L14/'Dane - 31 stycznia 2022 r'!$B$3</f>
        <v>2901624.2574582011</v>
      </c>
      <c r="N14" s="226">
        <f t="shared" si="1"/>
        <v>0.46072132030711976</v>
      </c>
      <c r="O14" s="227">
        <f>'Dane - 31 stycznia 2022 r'!X18</f>
        <v>278</v>
      </c>
    </row>
    <row r="15" spans="1:15" x14ac:dyDescent="0.2">
      <c r="A15" s="37" t="s">
        <v>73</v>
      </c>
      <c r="B15" s="38" t="s">
        <v>97</v>
      </c>
      <c r="C15" s="39" t="s">
        <v>98</v>
      </c>
      <c r="D15" s="40">
        <v>77640920</v>
      </c>
      <c r="E15" s="40">
        <v>49480690</v>
      </c>
      <c r="F15" s="40">
        <f>'Dane - 31 stycznia 2022 r'!Z19</f>
        <v>216439862.5</v>
      </c>
      <c r="G15" s="40">
        <f>F15/'Dane - 31 stycznia 2022 r'!$B$3</f>
        <v>47304089.716970824</v>
      </c>
      <c r="H15" s="41">
        <f t="shared" si="0"/>
        <v>0.95601111700283126</v>
      </c>
      <c r="I15" s="40">
        <f>'Dane - 31 stycznia 2022 r'!AK19</f>
        <v>199129637.5</v>
      </c>
      <c r="J15" s="40">
        <f>I15/'Dane - 31 stycznia 2022 r'!$B$3</f>
        <v>43520847.448366299</v>
      </c>
      <c r="K15" s="41">
        <f t="shared" si="3"/>
        <v>0.87955215354446958</v>
      </c>
      <c r="L15" s="40">
        <f>'Dane - 31 stycznia 2022 r'!AQ19</f>
        <v>199129637.5</v>
      </c>
      <c r="M15" s="40">
        <f>L15/'Dane - 31 stycznia 2022 r'!$B$3</f>
        <v>43520847.448366299</v>
      </c>
      <c r="N15" s="41">
        <f t="shared" si="1"/>
        <v>0.87955215354446958</v>
      </c>
      <c r="O15" s="42">
        <f>'Dane - 31 stycznia 2022 r'!X19</f>
        <v>3848</v>
      </c>
    </row>
    <row r="16" spans="1:15" x14ac:dyDescent="0.2">
      <c r="A16" s="17" t="s">
        <v>73</v>
      </c>
      <c r="B16" s="18" t="s">
        <v>226</v>
      </c>
      <c r="C16" s="2" t="s">
        <v>98</v>
      </c>
      <c r="D16" s="225">
        <v>35000000</v>
      </c>
      <c r="E16" s="225">
        <v>17500000</v>
      </c>
      <c r="F16" s="225">
        <f>'Dane - 31 stycznia 2022 r'!Z20</f>
        <v>75460750</v>
      </c>
      <c r="G16" s="225">
        <f>F16/'Dane - 31 stycznia 2022 r'!$B$3</f>
        <v>16492350.562780024</v>
      </c>
      <c r="H16" s="226">
        <f t="shared" si="0"/>
        <v>0.9424200321588585</v>
      </c>
      <c r="I16" s="225">
        <f>'Dane - 31 stycznia 2022 r'!AK20</f>
        <v>75460750</v>
      </c>
      <c r="J16" s="225">
        <f>I16/'Dane - 31 stycznia 2022 r'!$B$3</f>
        <v>16492350.562780024</v>
      </c>
      <c r="K16" s="226">
        <f t="shared" si="3"/>
        <v>0.9424200321588585</v>
      </c>
      <c r="L16" s="225">
        <f>'Dane - 31 stycznia 2022 r'!AQ20</f>
        <v>75460750</v>
      </c>
      <c r="M16" s="225">
        <f>L16/'Dane - 31 stycznia 2022 r'!$B$3</f>
        <v>16492350.562780024</v>
      </c>
      <c r="N16" s="226">
        <f t="shared" si="1"/>
        <v>0.9424200321588585</v>
      </c>
      <c r="O16" s="227">
        <f>'Dane - 31 stycznia 2022 r'!X20</f>
        <v>2646</v>
      </c>
    </row>
    <row r="17" spans="1:15" x14ac:dyDescent="0.2">
      <c r="A17" s="17" t="s">
        <v>73</v>
      </c>
      <c r="B17" s="18" t="s">
        <v>227</v>
      </c>
      <c r="C17" s="2" t="s">
        <v>225</v>
      </c>
      <c r="D17" s="225">
        <v>42640920</v>
      </c>
      <c r="E17" s="225">
        <v>31980690</v>
      </c>
      <c r="F17" s="225">
        <f>'Dane - 31 stycznia 2022 r'!Z21</f>
        <v>140979112.5</v>
      </c>
      <c r="G17" s="225">
        <f>F17/'Dane - 31 stycznia 2022 r'!$B$3</f>
        <v>30811739.154190801</v>
      </c>
      <c r="H17" s="226">
        <f t="shared" si="0"/>
        <v>0.96344822935936658</v>
      </c>
      <c r="I17" s="225">
        <f>'Dane - 31 stycznia 2022 r'!AK21</f>
        <v>123668887.5</v>
      </c>
      <c r="J17" s="225">
        <f>I17/'Dane - 31 stycznia 2022 r'!$B$3</f>
        <v>27028496.885586277</v>
      </c>
      <c r="K17" s="226">
        <f t="shared" si="3"/>
        <v>0.84515052319341066</v>
      </c>
      <c r="L17" s="225">
        <f>'Dane - 31 stycznia 2022 r'!AQ21</f>
        <v>123668887.5</v>
      </c>
      <c r="M17" s="225">
        <f>L17/'Dane - 31 stycznia 2022 r'!$B$3</f>
        <v>27028496.885586277</v>
      </c>
      <c r="N17" s="226">
        <f t="shared" si="1"/>
        <v>0.84515052319341066</v>
      </c>
      <c r="O17" s="227">
        <f>'Dane - 31 stycznia 2022 r'!X21</f>
        <v>1202</v>
      </c>
    </row>
    <row r="18" spans="1:15" ht="21" x14ac:dyDescent="0.2">
      <c r="A18" s="17" t="s">
        <v>73</v>
      </c>
      <c r="B18" s="18" t="s">
        <v>99</v>
      </c>
      <c r="C18" s="2" t="s">
        <v>100</v>
      </c>
      <c r="D18" s="225">
        <v>23413337</v>
      </c>
      <c r="E18" s="225">
        <v>17560003</v>
      </c>
      <c r="F18" s="225">
        <f>'Dane - 31 stycznia 2022 r'!Z22</f>
        <v>66053349.799999997</v>
      </c>
      <c r="G18" s="225">
        <f>F18/'Dane - 31 stycznia 2022 r'!$B$3</f>
        <v>14436312.927548902</v>
      </c>
      <c r="H18" s="226">
        <f t="shared" si="0"/>
        <v>0.82211335200505953</v>
      </c>
      <c r="I18" s="225">
        <f>'Dane - 31 stycznia 2022 r'!AK22</f>
        <v>61357567.869999997</v>
      </c>
      <c r="J18" s="225">
        <f>I18/'Dane - 31 stycznia 2022 r'!$B$3</f>
        <v>13410024.668342257</v>
      </c>
      <c r="K18" s="226">
        <f t="shared" si="3"/>
        <v>0.76366870030388134</v>
      </c>
      <c r="L18" s="225">
        <f>'Dane - 31 stycznia 2022 r'!AQ22</f>
        <v>44155171.420000002</v>
      </c>
      <c r="M18" s="225">
        <f>L18/'Dane - 31 stycznia 2022 r'!$B$3</f>
        <v>9650348.9061304778</v>
      </c>
      <c r="N18" s="226">
        <f t="shared" si="1"/>
        <v>0.54956419461491424</v>
      </c>
      <c r="O18" s="227">
        <f>'Dane - 31 stycznia 2022 r'!X22</f>
        <v>396</v>
      </c>
    </row>
    <row r="19" spans="1:15" x14ac:dyDescent="0.2">
      <c r="A19" s="17" t="s">
        <v>73</v>
      </c>
      <c r="B19" s="18" t="s">
        <v>101</v>
      </c>
      <c r="C19" s="2" t="s">
        <v>102</v>
      </c>
      <c r="D19" s="225">
        <v>40894000</v>
      </c>
      <c r="E19" s="225">
        <v>30670500</v>
      </c>
      <c r="F19" s="225">
        <f>'Dane - 31 stycznia 2022 r'!Z23</f>
        <v>102087594.27</v>
      </c>
      <c r="G19" s="225">
        <f>F19/'Dane - 31 stycznia 2022 r'!$B$3</f>
        <v>22311789.80876407</v>
      </c>
      <c r="H19" s="226">
        <f t="shared" si="0"/>
        <v>0.7274674299005256</v>
      </c>
      <c r="I19" s="225">
        <f>'Dane - 31 stycznia 2022 r'!AK23</f>
        <v>7981597.25</v>
      </c>
      <c r="J19" s="225">
        <f>I19/'Dane - 31 stycznia 2022 r'!$B$3</f>
        <v>1744420.7736859361</v>
      </c>
      <c r="K19" s="226">
        <f t="shared" si="3"/>
        <v>5.6876176576382394E-2</v>
      </c>
      <c r="L19" s="225">
        <f>'Dane - 31 stycznia 2022 r'!AQ23</f>
        <v>2342082.9700000002</v>
      </c>
      <c r="M19" s="225">
        <f>L19/'Dane - 31 stycznia 2022 r'!$B$3</f>
        <v>511874.76122828113</v>
      </c>
      <c r="N19" s="226">
        <f t="shared" si="1"/>
        <v>1.6689482115657753E-2</v>
      </c>
      <c r="O19" s="227">
        <f>'Dane - 31 stycznia 2022 r'!X23</f>
        <v>15</v>
      </c>
    </row>
    <row r="20" spans="1:15" x14ac:dyDescent="0.2">
      <c r="A20" s="17" t="s">
        <v>73</v>
      </c>
      <c r="B20" s="18" t="s">
        <v>103</v>
      </c>
      <c r="C20" s="2" t="s">
        <v>104</v>
      </c>
      <c r="D20" s="225">
        <v>7206667</v>
      </c>
      <c r="E20" s="225">
        <v>5405000</v>
      </c>
      <c r="F20" s="225">
        <f>'Dane - 31 stycznia 2022 r'!Z24</f>
        <v>25826899.699999999</v>
      </c>
      <c r="G20" s="225">
        <f>F20/'Dane - 31 stycznia 2022 r'!$B$3</f>
        <v>5644607.0811933121</v>
      </c>
      <c r="H20" s="226">
        <f t="shared" si="0"/>
        <v>1.0443306348183741</v>
      </c>
      <c r="I20" s="225">
        <f>'Dane - 31 stycznia 2022 r'!AK24</f>
        <v>15123485.949999999</v>
      </c>
      <c r="J20" s="225">
        <f>I20/'Dane - 31 stycznia 2022 r'!$B$3</f>
        <v>3305318.7520489562</v>
      </c>
      <c r="K20" s="226">
        <f t="shared" si="3"/>
        <v>0.61152983386659687</v>
      </c>
      <c r="L20" s="225">
        <f>'Dane - 31 stycznia 2022 r'!AQ24</f>
        <v>3352094.49</v>
      </c>
      <c r="M20" s="225">
        <f>L20/'Dane - 31 stycznia 2022 r'!$B$3</f>
        <v>732618.18161949515</v>
      </c>
      <c r="N20" s="226">
        <f t="shared" si="1"/>
        <v>0.13554452943931455</v>
      </c>
      <c r="O20" s="227">
        <f>'Dane - 31 stycznia 2022 r'!X24</f>
        <v>6</v>
      </c>
    </row>
    <row r="21" spans="1:15" x14ac:dyDescent="0.2">
      <c r="A21" s="17" t="s">
        <v>73</v>
      </c>
      <c r="B21" s="18" t="s">
        <v>105</v>
      </c>
      <c r="C21" s="2" t="s">
        <v>106</v>
      </c>
      <c r="D21" s="225">
        <v>2000000</v>
      </c>
      <c r="E21" s="225">
        <v>1000000</v>
      </c>
      <c r="F21" s="225">
        <f>'Dane - 31 stycznia 2022 r'!Z25</f>
        <v>0</v>
      </c>
      <c r="G21" s="225">
        <f>F21/'Dane - 31 stycznia 2022 r'!$B$3</f>
        <v>0</v>
      </c>
      <c r="H21" s="226">
        <v>0</v>
      </c>
      <c r="I21" s="225">
        <f>'Dane - 31 stycznia 2022 r'!AK25</f>
        <v>0</v>
      </c>
      <c r="J21" s="225">
        <f>I21/'Dane - 31 stycznia 2022 r'!$B$3</f>
        <v>0</v>
      </c>
      <c r="K21" s="226">
        <v>0</v>
      </c>
      <c r="L21" s="225">
        <f>'Dane - 31 stycznia 2022 r'!AQ25</f>
        <v>0</v>
      </c>
      <c r="M21" s="225">
        <f>L21/'Dane - 31 stycznia 2022 r'!$B$3</f>
        <v>0</v>
      </c>
      <c r="N21" s="226">
        <v>0</v>
      </c>
      <c r="O21" s="227">
        <f>'Dane - 31 stycznia 2022 r'!X25</f>
        <v>0</v>
      </c>
    </row>
    <row r="22" spans="1:15" x14ac:dyDescent="0.2">
      <c r="A22" s="17" t="s">
        <v>73</v>
      </c>
      <c r="B22" s="18" t="s">
        <v>107</v>
      </c>
      <c r="C22" s="2" t="s">
        <v>108</v>
      </c>
      <c r="D22" s="225">
        <v>2350000</v>
      </c>
      <c r="E22" s="225">
        <v>1762500</v>
      </c>
      <c r="F22" s="225">
        <f>'Dane - 31 stycznia 2022 r'!Z26</f>
        <v>6799848.9199999999</v>
      </c>
      <c r="G22" s="228">
        <f>F22/'Dane - 31 stycznia 2022 r'!$B$3</f>
        <v>1486143.3548246094</v>
      </c>
      <c r="H22" s="226">
        <f t="shared" si="0"/>
        <v>0.84320190344658685</v>
      </c>
      <c r="I22" s="225">
        <f>'Dane - 31 stycznia 2022 r'!AK26</f>
        <v>3431454.71</v>
      </c>
      <c r="J22" s="228">
        <f>I22/'Dane - 31 stycznia 2022 r'!$B$3</f>
        <v>749962.78220959462</v>
      </c>
      <c r="K22" s="226">
        <f t="shared" si="3"/>
        <v>0.42551079841679129</v>
      </c>
      <c r="L22" s="225">
        <f>'Dane - 31 stycznia 2022 r'!AQ26</f>
        <v>1625694.74</v>
      </c>
      <c r="M22" s="228">
        <f>L22/'Dane - 31 stycznia 2022 r'!$B$3</f>
        <v>355304.28149928967</v>
      </c>
      <c r="N22" s="226">
        <f t="shared" si="1"/>
        <v>0.20159108170172463</v>
      </c>
      <c r="O22" s="229">
        <f>'Dane - 31 stycznia 2022 r'!X26</f>
        <v>59</v>
      </c>
    </row>
    <row r="23" spans="1:15" ht="12" thickBot="1" x14ac:dyDescent="0.25">
      <c r="A23" s="21" t="s">
        <v>73</v>
      </c>
      <c r="B23" s="22" t="s">
        <v>109</v>
      </c>
      <c r="C23" s="3" t="s">
        <v>110</v>
      </c>
      <c r="D23" s="230">
        <v>1504000</v>
      </c>
      <c r="E23" s="230">
        <v>1128000</v>
      </c>
      <c r="F23" s="225">
        <f>'Dane - 31 stycznia 2022 r'!Z27</f>
        <v>4256596.22</v>
      </c>
      <c r="G23" s="225">
        <f>F23/'Dane - 31 stycznia 2022 r'!$B$3</f>
        <v>930301.87301934208</v>
      </c>
      <c r="H23" s="231">
        <f t="shared" si="0"/>
        <v>0.82473570303133159</v>
      </c>
      <c r="I23" s="225">
        <f>'Dane - 31 stycznia 2022 r'!AK27</f>
        <v>1344368.95</v>
      </c>
      <c r="J23" s="225">
        <f>I23/'Dane - 31 stycznia 2022 r'!$B$3</f>
        <v>293819.02524314279</v>
      </c>
      <c r="K23" s="231">
        <f t="shared" si="3"/>
        <v>0.26047785925810529</v>
      </c>
      <c r="L23" s="225">
        <f>'Dane - 31 stycznia 2022 r'!AQ27</f>
        <v>944347.45</v>
      </c>
      <c r="M23" s="225">
        <f>L23/'Dane - 31 stycznia 2022 r'!$B$3</f>
        <v>206392.18664626815</v>
      </c>
      <c r="N23" s="231">
        <f t="shared" si="1"/>
        <v>0.18297179667222355</v>
      </c>
      <c r="O23" s="227">
        <f>'Dane - 31 stycznia 2022 r'!X27</f>
        <v>13</v>
      </c>
    </row>
    <row r="24" spans="1:15" ht="32.25" thickBot="1" x14ac:dyDescent="0.25">
      <c r="A24" s="275" t="s">
        <v>73</v>
      </c>
      <c r="B24" s="275"/>
      <c r="C24" s="43" t="s">
        <v>13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655832301.66999996</v>
      </c>
      <c r="G24" s="44">
        <f t="shared" si="4"/>
        <v>143335657.67019993</v>
      </c>
      <c r="H24" s="45">
        <f>G24/E24</f>
        <v>0.85191370684915768</v>
      </c>
      <c r="I24" s="44">
        <f t="shared" si="4"/>
        <v>492110986.24000013</v>
      </c>
      <c r="J24" s="44">
        <f t="shared" si="4"/>
        <v>107553488.41438095</v>
      </c>
      <c r="K24" s="45">
        <f t="shared" si="3"/>
        <v>0.63924282686500478</v>
      </c>
      <c r="L24" s="44">
        <f t="shared" si="4"/>
        <v>420629706.32000005</v>
      </c>
      <c r="M24" s="44">
        <f t="shared" si="4"/>
        <v>91930872.324336126</v>
      </c>
      <c r="N24" s="45">
        <f t="shared" si="1"/>
        <v>0.54639000154379791</v>
      </c>
      <c r="O24" s="46">
        <f t="shared" si="4"/>
        <v>5290</v>
      </c>
    </row>
    <row r="25" spans="1:15" x14ac:dyDescent="0.2">
      <c r="A25" s="25" t="s">
        <v>111</v>
      </c>
      <c r="B25" s="26" t="s">
        <v>112</v>
      </c>
      <c r="C25" s="4" t="s">
        <v>113</v>
      </c>
      <c r="D25" s="232">
        <v>20064000</v>
      </c>
      <c r="E25" s="232">
        <v>15048000</v>
      </c>
      <c r="F25" s="232">
        <f>'Dane - 31 stycznia 2022 r'!Z29</f>
        <v>45050080.079999998</v>
      </c>
      <c r="G25" s="232">
        <f>F25/'Dane - 31 stycznia 2022 r'!$B$3</f>
        <v>9845935.980767129</v>
      </c>
      <c r="H25" s="233">
        <f t="shared" si="0"/>
        <v>0.65430196576070765</v>
      </c>
      <c r="I25" s="232">
        <f>'Dane - 31 stycznia 2022 r'!AK29</f>
        <v>25972716.73</v>
      </c>
      <c r="J25" s="232">
        <f>I25/'Dane - 31 stycznia 2022 r'!$B$3</f>
        <v>5676476.1730958363</v>
      </c>
      <c r="K25" s="233">
        <f t="shared" si="3"/>
        <v>0.37722462606963292</v>
      </c>
      <c r="L25" s="232">
        <f>'Dane - 31 stycznia 2022 r'!AQ29</f>
        <v>9003034.7899999991</v>
      </c>
      <c r="M25" s="232">
        <f>L25/'Dane - 31 stycznia 2022 r'!$B$3</f>
        <v>1967661.4118675552</v>
      </c>
      <c r="N25" s="233">
        <f t="shared" si="1"/>
        <v>0.13075899866211824</v>
      </c>
      <c r="O25" s="234">
        <f>'Dane - 31 stycznia 2022 r'!X29</f>
        <v>11</v>
      </c>
    </row>
    <row r="26" spans="1:15" x14ac:dyDescent="0.2">
      <c r="A26" s="17" t="s">
        <v>111</v>
      </c>
      <c r="B26" s="18" t="s">
        <v>114</v>
      </c>
      <c r="C26" s="2" t="s">
        <v>115</v>
      </c>
      <c r="D26" s="225">
        <v>4000000</v>
      </c>
      <c r="E26" s="225">
        <v>3000000</v>
      </c>
      <c r="F26" s="232">
        <f>'Dane - 31 stycznia 2022 r'!Z30</f>
        <v>6363905.3300000001</v>
      </c>
      <c r="G26" s="232">
        <f>F26/'Dane - 31 stycznia 2022 r'!$B$3</f>
        <v>1390865.5513058682</v>
      </c>
      <c r="H26" s="226">
        <f t="shared" si="0"/>
        <v>0.46362185043528942</v>
      </c>
      <c r="I26" s="232">
        <f>'Dane - 31 stycznia 2022 r'!AK30</f>
        <v>2840734.27</v>
      </c>
      <c r="J26" s="232">
        <f>I26/'Dane - 31 stycznia 2022 r'!$B$3</f>
        <v>620857.67019997817</v>
      </c>
      <c r="K26" s="226">
        <f t="shared" si="3"/>
        <v>0.20695255673332605</v>
      </c>
      <c r="L26" s="232">
        <f>'Dane - 31 stycznia 2022 r'!AQ30</f>
        <v>1032757.6</v>
      </c>
      <c r="M26" s="232">
        <f>L26/'Dane - 31 stycznia 2022 r'!$B$3</f>
        <v>225714.69784722981</v>
      </c>
      <c r="N26" s="226">
        <f t="shared" si="1"/>
        <v>7.5238232615743264E-2</v>
      </c>
      <c r="O26" s="234">
        <f>'Dane - 31 stycznia 2022 r'!X30</f>
        <v>12</v>
      </c>
    </row>
    <row r="27" spans="1:15" x14ac:dyDescent="0.2">
      <c r="A27" s="37" t="s">
        <v>111</v>
      </c>
      <c r="B27" s="38" t="s">
        <v>116</v>
      </c>
      <c r="C27" s="39" t="s">
        <v>117</v>
      </c>
      <c r="D27" s="40">
        <v>121826600</v>
      </c>
      <c r="E27" s="40">
        <v>91369950</v>
      </c>
      <c r="F27" s="40">
        <f>SUM(F28:F30)</f>
        <v>294061854.36000001</v>
      </c>
      <c r="G27" s="40">
        <f t="shared" ref="G27:O27" si="5">SUM(G28:G30)</f>
        <v>64268791.249043815</v>
      </c>
      <c r="H27" s="41">
        <f t="shared" si="0"/>
        <v>0.70339089874782479</v>
      </c>
      <c r="I27" s="40">
        <f t="shared" si="5"/>
        <v>187217683.76999998</v>
      </c>
      <c r="J27" s="40">
        <f t="shared" si="5"/>
        <v>40917426.241940774</v>
      </c>
      <c r="K27" s="41">
        <f t="shared" si="3"/>
        <v>0.44782148005926209</v>
      </c>
      <c r="L27" s="40">
        <f t="shared" si="5"/>
        <v>117042719.67</v>
      </c>
      <c r="M27" s="40">
        <f t="shared" si="5"/>
        <v>25580312.462026007</v>
      </c>
      <c r="N27" s="41">
        <f t="shared" si="1"/>
        <v>0.27996417270695678</v>
      </c>
      <c r="O27" s="42">
        <f t="shared" si="5"/>
        <v>735</v>
      </c>
    </row>
    <row r="28" spans="1:15" x14ac:dyDescent="0.2">
      <c r="A28" s="17" t="s">
        <v>111</v>
      </c>
      <c r="B28" s="18" t="s">
        <v>118</v>
      </c>
      <c r="C28" s="2" t="s">
        <v>119</v>
      </c>
      <c r="D28" s="225">
        <v>71561659</v>
      </c>
      <c r="E28" s="225">
        <v>53671244</v>
      </c>
      <c r="F28" s="225">
        <f>'Dane - 31 stycznia 2022 r'!Z32</f>
        <v>195388903.63999999</v>
      </c>
      <c r="G28" s="225">
        <f>F28/'Dane - 31 stycznia 2022 r'!$B$3</f>
        <v>42703290.053546056</v>
      </c>
      <c r="H28" s="226">
        <f t="shared" si="0"/>
        <v>0.79564561711195025</v>
      </c>
      <c r="I28" s="225">
        <f>'Dane - 31 stycznia 2022 r'!AK32</f>
        <v>137729492.69</v>
      </c>
      <c r="J28" s="225">
        <f>I28/'Dane - 31 stycznia 2022 r'!$B$3</f>
        <v>30101517.362036936</v>
      </c>
      <c r="K28" s="226">
        <f t="shared" si="3"/>
        <v>0.56085000306750732</v>
      </c>
      <c r="L28" s="225">
        <f>'Dane - 31 stycznia 2022 r'!AQ32</f>
        <v>99715587.629999995</v>
      </c>
      <c r="M28" s="225">
        <f>L28/'Dane - 31 stycznia 2022 r'!$B$3</f>
        <v>21793375.069391321</v>
      </c>
      <c r="N28" s="226">
        <f t="shared" si="1"/>
        <v>0.40605310116142124</v>
      </c>
      <c r="O28" s="227">
        <f>'Dane - 31 stycznia 2022 r'!X32</f>
        <v>528</v>
      </c>
    </row>
    <row r="29" spans="1:15" x14ac:dyDescent="0.2">
      <c r="A29" s="17" t="s">
        <v>111</v>
      </c>
      <c r="B29" s="18" t="s">
        <v>120</v>
      </c>
      <c r="C29" s="2" t="s">
        <v>121</v>
      </c>
      <c r="D29" s="225">
        <v>10462000</v>
      </c>
      <c r="E29" s="225">
        <v>7846500</v>
      </c>
      <c r="F29" s="225">
        <f>'Dane - 31 stycznia 2022 r'!Z33</f>
        <v>18491721.859999999</v>
      </c>
      <c r="G29" s="225">
        <f>F29/'Dane - 31 stycznia 2022 r'!$B$3</f>
        <v>4041464.7273522019</v>
      </c>
      <c r="H29" s="226">
        <f t="shared" si="0"/>
        <v>0.51506591822496683</v>
      </c>
      <c r="I29" s="225">
        <f>'Dane - 31 stycznia 2022 r'!AK33</f>
        <v>10455132.630000001</v>
      </c>
      <c r="J29" s="225">
        <f>I29/'Dane - 31 stycznia 2022 r'!$B$3</f>
        <v>2285025.1622773469</v>
      </c>
      <c r="K29" s="226">
        <f t="shared" si="3"/>
        <v>0.29121584939493367</v>
      </c>
      <c r="L29" s="225">
        <f>'Dane - 31 stycznia 2022 r'!AQ33</f>
        <v>6245303.5099999998</v>
      </c>
      <c r="M29" s="225">
        <f>L29/'Dane - 31 stycznia 2022 r'!$B$3</f>
        <v>1364944.4891268713</v>
      </c>
      <c r="N29" s="226">
        <f t="shared" si="1"/>
        <v>0.17395583879779156</v>
      </c>
      <c r="O29" s="227">
        <f>'Dane - 31 stycznia 2022 r'!X33</f>
        <v>161</v>
      </c>
    </row>
    <row r="30" spans="1:15" x14ac:dyDescent="0.2">
      <c r="A30" s="17" t="s">
        <v>111</v>
      </c>
      <c r="B30" s="18" t="s">
        <v>122</v>
      </c>
      <c r="C30" s="2" t="s">
        <v>123</v>
      </c>
      <c r="D30" s="225">
        <v>39802941</v>
      </c>
      <c r="E30" s="225">
        <v>29852206</v>
      </c>
      <c r="F30" s="225">
        <f>'Dane - 31 stycznia 2022 r'!Z34</f>
        <v>80181228.859999999</v>
      </c>
      <c r="G30" s="225">
        <f>F30/'Dane - 31 stycznia 2022 r'!$B$3</f>
        <v>17524036.468145557</v>
      </c>
      <c r="H30" s="226">
        <f t="shared" si="0"/>
        <v>0.58702651549924167</v>
      </c>
      <c r="I30" s="225">
        <f>'Dane - 31 stycznia 2022 r'!AK34</f>
        <v>39033058.450000003</v>
      </c>
      <c r="J30" s="225">
        <f>I30/'Dane - 31 stycznia 2022 r'!$B$3</f>
        <v>8530883.7176264897</v>
      </c>
      <c r="K30" s="226">
        <f t="shared" si="3"/>
        <v>0.28577063007090631</v>
      </c>
      <c r="L30" s="225">
        <f>'Dane - 31 stycznia 2022 r'!AQ34</f>
        <v>11081828.529999999</v>
      </c>
      <c r="M30" s="225">
        <f>L30/'Dane - 31 stycznia 2022 r'!$B$3</f>
        <v>2421992.9035078133</v>
      </c>
      <c r="N30" s="226">
        <f t="shared" si="1"/>
        <v>8.1132794792713583E-2</v>
      </c>
      <c r="O30" s="227">
        <f>'Dane - 31 stycznia 2022 r'!X34</f>
        <v>46</v>
      </c>
    </row>
    <row r="31" spans="1:15" x14ac:dyDescent="0.2">
      <c r="A31" s="17" t="s">
        <v>111</v>
      </c>
      <c r="B31" s="18" t="s">
        <v>124</v>
      </c>
      <c r="C31" s="2" t="s">
        <v>125</v>
      </c>
      <c r="D31" s="225">
        <v>0</v>
      </c>
      <c r="E31" s="225">
        <v>0</v>
      </c>
      <c r="F31" s="225">
        <f>'Dane - 31 stycznia 2022 r'!Z35</f>
        <v>0</v>
      </c>
      <c r="G31" s="225">
        <f>F31/'Dane - 31 stycznia 2022 r'!$B$3</f>
        <v>0</v>
      </c>
      <c r="H31" s="226">
        <v>0</v>
      </c>
      <c r="I31" s="225">
        <f>'Dane - 31 stycznia 2022 r'!AK35</f>
        <v>0</v>
      </c>
      <c r="J31" s="225">
        <f>I31/'Dane - 31 stycznia 2022 r'!$B$3</f>
        <v>0</v>
      </c>
      <c r="K31" s="226">
        <v>0</v>
      </c>
      <c r="L31" s="225">
        <f>'Dane - 31 stycznia 2022 r'!AQ35</f>
        <v>0</v>
      </c>
      <c r="M31" s="225">
        <f>L31/'Dane - 31 stycznia 2022 r'!$B$3</f>
        <v>0</v>
      </c>
      <c r="N31" s="226">
        <v>0</v>
      </c>
      <c r="O31" s="227">
        <f>'Dane - 31 stycznia 2022 r'!X35</f>
        <v>0</v>
      </c>
    </row>
    <row r="32" spans="1:15" x14ac:dyDescent="0.2">
      <c r="A32" s="17" t="s">
        <v>111</v>
      </c>
      <c r="B32" s="18" t="s">
        <v>126</v>
      </c>
      <c r="C32" s="2" t="s">
        <v>127</v>
      </c>
      <c r="D32" s="225">
        <v>48674168</v>
      </c>
      <c r="E32" s="225">
        <v>36505626</v>
      </c>
      <c r="F32" s="225">
        <f>'Dane - 31 stycznia 2022 r'!Z36</f>
        <v>156958281.09</v>
      </c>
      <c r="G32" s="225">
        <f>F32/'Dane - 31 stycznia 2022 r'!$B$3</f>
        <v>34304071.924379848</v>
      </c>
      <c r="H32" s="226">
        <f t="shared" si="0"/>
        <v>0.93969274556146076</v>
      </c>
      <c r="I32" s="225">
        <f>'Dane - 31 stycznia 2022 r'!AK36</f>
        <v>157646523.12</v>
      </c>
      <c r="J32" s="225">
        <f>I32/'Dane - 31 stycznia 2022 r'!$B$3</f>
        <v>34454490.901540816</v>
      </c>
      <c r="K32" s="226">
        <f t="shared" si="3"/>
        <v>0.94381317831779721</v>
      </c>
      <c r="L32" s="225">
        <f>'Dane - 31 stycznia 2022 r'!AQ36</f>
        <v>157646523.12</v>
      </c>
      <c r="M32" s="225">
        <f>L32/'Dane - 31 stycznia 2022 r'!$B$3</f>
        <v>34454490.901540816</v>
      </c>
      <c r="N32" s="226">
        <f t="shared" si="1"/>
        <v>0.94381317831779721</v>
      </c>
      <c r="O32" s="227">
        <f>'Dane - 31 stycznia 2022 r'!X36</f>
        <v>904</v>
      </c>
    </row>
    <row r="33" spans="1:15" x14ac:dyDescent="0.2">
      <c r="A33" s="17" t="s">
        <v>111</v>
      </c>
      <c r="B33" s="18" t="s">
        <v>128</v>
      </c>
      <c r="C33" s="2" t="s">
        <v>129</v>
      </c>
      <c r="D33" s="225">
        <v>1880000</v>
      </c>
      <c r="E33" s="225">
        <v>1410000</v>
      </c>
      <c r="F33" s="225">
        <f>'Dane - 31 stycznia 2022 r'!Z37</f>
        <v>5595105.1699999999</v>
      </c>
      <c r="G33" s="225">
        <f>F33/'Dane - 31 stycznia 2022 r'!$B$3</f>
        <v>1222840.1639165119</v>
      </c>
      <c r="H33" s="226">
        <f t="shared" si="0"/>
        <v>0.86726252760036304</v>
      </c>
      <c r="I33" s="225">
        <f>'Dane - 31 stycznia 2022 r'!AK37</f>
        <v>4033527.08</v>
      </c>
      <c r="J33" s="225">
        <f>I33/'Dane - 31 stycznia 2022 r'!$B$3</f>
        <v>881548.91924379847</v>
      </c>
      <c r="K33" s="226">
        <f t="shared" si="3"/>
        <v>0.62521199946368688</v>
      </c>
      <c r="L33" s="225">
        <f>'Dane - 31 stycznia 2022 r'!AQ37</f>
        <v>2271216.96</v>
      </c>
      <c r="M33" s="225">
        <f>L33/'Dane - 31 stycznia 2022 r'!$B$3</f>
        <v>496386.61567041854</v>
      </c>
      <c r="N33" s="226">
        <f t="shared" si="1"/>
        <v>0.35204724515632518</v>
      </c>
      <c r="O33" s="227">
        <f>'Dane - 31 stycznia 2022 r'!X37</f>
        <v>11</v>
      </c>
    </row>
    <row r="34" spans="1:15" x14ac:dyDescent="0.2">
      <c r="A34" s="21" t="s">
        <v>111</v>
      </c>
      <c r="B34" s="22" t="s">
        <v>130</v>
      </c>
      <c r="C34" s="3" t="s">
        <v>131</v>
      </c>
      <c r="D34" s="225">
        <v>0</v>
      </c>
      <c r="E34" s="225">
        <v>0</v>
      </c>
      <c r="F34" s="225">
        <f>'Dane - 31 stycznia 2022 r'!Z38</f>
        <v>0</v>
      </c>
      <c r="G34" s="225">
        <f>F34/'Dane - 31 stycznia 2022 r'!$B$3</f>
        <v>0</v>
      </c>
      <c r="H34" s="231">
        <v>0</v>
      </c>
      <c r="I34" s="225">
        <f>'Dane - 31 stycznia 2022 r'!AK38</f>
        <v>0</v>
      </c>
      <c r="J34" s="225">
        <f>I34/'Dane - 31 stycznia 2022 r'!$B$3</f>
        <v>0</v>
      </c>
      <c r="K34" s="231">
        <v>0</v>
      </c>
      <c r="L34" s="225">
        <f>'Dane - 31 stycznia 2022 r'!AQ38</f>
        <v>0</v>
      </c>
      <c r="M34" s="225">
        <f>L34/'Dane - 31 stycznia 2022 r'!$B$3</f>
        <v>0</v>
      </c>
      <c r="N34" s="231">
        <v>0</v>
      </c>
      <c r="O34" s="227">
        <f>'Dane - 31 stycznia 2022 r'!X38</f>
        <v>0</v>
      </c>
    </row>
    <row r="35" spans="1:15" ht="12" thickBot="1" x14ac:dyDescent="0.25">
      <c r="A35" s="212" t="s">
        <v>111</v>
      </c>
      <c r="B35" s="22" t="s">
        <v>228</v>
      </c>
      <c r="C35" s="3" t="s">
        <v>229</v>
      </c>
      <c r="D35" s="235">
        <v>14000000</v>
      </c>
      <c r="E35" s="235">
        <v>10500000</v>
      </c>
      <c r="F35" s="225">
        <f>'Dane - 31 stycznia 2022 r'!Z39</f>
        <v>43620907.409999996</v>
      </c>
      <c r="G35" s="225">
        <f>F35/'Dane - 31 stycznia 2022 r'!$B$3</f>
        <v>9533582.6488908306</v>
      </c>
      <c r="H35" s="231">
        <f t="shared" si="0"/>
        <v>0.90796025227531718</v>
      </c>
      <c r="I35" s="225">
        <f>'Dane - 31 stycznia 2022 r'!AK39</f>
        <v>43620904.719999999</v>
      </c>
      <c r="J35" s="225">
        <f>I35/'Dane - 31 stycznia 2022 r'!$B$3</f>
        <v>9533582.060976943</v>
      </c>
      <c r="K35" s="231">
        <f t="shared" si="3"/>
        <v>0.90796019628351843</v>
      </c>
      <c r="L35" s="225">
        <f>'Dane - 31 stycznia 2022 r'!AQ39</f>
        <v>43620904.719999999</v>
      </c>
      <c r="M35" s="225">
        <f>L35/'Dane - 31 stycznia 2022 r'!$B$3</f>
        <v>9533582.060976943</v>
      </c>
      <c r="N35" s="231">
        <f t="shared" si="1"/>
        <v>0.90796019628351843</v>
      </c>
      <c r="O35" s="227">
        <f>'Dane - 31 stycznia 2022 r'!X39</f>
        <v>712</v>
      </c>
    </row>
    <row r="36" spans="1:15" ht="32.25" thickBot="1" x14ac:dyDescent="0.25">
      <c r="A36" s="275" t="s">
        <v>111</v>
      </c>
      <c r="B36" s="275"/>
      <c r="C36" s="43" t="s">
        <v>33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551650133.43999994</v>
      </c>
      <c r="G36" s="44">
        <f t="shared" si="6"/>
        <v>120566087.51830399</v>
      </c>
      <c r="H36" s="45">
        <f t="shared" si="0"/>
        <v>0.76388111182568652</v>
      </c>
      <c r="I36" s="44">
        <f>SUM(I31:I34)+SUM(I25:I27)+I35</f>
        <v>421332089.69000006</v>
      </c>
      <c r="J36" s="44">
        <f>SUM(J31:J34)+SUM(J25:J27)+J35</f>
        <v>92084381.966998145</v>
      </c>
      <c r="K36" s="45">
        <f t="shared" si="3"/>
        <v>0.5834270774362873</v>
      </c>
      <c r="L36" s="44">
        <f>SUM(L31:L34)+SUM(L25:L27)+L35</f>
        <v>330617156.86000001</v>
      </c>
      <c r="M36" s="44">
        <f>SUM(M31:M34)+SUM(M25:M27)+M35</f>
        <v>72258148.149928972</v>
      </c>
      <c r="N36" s="45">
        <f t="shared" si="1"/>
        <v>0.4578122727823703</v>
      </c>
      <c r="O36" s="46">
        <f>SUM(O31:O34)+SUM(O25:O27)+O35</f>
        <v>2385</v>
      </c>
    </row>
    <row r="37" spans="1:15" x14ac:dyDescent="0.2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62333330.260000005</v>
      </c>
      <c r="G37" s="34">
        <f t="shared" si="7"/>
        <v>13623282.758168507</v>
      </c>
      <c r="H37" s="35">
        <f t="shared" si="0"/>
        <v>0.8413054530732923</v>
      </c>
      <c r="I37" s="34">
        <f t="shared" si="7"/>
        <v>21246273.399999999</v>
      </c>
      <c r="J37" s="34">
        <f t="shared" si="7"/>
        <v>4643486.700907005</v>
      </c>
      <c r="K37" s="35">
        <f t="shared" si="3"/>
        <v>0.28675839385363905</v>
      </c>
      <c r="L37" s="34">
        <f t="shared" si="7"/>
        <v>21246273.399999999</v>
      </c>
      <c r="M37" s="34">
        <f t="shared" si="7"/>
        <v>4643486.700907005</v>
      </c>
      <c r="N37" s="35">
        <f t="shared" si="1"/>
        <v>0.28675839385363905</v>
      </c>
      <c r="O37" s="36">
        <f t="shared" si="7"/>
        <v>55</v>
      </c>
    </row>
    <row r="38" spans="1:15" x14ac:dyDescent="0.2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- 31 stycznia 2022 r'!Z42</f>
        <v>29982949.260000002</v>
      </c>
      <c r="G38" s="19">
        <f>F38/'Dane - 31 stycznia 2022 r'!$B$3</f>
        <v>6552933.9438312761</v>
      </c>
      <c r="H38" s="16">
        <f t="shared" si="0"/>
        <v>0.79981813124464041</v>
      </c>
      <c r="I38" s="19">
        <f>'Dane - 31 stycznia 2022 r'!AK42</f>
        <v>21237313.399999999</v>
      </c>
      <c r="J38" s="19">
        <f>I38/'Dane - 31 stycznia 2022 r'!$B$3</f>
        <v>4641528.4449786907</v>
      </c>
      <c r="K38" s="16">
        <f t="shared" si="3"/>
        <v>0.56652159762367416</v>
      </c>
      <c r="L38" s="19">
        <f>'Dane - 31 stycznia 2022 r'!AQ42</f>
        <v>21237313.399999999</v>
      </c>
      <c r="M38" s="19">
        <f>L38/'Dane - 31 stycznia 2022 r'!$B$3</f>
        <v>4641528.4449786907</v>
      </c>
      <c r="N38" s="16">
        <f t="shared" si="1"/>
        <v>0.56652159762367416</v>
      </c>
      <c r="O38" s="20">
        <f>'Dane - 31 stycznia 2022 r'!X42</f>
        <v>52</v>
      </c>
    </row>
    <row r="39" spans="1:15" x14ac:dyDescent="0.2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- 31 stycznia 2022 r'!Z43</f>
        <v>32350381</v>
      </c>
      <c r="G39" s="19">
        <f>F39/'Dane - 31 stycznia 2022 r'!$B$3</f>
        <v>7070348.8143372312</v>
      </c>
      <c r="H39" s="16">
        <f t="shared" si="0"/>
        <v>0.88379382274060958</v>
      </c>
      <c r="I39" s="19">
        <f>'Dane - 31 stycznia 2022 r'!AK43</f>
        <v>8960</v>
      </c>
      <c r="J39" s="19">
        <f>I39/'Dane - 31 stycznia 2022 r'!$B$3</f>
        <v>1958.2559283138455</v>
      </c>
      <c r="K39" s="16">
        <f t="shared" si="3"/>
        <v>2.4478205223474374E-4</v>
      </c>
      <c r="L39" s="19">
        <f>'Dane - 31 stycznia 2022 r'!AQ43</f>
        <v>8960</v>
      </c>
      <c r="M39" s="19">
        <f>L39/'Dane - 31 stycznia 2022 r'!$B$3</f>
        <v>1958.2559283138455</v>
      </c>
      <c r="N39" s="16">
        <f t="shared" si="1"/>
        <v>2.4478205223474374E-4</v>
      </c>
      <c r="O39" s="20">
        <f>'Dane - 31 stycznia 2022 r'!X43</f>
        <v>3</v>
      </c>
    </row>
    <row r="40" spans="1:15" ht="12" thickBot="1" x14ac:dyDescent="0.25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- 31 stycznia 2022 r'!Z44</f>
        <v>32664050.289999999</v>
      </c>
      <c r="G40" s="19">
        <f>F40/'Dane - 31 stycznia 2022 r'!$B$3</f>
        <v>7138902.915528358</v>
      </c>
      <c r="H40" s="24">
        <f t="shared" si="0"/>
        <v>0.9602642283230225</v>
      </c>
      <c r="I40" s="19">
        <f>'Dane - 31 stycznia 2022 r'!AK44</f>
        <v>30712741.120000001</v>
      </c>
      <c r="J40" s="19">
        <f>I40/'Dane - 31 stycznia 2022 r'!$B$3</f>
        <v>6712433.8585946895</v>
      </c>
      <c r="K40" s="24">
        <f t="shared" si="3"/>
        <v>0.90289925436192942</v>
      </c>
      <c r="L40" s="19">
        <f>'Dane - 31 stycznia 2022 r'!AQ44</f>
        <v>28128974.43</v>
      </c>
      <c r="M40" s="19">
        <f>L40/'Dane - 31 stycznia 2022 r'!$B$3</f>
        <v>6147737.8275598297</v>
      </c>
      <c r="N40" s="24">
        <f t="shared" si="1"/>
        <v>0.82694116879961432</v>
      </c>
      <c r="O40" s="20">
        <f>'Dane - 31 stycznia 2022 r'!X44</f>
        <v>4</v>
      </c>
    </row>
    <row r="41" spans="1:15" ht="12" thickBot="1" x14ac:dyDescent="0.25">
      <c r="A41" s="275" t="s">
        <v>132</v>
      </c>
      <c r="B41" s="27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94997380.550000012</v>
      </c>
      <c r="G41" s="44">
        <f t="shared" si="8"/>
        <v>20762185.673696864</v>
      </c>
      <c r="H41" s="45">
        <f t="shared" si="0"/>
        <v>0.8787356745377406</v>
      </c>
      <c r="I41" s="44">
        <f t="shared" si="8"/>
        <v>51959014.519999996</v>
      </c>
      <c r="J41" s="44">
        <f t="shared" si="8"/>
        <v>11355920.559501695</v>
      </c>
      <c r="K41" s="45">
        <f t="shared" si="3"/>
        <v>0.48062630156962216</v>
      </c>
      <c r="L41" s="44">
        <f t="shared" si="8"/>
        <v>49375247.829999998</v>
      </c>
      <c r="M41" s="44">
        <f t="shared" si="8"/>
        <v>10791224.528466836</v>
      </c>
      <c r="N41" s="45">
        <f t="shared" si="1"/>
        <v>0.45672619030297212</v>
      </c>
      <c r="O41" s="46">
        <f t="shared" si="8"/>
        <v>59</v>
      </c>
    </row>
    <row r="42" spans="1:15" x14ac:dyDescent="0.2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- 31 stycznia 2022 r'!Z46</f>
        <v>84839.35</v>
      </c>
      <c r="G42" s="232">
        <f>F42/'Dane - 31 stycznia 2022 r'!$B$3</f>
        <v>18542.093760244785</v>
      </c>
      <c r="H42" s="233">
        <f t="shared" si="0"/>
        <v>0.87256911812916638</v>
      </c>
      <c r="I42" s="232">
        <f>'Dane - 31 stycznia 2022 r'!AK46</f>
        <v>84839.35</v>
      </c>
      <c r="J42" s="232">
        <f>I42/'Dane - 31 stycznia 2022 r'!$B$3</f>
        <v>18542.093760244785</v>
      </c>
      <c r="K42" s="233">
        <f t="shared" si="3"/>
        <v>0.87256911812916638</v>
      </c>
      <c r="L42" s="232">
        <f>'Dane - 31 stycznia 2022 r'!AQ46</f>
        <v>84839.35</v>
      </c>
      <c r="M42" s="232">
        <f>L42/'Dane - 31 stycznia 2022 r'!$B$3</f>
        <v>18542.093760244785</v>
      </c>
      <c r="N42" s="233">
        <f t="shared" si="1"/>
        <v>0.87256911812916638</v>
      </c>
      <c r="O42" s="234">
        <f>'Dane - 31 stycznia 2022 r'!X46</f>
        <v>5</v>
      </c>
    </row>
    <row r="43" spans="1:15" x14ac:dyDescent="0.2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- 31 stycznia 2022 r'!Z47</f>
        <v>276240818.25</v>
      </c>
      <c r="G43" s="232">
        <f>F43/'Dane - 31 stycznia 2022 r'!$B$3</f>
        <v>60373908.479947545</v>
      </c>
      <c r="H43" s="226">
        <f t="shared" si="0"/>
        <v>0.78174995122565838</v>
      </c>
      <c r="I43" s="232">
        <f>'Dane - 31 stycznia 2022 r'!AK47</f>
        <v>238691707.59999999</v>
      </c>
      <c r="J43" s="232">
        <f>I43/'Dane - 31 stycznia 2022 r'!$B$3</f>
        <v>52167349.49185881</v>
      </c>
      <c r="K43" s="226">
        <f t="shared" si="3"/>
        <v>0.6754875400253022</v>
      </c>
      <c r="L43" s="232">
        <f>'Dane - 31 stycznia 2022 r'!AQ47</f>
        <v>194043689.47999999</v>
      </c>
      <c r="M43" s="232">
        <f>L43/'Dane - 31 stycznia 2022 r'!$B$3</f>
        <v>42409286.303136267</v>
      </c>
      <c r="N43" s="226">
        <f t="shared" si="1"/>
        <v>0.54913551787032766</v>
      </c>
      <c r="O43" s="234">
        <f>'Dane - 31 stycznia 2022 r'!X47</f>
        <v>2324</v>
      </c>
    </row>
    <row r="44" spans="1:15" ht="12" thickBot="1" x14ac:dyDescent="0.25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- 31 stycznia 2022 r'!Z48</f>
        <v>4664304.76</v>
      </c>
      <c r="G44" s="232">
        <f>F44/'Dane - 31 stycznia 2022 r'!$B$3</f>
        <v>1019408.7553272867</v>
      </c>
      <c r="H44" s="231">
        <f t="shared" si="0"/>
        <v>0.41615926561922312</v>
      </c>
      <c r="I44" s="232">
        <f>'Dane - 31 stycznia 2022 r'!AK48</f>
        <v>4150648.13</v>
      </c>
      <c r="J44" s="232">
        <f>I44/'Dane - 31 stycznia 2022 r'!$B$3</f>
        <v>907146.35121844604</v>
      </c>
      <c r="K44" s="231">
        <f t="shared" si="3"/>
        <v>0.37032972039858769</v>
      </c>
      <c r="L44" s="232">
        <f>'Dane - 31 stycznia 2022 r'!AQ48</f>
        <v>2930128.9</v>
      </c>
      <c r="M44" s="232">
        <f>L44/'Dane - 31 stycznia 2022 r'!$B$3</f>
        <v>640395.3447710633</v>
      </c>
      <c r="N44" s="231">
        <f t="shared" si="1"/>
        <v>0.26143237930140356</v>
      </c>
      <c r="O44" s="234">
        <f>'Dane - 31 stycznia 2022 r'!X48</f>
        <v>78</v>
      </c>
    </row>
    <row r="45" spans="1:15" ht="12" thickBot="1" x14ac:dyDescent="0.25">
      <c r="A45" s="275" t="s">
        <v>139</v>
      </c>
      <c r="B45" s="27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280989962.36000001</v>
      </c>
      <c r="G45" s="44">
        <f t="shared" si="9"/>
        <v>61411859.329035074</v>
      </c>
      <c r="H45" s="45">
        <f t="shared" si="0"/>
        <v>0.77053780654609916</v>
      </c>
      <c r="I45" s="44">
        <f t="shared" si="9"/>
        <v>242927195.07999998</v>
      </c>
      <c r="J45" s="44">
        <f t="shared" si="9"/>
        <v>53093037.936837502</v>
      </c>
      <c r="K45" s="45">
        <f t="shared" si="3"/>
        <v>0.66616112004571015</v>
      </c>
      <c r="L45" s="44">
        <f t="shared" si="9"/>
        <v>197058657.72999999</v>
      </c>
      <c r="M45" s="44">
        <f>SUM(M42:M44)</f>
        <v>43068223.741667576</v>
      </c>
      <c r="N45" s="45">
        <f t="shared" si="1"/>
        <v>0.54037925274233178</v>
      </c>
      <c r="O45" s="46">
        <f t="shared" si="9"/>
        <v>2407</v>
      </c>
    </row>
    <row r="46" spans="1:15" x14ac:dyDescent="0.2">
      <c r="A46" s="25" t="s">
        <v>146</v>
      </c>
      <c r="B46" s="26" t="s">
        <v>147</v>
      </c>
      <c r="C46" s="4" t="s">
        <v>148</v>
      </c>
      <c r="D46" s="27">
        <v>23304480</v>
      </c>
      <c r="E46" s="27">
        <v>17478360</v>
      </c>
      <c r="F46" s="27">
        <f>'Dane - 31 stycznia 2022 r'!Z50</f>
        <v>39056227.689999998</v>
      </c>
      <c r="G46" s="232">
        <f>F46/'Dane - 31 stycznia 2022 r'!$B$3</f>
        <v>8535947.4789640475</v>
      </c>
      <c r="H46" s="233">
        <f t="shared" si="0"/>
        <v>0.48837233464490076</v>
      </c>
      <c r="I46" s="232">
        <f>'Dane - 31 stycznia 2022 r'!AK50</f>
        <v>31893757.039999999</v>
      </c>
      <c r="J46" s="232">
        <f>I46/'Dane - 31 stycznia 2022 r'!$B$3</f>
        <v>6970551.2053327505</v>
      </c>
      <c r="K46" s="233">
        <f t="shared" si="3"/>
        <v>0.39881036924132185</v>
      </c>
      <c r="L46" s="232">
        <f>'Dane - 31 stycznia 2022 r'!AQ50</f>
        <v>25921875.109999999</v>
      </c>
      <c r="M46" s="232">
        <f>L46/'Dane - 31 stycznia 2022 r'!$B$3</f>
        <v>5665364.465085783</v>
      </c>
      <c r="N46" s="233">
        <f t="shared" si="1"/>
        <v>0.32413592952003412</v>
      </c>
      <c r="O46" s="234">
        <f>'Dane - 31 stycznia 2022 r'!X50</f>
        <v>40</v>
      </c>
    </row>
    <row r="47" spans="1:15" x14ac:dyDescent="0.2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- 31 stycznia 2022 r'!Z51</f>
        <v>185755.13</v>
      </c>
      <c r="G47" s="232">
        <f>F47/'Dane - 31 stycznia 2022 r'!$B$3</f>
        <v>40597.777292099228</v>
      </c>
      <c r="H47" s="226">
        <f t="shared" si="0"/>
        <v>1.6180846923238495E-2</v>
      </c>
      <c r="I47" s="232">
        <f>'Dane - 31 stycznia 2022 r'!AK51</f>
        <v>185755.13</v>
      </c>
      <c r="J47" s="232">
        <f>I47/'Dane - 31 stycznia 2022 r'!$B$3</f>
        <v>40597.777292099228</v>
      </c>
      <c r="K47" s="226">
        <f t="shared" si="3"/>
        <v>1.6180846923238495E-2</v>
      </c>
      <c r="L47" s="232">
        <f>'Dane - 31 stycznia 2022 r'!AQ51</f>
        <v>185755.13</v>
      </c>
      <c r="M47" s="232">
        <f>L47/'Dane - 31 stycznia 2022 r'!$B$3</f>
        <v>40597.777292099228</v>
      </c>
      <c r="N47" s="226">
        <f t="shared" si="1"/>
        <v>1.6180846923238495E-2</v>
      </c>
      <c r="O47" s="234">
        <f>'Dane - 31 stycznia 2022 r'!X51</f>
        <v>2</v>
      </c>
    </row>
    <row r="48" spans="1:15" x14ac:dyDescent="0.2">
      <c r="A48" s="17" t="s">
        <v>146</v>
      </c>
      <c r="B48" s="18" t="s">
        <v>151</v>
      </c>
      <c r="C48" s="2" t="s">
        <v>152</v>
      </c>
      <c r="D48" s="19">
        <v>13160000</v>
      </c>
      <c r="E48" s="19">
        <v>9870000</v>
      </c>
      <c r="F48" s="27">
        <f>'Dane - 31 stycznia 2022 r'!Z52</f>
        <v>51478589.380000003</v>
      </c>
      <c r="G48" s="232">
        <f>F48/'Dane - 31 stycznia 2022 r'!$B$3</f>
        <v>11250921.075292319</v>
      </c>
      <c r="H48" s="226">
        <f t="shared" si="0"/>
        <v>1.1399109498776412</v>
      </c>
      <c r="I48" s="232">
        <f>'Dane - 31 stycznia 2022 r'!AK52</f>
        <v>38716347.590000004</v>
      </c>
      <c r="J48" s="232">
        <f>I48/'Dane - 31 stycznia 2022 r'!$B$3</f>
        <v>8461664.8650420737</v>
      </c>
      <c r="K48" s="226">
        <f t="shared" si="3"/>
        <v>0.85731153647842695</v>
      </c>
      <c r="L48" s="232">
        <f>'Dane - 31 stycznia 2022 r'!AQ52</f>
        <v>20802754.57</v>
      </c>
      <c r="M48" s="232">
        <f>L48/'Dane - 31 stycznia 2022 r'!$B$3</f>
        <v>4546553.2881652284</v>
      </c>
      <c r="N48" s="226">
        <f t="shared" si="1"/>
        <v>0.46064369687590967</v>
      </c>
      <c r="O48" s="234">
        <f>'Dane - 31 stycznia 2022 r'!X52</f>
        <v>24</v>
      </c>
    </row>
    <row r="49" spans="1:15" ht="12" thickBot="1" x14ac:dyDescent="0.25">
      <c r="A49" s="21" t="s">
        <v>146</v>
      </c>
      <c r="B49" s="22" t="s">
        <v>153</v>
      </c>
      <c r="C49" s="3" t="s">
        <v>154</v>
      </c>
      <c r="D49" s="23">
        <v>53175520</v>
      </c>
      <c r="E49" s="23">
        <v>39881640</v>
      </c>
      <c r="F49" s="27">
        <f>'Dane - 31 stycznia 2022 r'!Z53</f>
        <v>133464074.34</v>
      </c>
      <c r="G49" s="232">
        <f>F49/'Dane - 31 stycznia 2022 r'!$B$3</f>
        <v>29169287.365315266</v>
      </c>
      <c r="H49" s="231">
        <f t="shared" si="0"/>
        <v>0.73139638603917156</v>
      </c>
      <c r="I49" s="232">
        <f>'Dane - 31 stycznia 2022 r'!AK53</f>
        <v>114124325.40000001</v>
      </c>
      <c r="J49" s="232">
        <f>I49/'Dane - 31 stycznia 2022 r'!$B$3</f>
        <v>24942481.783411652</v>
      </c>
      <c r="K49" s="231">
        <f t="shared" si="3"/>
        <v>0.62541264058879353</v>
      </c>
      <c r="L49" s="232">
        <f>'Dane - 31 stycznia 2022 r'!AQ53</f>
        <v>108405531.25</v>
      </c>
      <c r="M49" s="232">
        <f>L49/'Dane - 31 stycznia 2022 r'!$B$3</f>
        <v>23692608.731286198</v>
      </c>
      <c r="N49" s="231">
        <f t="shared" si="1"/>
        <v>0.59407308052743568</v>
      </c>
      <c r="O49" s="234">
        <f>'Dane - 31 stycznia 2022 r'!X53</f>
        <v>201</v>
      </c>
    </row>
    <row r="50" spans="1:15" ht="12" thickBot="1" x14ac:dyDescent="0.25">
      <c r="A50" s="275" t="s">
        <v>146</v>
      </c>
      <c r="B50" s="275"/>
      <c r="C50" s="43" t="s">
        <v>53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224184646.54000002</v>
      </c>
      <c r="G50" s="44">
        <f t="shared" si="10"/>
        <v>48996753.696863733</v>
      </c>
      <c r="H50" s="45">
        <f t="shared" si="0"/>
        <v>0.70257319852187927</v>
      </c>
      <c r="I50" s="44">
        <f t="shared" si="10"/>
        <v>184920185.16000003</v>
      </c>
      <c r="J50" s="44">
        <f t="shared" si="10"/>
        <v>40415295.631078571</v>
      </c>
      <c r="K50" s="45">
        <f t="shared" si="3"/>
        <v>0.57952213929127594</v>
      </c>
      <c r="L50" s="44">
        <f t="shared" si="10"/>
        <v>155315916.06</v>
      </c>
      <c r="M50" s="44">
        <f t="shared" si="10"/>
        <v>33945124.261829309</v>
      </c>
      <c r="N50" s="45">
        <f t="shared" si="1"/>
        <v>0.48674519692480411</v>
      </c>
      <c r="O50" s="46">
        <f t="shared" si="10"/>
        <v>267</v>
      </c>
    </row>
    <row r="51" spans="1:15" x14ac:dyDescent="0.2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- 31 stycznia 2022 r'!Z55</f>
        <v>845865.63</v>
      </c>
      <c r="G51" s="27">
        <f>F51/'Dane - 31 stycznia 2022 r'!$B$3</f>
        <v>184868.4580920118</v>
      </c>
      <c r="H51" s="28">
        <f t="shared" si="0"/>
        <v>0.94806282227333794</v>
      </c>
      <c r="I51" s="27">
        <f>'Dane - 31 stycznia 2022 r'!AK55</f>
        <v>0</v>
      </c>
      <c r="J51" s="27">
        <f>I51/'Dane - 31 stycznia 2022 r'!$B$3</f>
        <v>0</v>
      </c>
      <c r="K51" s="28">
        <f t="shared" si="3"/>
        <v>0</v>
      </c>
      <c r="L51" s="27">
        <f>'Dane - 31 stycznia 2022 r'!AQ55</f>
        <v>0</v>
      </c>
      <c r="M51" s="27">
        <f>L51/'Dane - 31 stycznia 2022 r'!$B$3</f>
        <v>0</v>
      </c>
      <c r="N51" s="28">
        <f t="shared" si="1"/>
        <v>0</v>
      </c>
      <c r="O51" s="29">
        <f>'Dane - 31 stycznia 2022 r'!X55</f>
        <v>1</v>
      </c>
    </row>
    <row r="52" spans="1:15" ht="21" x14ac:dyDescent="0.2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- 31 stycznia 2022 r'!Z56</f>
        <v>0</v>
      </c>
      <c r="G52" s="27">
        <f>F52/'Dane - 31 stycznia 2022 r'!$B$3</f>
        <v>0</v>
      </c>
      <c r="H52" s="16">
        <v>0</v>
      </c>
      <c r="I52" s="27">
        <f>'Dane - 31 stycznia 2022 r'!AK56</f>
        <v>0</v>
      </c>
      <c r="J52" s="27">
        <f>I52/'Dane - 31 stycznia 2022 r'!$B$3</f>
        <v>0</v>
      </c>
      <c r="K52" s="16">
        <v>0</v>
      </c>
      <c r="L52" s="27">
        <f>'Dane - 31 stycznia 2022 r'!AQ56</f>
        <v>0</v>
      </c>
      <c r="M52" s="27">
        <f>L52/'Dane - 31 stycznia 2022 r'!$B$3</f>
        <v>0</v>
      </c>
      <c r="N52" s="16">
        <v>0</v>
      </c>
      <c r="O52" s="29">
        <f>'Dane - 31 stycznia 2022 r'!X56</f>
        <v>0</v>
      </c>
    </row>
    <row r="53" spans="1:15" ht="12" thickBot="1" x14ac:dyDescent="0.25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- 31 stycznia 2022 r'!Z57</f>
        <v>0</v>
      </c>
      <c r="G53" s="27">
        <f>F53/'Dane - 31 stycznia 2022 r'!$B$3</f>
        <v>0</v>
      </c>
      <c r="H53" s="24">
        <v>0</v>
      </c>
      <c r="I53" s="27">
        <f>'Dane - 31 stycznia 2022 r'!AK57</f>
        <v>0</v>
      </c>
      <c r="J53" s="27">
        <f>I53/'Dane - 31 stycznia 2022 r'!$B$3</f>
        <v>0</v>
      </c>
      <c r="K53" s="24">
        <v>0</v>
      </c>
      <c r="L53" s="27">
        <f>'Dane - 31 stycznia 2022 r'!AQ57</f>
        <v>0</v>
      </c>
      <c r="M53" s="27">
        <f>L53/'Dane - 31 stycznia 2022 r'!$B$3</f>
        <v>0</v>
      </c>
      <c r="N53" s="24">
        <v>0</v>
      </c>
      <c r="O53" s="29">
        <f>'Dane - 31 stycznia 2022 r'!X57</f>
        <v>0</v>
      </c>
    </row>
    <row r="54" spans="1:15" ht="21.75" thickBot="1" x14ac:dyDescent="0.25">
      <c r="A54" s="275" t="s">
        <v>155</v>
      </c>
      <c r="B54" s="27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184868.4580920118</v>
      </c>
      <c r="H54" s="45">
        <f t="shared" si="0"/>
        <v>0.94806282227333794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5" t="s">
        <v>164</v>
      </c>
      <c r="B55" s="275"/>
      <c r="C55" s="43" t="s">
        <v>162</v>
      </c>
      <c r="D55" s="44">
        <v>42497556</v>
      </c>
      <c r="E55" s="44">
        <v>31873167</v>
      </c>
      <c r="F55" s="44">
        <f>'Dane - 31 stycznia 2022 r'!Z59</f>
        <v>110960556.48999999</v>
      </c>
      <c r="G55" s="44">
        <f>F55/'Dane - 31 stycznia 2022 r'!$B$3</f>
        <v>24251023.164681453</v>
      </c>
      <c r="H55" s="45">
        <f t="shared" si="0"/>
        <v>0.76086016694486158</v>
      </c>
      <c r="I55" s="44">
        <f>'Dane - 31 stycznia 2022 r'!AK59-'Dane - 31 stycznia 2022 r'!AM59</f>
        <v>102490545.34</v>
      </c>
      <c r="J55" s="44">
        <f>I55/'Dane - 31 stycznia 2022 r'!B3</f>
        <v>22399856.920555133</v>
      </c>
      <c r="K55" s="45">
        <f t="shared" si="3"/>
        <v>0.70278102331516457</v>
      </c>
      <c r="L55" s="44">
        <f>'Dane - 31 stycznia 2022 r'!AQ59</f>
        <v>102490545.34</v>
      </c>
      <c r="M55" s="44">
        <f>L55/'Dane - 31 stycznia 2022 r'!$B$3</f>
        <v>22399856.920555133</v>
      </c>
      <c r="N55" s="45">
        <f t="shared" si="1"/>
        <v>0.70278102331516457</v>
      </c>
      <c r="O55" s="46">
        <f>'Dane - 31 stycznia 2022 r'!X59</f>
        <v>150</v>
      </c>
    </row>
    <row r="56" spans="1:15" ht="24" customHeight="1" thickBot="1" x14ac:dyDescent="0.25">
      <c r="A56" s="30" t="s">
        <v>163</v>
      </c>
      <c r="B56" s="30"/>
      <c r="C56" s="5" t="s">
        <v>63</v>
      </c>
      <c r="D56" s="217">
        <f>D55+D54+D50+D45+D41+D36+D24</f>
        <v>710509513</v>
      </c>
      <c r="E56" s="217">
        <f t="shared" ref="E56:O56" si="12">E55+E54+E50+E45+E41+E36+E24</f>
        <v>531219456</v>
      </c>
      <c r="F56" s="217">
        <f t="shared" si="12"/>
        <v>1919460846.6799998</v>
      </c>
      <c r="G56" s="217">
        <f t="shared" si="12"/>
        <v>419508435.51087308</v>
      </c>
      <c r="H56" s="218">
        <f t="shared" si="0"/>
        <v>0.78970834138814572</v>
      </c>
      <c r="I56" s="217">
        <f t="shared" si="12"/>
        <v>1495740016.0300002</v>
      </c>
      <c r="J56" s="217">
        <f t="shared" si="12"/>
        <v>326901981.42935199</v>
      </c>
      <c r="K56" s="218">
        <f t="shared" si="3"/>
        <v>0.61538028725618055</v>
      </c>
      <c r="L56" s="217">
        <f t="shared" si="12"/>
        <v>1255487230.1399999</v>
      </c>
      <c r="M56" s="217">
        <f t="shared" si="12"/>
        <v>274393449.92678398</v>
      </c>
      <c r="N56" s="218">
        <f t="shared" si="1"/>
        <v>0.51653501547726444</v>
      </c>
      <c r="O56" s="219">
        <f t="shared" si="12"/>
        <v>10559</v>
      </c>
    </row>
    <row r="57" spans="1:15" x14ac:dyDescent="0.2">
      <c r="A57" s="6" t="s">
        <v>231</v>
      </c>
    </row>
    <row r="58" spans="1:15" x14ac:dyDescent="0.2">
      <c r="A58" s="6" t="s">
        <v>208</v>
      </c>
    </row>
    <row r="59" spans="1:15" x14ac:dyDescent="0.2">
      <c r="A59" s="6" t="s">
        <v>215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C19" sqref="C19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305" t="s">
        <v>185</v>
      </c>
      <c r="B1" s="308" t="s">
        <v>186</v>
      </c>
      <c r="C1" s="193" t="s">
        <v>202</v>
      </c>
      <c r="D1" s="193" t="s">
        <v>203</v>
      </c>
      <c r="E1" s="193" t="s">
        <v>204</v>
      </c>
      <c r="F1" s="193" t="s">
        <v>210</v>
      </c>
      <c r="G1" s="193" t="s">
        <v>205</v>
      </c>
      <c r="H1" s="193" t="s">
        <v>211</v>
      </c>
      <c r="I1" s="193" t="s">
        <v>206</v>
      </c>
      <c r="J1" s="193" t="s">
        <v>207</v>
      </c>
      <c r="K1" s="292" t="s">
        <v>214</v>
      </c>
      <c r="L1" s="295" t="s">
        <v>212</v>
      </c>
      <c r="M1" s="298" t="s">
        <v>213</v>
      </c>
    </row>
    <row r="2" spans="1:13" ht="15.75" x14ac:dyDescent="0.25">
      <c r="A2" s="306"/>
      <c r="B2" s="309"/>
      <c r="C2" s="194"/>
      <c r="D2" s="194"/>
      <c r="E2" s="194"/>
      <c r="F2" s="194"/>
      <c r="G2" s="194"/>
      <c r="H2" s="194"/>
      <c r="I2" s="194"/>
      <c r="J2" s="194"/>
      <c r="K2" s="293"/>
      <c r="L2" s="296"/>
      <c r="M2" s="299"/>
    </row>
    <row r="3" spans="1:13" ht="16.5" thickBot="1" x14ac:dyDescent="0.3">
      <c r="A3" s="307"/>
      <c r="B3" s="310"/>
      <c r="C3" s="195"/>
      <c r="D3" s="195"/>
      <c r="E3" s="195"/>
      <c r="F3" s="195"/>
      <c r="G3" s="195"/>
      <c r="H3" s="195"/>
      <c r="I3" s="195"/>
      <c r="J3" s="195"/>
      <c r="K3" s="294"/>
      <c r="L3" s="297"/>
      <c r="M3" s="300"/>
    </row>
    <row r="4" spans="1:13" ht="18.75" thickTop="1" thickBot="1" x14ac:dyDescent="0.3">
      <c r="A4" s="301" t="s">
        <v>187</v>
      </c>
      <c r="B4" s="302"/>
      <c r="C4" s="302"/>
      <c r="D4" s="302"/>
      <c r="E4" s="302"/>
      <c r="F4" s="302"/>
      <c r="G4" s="302"/>
      <c r="H4" s="302"/>
      <c r="I4" s="302"/>
      <c r="J4" s="302"/>
      <c r="K4" s="174"/>
      <c r="L4" s="174"/>
      <c r="M4" s="197"/>
    </row>
    <row r="5" spans="1:13" ht="33" thickTop="1" thickBot="1" x14ac:dyDescent="0.3">
      <c r="A5" s="88" t="s">
        <v>188</v>
      </c>
      <c r="B5" s="99" t="s">
        <v>97</v>
      </c>
      <c r="C5" s="99">
        <f>'Dane - 31 stycznia 2022 r'!C19</f>
        <v>3969</v>
      </c>
      <c r="D5" s="100">
        <f>'Dane - 31 stycznia 2022 r'!D19/'Dane - 31 stycznia 2022 r'!$B$3</f>
        <v>76557775.325101078</v>
      </c>
      <c r="E5" s="99">
        <f>'Dane - 31 stycznia 2022 r'!X19</f>
        <v>3848</v>
      </c>
      <c r="F5" s="100">
        <f>'Dane - 31 stycznia 2022 r'!Y19/'Dane - 31 stycznia 2022 r'!$B$3</f>
        <v>74067019.997814447</v>
      </c>
      <c r="G5" s="99">
        <f>'Dane - 31 stycznia 2022 r'!AB19</f>
        <v>3866</v>
      </c>
      <c r="H5" s="100">
        <f>'Dane - 31 stycznia 2022 r'!AD19/'Dane - 31 stycznia 2022 r'!$B$3</f>
        <v>69294353.07616654</v>
      </c>
      <c r="I5" s="99">
        <f>'Dane - 31 stycznia 2022 r'!AO19</f>
        <v>3849</v>
      </c>
      <c r="J5" s="100">
        <f>'Dane - 31 stycznia 2022 r'!AP19/'Dane - 31 stycznia 2022 r'!$B$3</f>
        <v>69022696.973008409</v>
      </c>
      <c r="K5" s="101">
        <v>3848</v>
      </c>
      <c r="L5" s="101">
        <f>G5</f>
        <v>3866</v>
      </c>
      <c r="M5" s="180">
        <f>L5/K5</f>
        <v>1.0046777546777548</v>
      </c>
    </row>
    <row r="6" spans="1:13" ht="43.5" customHeight="1" thickTop="1" thickBot="1" x14ac:dyDescent="0.3">
      <c r="A6" s="303" t="s">
        <v>189</v>
      </c>
      <c r="B6" s="99" t="s">
        <v>87</v>
      </c>
      <c r="C6" s="99">
        <f>'Dane - 31 stycznia 2022 r'!C14</f>
        <v>13</v>
      </c>
      <c r="D6" s="100">
        <f>'Dane - 31 stycznia 2022 r'!D14/'Dane - 31 stycznia 2022 r'!$B$3</f>
        <v>6617179.7071358319</v>
      </c>
      <c r="E6" s="99">
        <f>'Dane - 31 stycznia 2022 r'!X14</f>
        <v>11</v>
      </c>
      <c r="F6" s="100">
        <f>'Dane - 31 stycznia 2022 r'!Y14/'Dane - 31 stycznia 2022 r'!$B$3</f>
        <v>5445456.9183695773</v>
      </c>
      <c r="G6" s="99">
        <f>'Dane - 31 stycznia 2022 r'!AB14</f>
        <v>9</v>
      </c>
      <c r="H6" s="100">
        <f>'Dane - 31 stycznia 2022 r'!AD14/'Dane - 31 stycznia 2022 r'!$B$3</f>
        <v>3823171.085127309</v>
      </c>
      <c r="I6" s="99">
        <f>'Dane - 31 stycznia 2022 r'!AO14</f>
        <v>8</v>
      </c>
      <c r="J6" s="100">
        <f>'Dane - 31 stycznia 2022 r'!AP14/'Dane - 31 stycznia 2022 r'!$B$3</f>
        <v>3118808.8624194078</v>
      </c>
      <c r="K6" s="286">
        <v>122</v>
      </c>
      <c r="L6" s="288">
        <f>G6+G7+G8</f>
        <v>374</v>
      </c>
      <c r="M6" s="291">
        <f>L6/K6</f>
        <v>3.0655737704918034</v>
      </c>
    </row>
    <row r="7" spans="1:13" ht="39.75" customHeight="1" thickTop="1" thickBot="1" x14ac:dyDescent="0.3">
      <c r="A7" s="304"/>
      <c r="B7" s="99" t="s">
        <v>99</v>
      </c>
      <c r="C7" s="99">
        <f>'Dane - 31 stycznia 2022 r'!C22</f>
        <v>708</v>
      </c>
      <c r="D7" s="100">
        <f>'Dane - 31 stycznia 2022 r'!D22/'Dane - 31 stycznia 2022 r'!$B$3</f>
        <v>39746550.014206097</v>
      </c>
      <c r="E7" s="99">
        <f>'Dane - 31 stycznia 2022 r'!X22</f>
        <v>396</v>
      </c>
      <c r="F7" s="100">
        <f>'Dane - 31 stycznia 2022 r'!Y22/'Dane - 31 stycznia 2022 r'!$B$3</f>
        <v>19248417.346738059</v>
      </c>
      <c r="G7" s="99">
        <f>'Dane - 31 stycznia 2022 r'!AB22</f>
        <v>360</v>
      </c>
      <c r="H7" s="100">
        <f>'Dane - 31 stycznia 2022 r'!AD22/'Dane - 31 stycznia 2022 r'!$B$3</f>
        <v>16972899.051469784</v>
      </c>
      <c r="I7" s="99">
        <f>'Dane - 31 stycznia 2022 r'!AO22</f>
        <v>292</v>
      </c>
      <c r="J7" s="100">
        <f>'Dane - 31 stycznia 2022 r'!AP22/'Dane - 31 stycznia 2022 r'!$B$3</f>
        <v>12867131.983389793</v>
      </c>
      <c r="K7" s="287"/>
      <c r="L7" s="289"/>
      <c r="M7" s="291"/>
    </row>
    <row r="8" spans="1:13" ht="51" customHeight="1" thickTop="1" thickBot="1" x14ac:dyDescent="0.3">
      <c r="A8" s="304"/>
      <c r="B8" s="99" t="s">
        <v>101</v>
      </c>
      <c r="C8" s="99">
        <f>'Dane - 31 stycznia 2022 r'!C23</f>
        <v>42</v>
      </c>
      <c r="D8" s="100">
        <f>'Dane - 31 stycznia 2022 r'!D23/'Dane - 31 stycznia 2022 r'!$B$3</f>
        <v>114193343.22150584</v>
      </c>
      <c r="E8" s="99">
        <f>'Dane - 31 stycznia 2022 r'!X23</f>
        <v>15</v>
      </c>
      <c r="F8" s="100">
        <f>'Dane - 31 stycznia 2022 r'!Y23/'Dane - 31 stycznia 2022 r'!$B$3</f>
        <v>29749053.08927986</v>
      </c>
      <c r="G8" s="99">
        <f>'Dane - 31 stycznia 2022 r'!AB23</f>
        <v>5</v>
      </c>
      <c r="H8" s="100">
        <f>'Dane - 31 stycznia 2022 r'!AD23/'Dane - 31 stycznia 2022 r'!$B$3</f>
        <v>1008616.0244781992</v>
      </c>
      <c r="I8" s="99">
        <f>'Dane - 31 stycznia 2022 r'!AO23</f>
        <v>4</v>
      </c>
      <c r="J8" s="100">
        <f>'Dane - 31 stycznia 2022 r'!AP23/'Dane - 31 stycznia 2022 r'!$B$3</f>
        <v>682499.68746585073</v>
      </c>
      <c r="K8" s="287"/>
      <c r="L8" s="290"/>
      <c r="M8" s="291"/>
    </row>
    <row r="9" spans="1:13" ht="17.25" thickTop="1" thickBot="1" x14ac:dyDescent="0.3">
      <c r="A9" s="311" t="s">
        <v>190</v>
      </c>
      <c r="B9" s="312"/>
      <c r="C9" s="192"/>
      <c r="D9" s="192"/>
      <c r="E9" s="192"/>
      <c r="F9" s="192"/>
      <c r="G9" s="192"/>
      <c r="H9" s="192"/>
      <c r="I9" s="192"/>
      <c r="J9" s="192"/>
      <c r="K9" s="175">
        <v>241568666</v>
      </c>
      <c r="L9" s="175">
        <f>'Dane - 31 stycznia 2022 r'!AP6/'Dane - 31 stycznia 2022 r'!$B$3</f>
        <v>137479454.10337669</v>
      </c>
      <c r="M9" s="180">
        <f>L9/K9</f>
        <v>0.56911128574670644</v>
      </c>
    </row>
    <row r="10" spans="1:13" ht="18.75" thickTop="1" thickBot="1" x14ac:dyDescent="0.3">
      <c r="A10" s="317" t="s">
        <v>209</v>
      </c>
      <c r="B10" s="318"/>
      <c r="C10" s="318"/>
      <c r="D10" s="318"/>
      <c r="E10" s="318"/>
      <c r="F10" s="318"/>
      <c r="G10" s="318"/>
      <c r="H10" s="318"/>
      <c r="I10" s="318"/>
      <c r="J10" s="318"/>
      <c r="K10" s="174"/>
      <c r="L10" s="174"/>
      <c r="M10" s="197"/>
    </row>
    <row r="11" spans="1:13" ht="16.5" thickTop="1" thickBot="1" x14ac:dyDescent="0.3">
      <c r="A11" s="319" t="s">
        <v>191</v>
      </c>
      <c r="B11" s="99" t="s">
        <v>118</v>
      </c>
      <c r="C11" s="99">
        <f>'Dane - 31 stycznia 2022 r'!C32</f>
        <v>931</v>
      </c>
      <c r="D11" s="100">
        <f>'Dane - 31 stycznia 2022 r'!D32/'Dane - 31 stycznia 2022 r'!$B$3</f>
        <v>121961925.34804939</v>
      </c>
      <c r="E11" s="99">
        <f>'Dane - 31 stycznia 2022 r'!X32</f>
        <v>528</v>
      </c>
      <c r="F11" s="100">
        <f>'Dane - 31 stycznia 2022 r'!Y32/'Dane - 31 stycznia 2022 r'!$B$3</f>
        <v>56937720.476450659</v>
      </c>
      <c r="G11" s="99">
        <f>'Dane - 31 stycznia 2022 r'!AB32</f>
        <v>385</v>
      </c>
      <c r="H11" s="100">
        <f>'Dane - 31 stycznia 2022 r'!AD32/'Dane - 31 stycznia 2022 r'!$B$3</f>
        <v>36782492.451098241</v>
      </c>
      <c r="I11" s="99">
        <f>'Dane - 31 stycznia 2022 r'!AO32</f>
        <v>328</v>
      </c>
      <c r="J11" s="100">
        <f>'Dane - 31 stycznia 2022 r'!AP32/'Dane - 31 stycznia 2022 r'!$B$3</f>
        <v>29057833.784285873</v>
      </c>
      <c r="K11" s="286">
        <v>560</v>
      </c>
      <c r="L11" s="288">
        <f>G11+G12+G13</f>
        <v>516</v>
      </c>
      <c r="M11" s="291">
        <f>L11/K11</f>
        <v>0.92142857142857137</v>
      </c>
    </row>
    <row r="12" spans="1:13" ht="16.5" thickTop="1" thickBot="1" x14ac:dyDescent="0.3">
      <c r="A12" s="320"/>
      <c r="B12" s="99" t="s">
        <v>120</v>
      </c>
      <c r="C12" s="99">
        <f>'Dane - 31 stycznia 2022 r'!C33</f>
        <v>252</v>
      </c>
      <c r="D12" s="100">
        <f>'Dane - 31 stycznia 2022 r'!D33/'Dane - 31 stycznia 2022 r'!$B$3</f>
        <v>12129581.993224783</v>
      </c>
      <c r="E12" s="99">
        <f>'Dane - 31 stycznia 2022 r'!X33</f>
        <v>161</v>
      </c>
      <c r="F12" s="100">
        <f>'Dane - 31 stycznia 2022 r'!Y33/'Dane - 31 stycznia 2022 r'!$B$3</f>
        <v>5388619.700579172</v>
      </c>
      <c r="G12" s="99">
        <f>'Dane - 31 stycznia 2022 r'!AB33</f>
        <v>98</v>
      </c>
      <c r="H12" s="100">
        <f>'Dane - 31 stycznia 2022 r'!AD33/'Dane - 31 stycznia 2022 r'!$B$3</f>
        <v>2907119.1257786038</v>
      </c>
      <c r="I12" s="99">
        <f>'Dane - 31 stycznia 2022 r'!AO33</f>
        <v>65</v>
      </c>
      <c r="J12" s="100">
        <f>'Dane - 31 stycznia 2022 r'!AP33/'Dane - 31 stycznia 2022 r'!$B$3</f>
        <v>1819925.999344334</v>
      </c>
      <c r="K12" s="287"/>
      <c r="L12" s="289"/>
      <c r="M12" s="291"/>
    </row>
    <row r="13" spans="1:13" ht="16.5" thickTop="1" thickBot="1" x14ac:dyDescent="0.3">
      <c r="A13" s="320"/>
      <c r="B13" s="102" t="s">
        <v>122</v>
      </c>
      <c r="C13" s="99">
        <f>'Dane - 31 stycznia 2022 r'!C34</f>
        <v>116</v>
      </c>
      <c r="D13" s="100">
        <f>'Dane - 31 stycznia 2022 r'!D34/'Dane - 31 stycznia 2022 r'!$B$3</f>
        <v>68389571.48508361</v>
      </c>
      <c r="E13" s="99">
        <f>'Dane - 31 stycznia 2022 r'!X34</f>
        <v>46</v>
      </c>
      <c r="F13" s="100">
        <f>'Dane - 31 stycznia 2022 r'!Y34/'Dane - 31 stycznia 2022 r'!$B$3</f>
        <v>23365381.986668125</v>
      </c>
      <c r="G13" s="99">
        <f>'Dane - 31 stycznia 2022 r'!AB34</f>
        <v>33</v>
      </c>
      <c r="H13" s="100">
        <f>'Dane - 31 stycznia 2022 r'!AD34/'Dane - 31 stycznia 2022 r'!$B$3</f>
        <v>7170698.9247076819</v>
      </c>
      <c r="I13" s="99">
        <f>'Dane - 31 stycznia 2022 r'!AO34</f>
        <v>27</v>
      </c>
      <c r="J13" s="100">
        <f>'Dane - 31 stycznia 2022 r'!AP34/'Dane - 31 stycznia 2022 r'!$B$3</f>
        <v>3229323.9012129824</v>
      </c>
      <c r="K13" s="287"/>
      <c r="L13" s="290"/>
      <c r="M13" s="291"/>
    </row>
    <row r="14" spans="1:13" ht="17.25" thickTop="1" thickBot="1" x14ac:dyDescent="0.3">
      <c r="A14" s="311" t="s">
        <v>190</v>
      </c>
      <c r="B14" s="312"/>
      <c r="C14" s="192"/>
      <c r="D14" s="192"/>
      <c r="E14" s="192"/>
      <c r="F14" s="192"/>
      <c r="G14" s="192"/>
      <c r="H14" s="192"/>
      <c r="I14" s="192"/>
      <c r="J14" s="192"/>
      <c r="K14" s="105">
        <v>210444768</v>
      </c>
      <c r="L14" s="175">
        <f>'Dane - 31 stycznia 2022 r'!AP28/'Dane - 31 stycznia 2022 r'!$B$3</f>
        <v>96344200.013113335</v>
      </c>
      <c r="M14" s="180">
        <f>L14/K14</f>
        <v>0.45781228456633966</v>
      </c>
    </row>
    <row r="15" spans="1:13" ht="18.75" thickTop="1" thickBot="1" x14ac:dyDescent="0.3">
      <c r="A15" s="321" t="s">
        <v>192</v>
      </c>
      <c r="B15" s="322"/>
      <c r="C15" s="322"/>
      <c r="D15" s="322"/>
      <c r="E15" s="322"/>
      <c r="F15" s="322"/>
      <c r="G15" s="322"/>
      <c r="H15" s="322"/>
      <c r="I15" s="322"/>
      <c r="J15" s="322"/>
      <c r="K15" s="174"/>
      <c r="L15" s="174"/>
      <c r="M15" s="197"/>
    </row>
    <row r="16" spans="1:13" ht="64.5" thickTop="1" thickBot="1" x14ac:dyDescent="0.3">
      <c r="A16" s="89" t="s">
        <v>193</v>
      </c>
      <c r="B16" s="173" t="s">
        <v>134</v>
      </c>
      <c r="C16" s="99">
        <f>'Dane - 31 stycznia 2022 r'!C42</f>
        <v>56</v>
      </c>
      <c r="D16" s="100">
        <f>'Dane - 31 stycznia 2022 r'!D42/'Dane - 31 stycznia 2022 r'!$B$3</f>
        <v>7918156.7806797074</v>
      </c>
      <c r="E16" s="99">
        <f>'Dane - 31 stycznia 2022 r'!X42</f>
        <v>52</v>
      </c>
      <c r="F16" s="100">
        <f>'Dane - 31 stycznia 2022 r'!Y42/'Dane - 31 stycznia 2022 r'!$B$3</f>
        <v>7281037.720467709</v>
      </c>
      <c r="G16" s="99">
        <f>'Dane - 31 stycznia 2022 r'!AB42</f>
        <v>50</v>
      </c>
      <c r="H16" s="100">
        <f>'Dane - 31 stycznia 2022 r'!AD42/'Dane - 31 stycznia 2022 r'!$B$3</f>
        <v>5771437.6308600148</v>
      </c>
      <c r="I16" s="99">
        <f>'Dane - 31 stycznia 2022 r'!AO42</f>
        <v>45</v>
      </c>
      <c r="J16" s="100">
        <f>'Dane - 31 stycznia 2022 r'!AP42/'Dane - 31 stycznia 2022 r'!$B$3</f>
        <v>5157253.8564091353</v>
      </c>
      <c r="K16" s="190">
        <v>20</v>
      </c>
      <c r="L16" s="101">
        <f>G16</f>
        <v>50</v>
      </c>
      <c r="M16" s="180">
        <f>L16/K16</f>
        <v>2.5</v>
      </c>
    </row>
    <row r="17" spans="1:13" ht="17.25" thickTop="1" thickBot="1" x14ac:dyDescent="0.3">
      <c r="A17" s="311" t="s">
        <v>190</v>
      </c>
      <c r="B17" s="312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- 31 stycznia 2022 r'!AP40/'Dane - 31 stycznia 2022 r'!$B$3</f>
        <v>12844723.656430991</v>
      </c>
      <c r="M17" s="180">
        <f>L17/K17</f>
        <v>0.43067222209789968</v>
      </c>
    </row>
    <row r="18" spans="1:13" ht="18.75" thickTop="1" thickBot="1" x14ac:dyDescent="0.3">
      <c r="A18" s="323" t="s">
        <v>194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174"/>
      <c r="L18" s="174"/>
      <c r="M18" s="197"/>
    </row>
    <row r="19" spans="1:13" ht="33" thickTop="1" thickBot="1" x14ac:dyDescent="0.3">
      <c r="A19" s="176" t="s">
        <v>165</v>
      </c>
      <c r="B19" s="177" t="s">
        <v>142</v>
      </c>
      <c r="C19" s="178">
        <f>'Dane - 31 stycznia 2022 r'!C47</f>
        <v>3913</v>
      </c>
      <c r="D19" s="179">
        <f>'Dane - 31 stycznia 2022 r'!D47/'Dane - 31 stycznia 2022 r'!$B$3</f>
        <v>120518878.16632064</v>
      </c>
      <c r="E19" s="178">
        <f>'Dane - 31 stycznia 2022 r'!X47</f>
        <v>2324</v>
      </c>
      <c r="F19" s="179">
        <f>'Dane - 31 stycznia 2022 r'!Y47/'Dane - 31 stycznia 2022 r'!$B$3</f>
        <v>71028190.143153757</v>
      </c>
      <c r="G19" s="178">
        <f>'Dane - 31 stycznia 2022 r'!AB47</f>
        <v>2002</v>
      </c>
      <c r="H19" s="179">
        <f>'Dane - 31 stycznia 2022 r'!AD47/'Dane - 31 stycznia 2022 r'!$B$3</f>
        <v>60196841.208611079</v>
      </c>
      <c r="I19" s="178">
        <f>'Dane - 31 stycznia 2022 r'!AO47</f>
        <v>1695</v>
      </c>
      <c r="J19" s="179">
        <f>'Dane - 31 stycznia 2022 r'!AP47/'Dane - 31 stycznia 2022 r'!$B$3</f>
        <v>49893278.487596981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311" t="s">
        <v>190</v>
      </c>
      <c r="B20" s="312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- 31 stycznia 2022 r'!AP45/'Dane - 31 stycznia 2022 r'!$B$3</f>
        <v>50668499.016500928</v>
      </c>
      <c r="M20" s="180">
        <f>L20/K20</f>
        <v>0.5403792580416823</v>
      </c>
    </row>
    <row r="21" spans="1:13" ht="18.75" thickTop="1" thickBot="1" x14ac:dyDescent="0.3">
      <c r="A21" s="321" t="s">
        <v>195</v>
      </c>
      <c r="B21" s="322"/>
      <c r="C21" s="322"/>
      <c r="D21" s="322"/>
      <c r="E21" s="322"/>
      <c r="F21" s="322"/>
      <c r="G21" s="322"/>
      <c r="H21" s="322"/>
      <c r="I21" s="322"/>
      <c r="J21" s="322"/>
      <c r="K21" s="174"/>
      <c r="L21" s="174"/>
      <c r="M21" s="197"/>
    </row>
    <row r="22" spans="1:13" ht="96" thickTop="1" thickBot="1" x14ac:dyDescent="0.3">
      <c r="A22" s="90" t="s">
        <v>166</v>
      </c>
      <c r="B22" s="103" t="s">
        <v>147</v>
      </c>
      <c r="C22" s="99">
        <f>'Dane - 31 stycznia 2022 r'!C50</f>
        <v>48</v>
      </c>
      <c r="D22" s="100">
        <f>'Dane - 31 stycznia 2022 r'!D50/'Dane - 31 stycznia 2022 r'!$B$3</f>
        <v>23289538.625286851</v>
      </c>
      <c r="E22" s="99">
        <f>'Dane - 31 stycznia 2022 r'!X50</f>
        <v>40</v>
      </c>
      <c r="F22" s="100">
        <f>'Dane - 31 stycznia 2022 r'!Y50/'Dane - 31 stycznia 2022 r'!$B$3</f>
        <v>11381263.337340182</v>
      </c>
      <c r="G22" s="99">
        <f>'Dane - 31 stycznia 2022 r'!AB50</f>
        <v>36</v>
      </c>
      <c r="H22" s="100">
        <f>'Dane - 31 stycznia 2022 r'!AD50/'Dane - 31 stycznia 2022 r'!$B$3</f>
        <v>9729799.7093213852</v>
      </c>
      <c r="I22" s="99">
        <f>'Dane - 31 stycznia 2022 r'!AO50</f>
        <v>26</v>
      </c>
      <c r="J22" s="100">
        <f>'Dane - 31 stycznia 2022 r'!AP50/'Dane - 31 stycznia 2022 r'!$B$3</f>
        <v>7553819.3159217574</v>
      </c>
      <c r="K22" s="190">
        <v>15</v>
      </c>
      <c r="L22" s="101">
        <v>13</v>
      </c>
      <c r="M22" s="180">
        <f>L22/K22</f>
        <v>0.8666666666666667</v>
      </c>
    </row>
    <row r="23" spans="1:13" ht="33" thickTop="1" thickBot="1" x14ac:dyDescent="0.3">
      <c r="A23" s="91" t="s">
        <v>196</v>
      </c>
      <c r="B23" s="104" t="s">
        <v>153</v>
      </c>
      <c r="C23" s="99">
        <f>'Dane - 31 stycznia 2022 r'!C53</f>
        <v>392</v>
      </c>
      <c r="D23" s="100">
        <f>'Dane - 31 stycznia 2022 r'!D53/'Dane - 31 stycznia 2022 r'!$B$3</f>
        <v>102214107.25603759</v>
      </c>
      <c r="E23" s="99">
        <f>'Dane - 31 stycznia 2022 r'!X53</f>
        <v>201</v>
      </c>
      <c r="F23" s="100">
        <f>'Dane - 31 stycznia 2022 r'!Y53/'Dane - 31 stycznia 2022 r'!$B$3</f>
        <v>38892383.278330237</v>
      </c>
      <c r="G23" s="99">
        <f>'Dane - 31 stycznia 2022 r'!AB53</f>
        <v>62</v>
      </c>
      <c r="H23" s="100">
        <f>'Dane - 31 stycznia 2022 r'!AD53/'Dane - 31 stycznia 2022 r'!$B$3</f>
        <v>12463793.629111573</v>
      </c>
      <c r="I23" s="99">
        <f>'Dane - 31 stycznia 2022 r'!AO53</f>
        <v>189</v>
      </c>
      <c r="J23" s="100">
        <f>'Dane - 31 stycznia 2022 r'!AP53/'Dane - 31 stycznia 2022 r'!$B$3</f>
        <v>31590145.131679602</v>
      </c>
      <c r="K23" s="190">
        <v>80</v>
      </c>
      <c r="L23" s="101">
        <f>G23</f>
        <v>62</v>
      </c>
      <c r="M23" s="180">
        <f>L23/K23</f>
        <v>0.77500000000000002</v>
      </c>
    </row>
    <row r="24" spans="1:13" ht="17.25" thickTop="1" thickBot="1" x14ac:dyDescent="0.3">
      <c r="A24" s="311" t="s">
        <v>190</v>
      </c>
      <c r="B24" s="312"/>
      <c r="C24" s="192"/>
      <c r="D24" s="192"/>
      <c r="E24" s="192"/>
      <c r="F24" s="192"/>
      <c r="G24" s="192"/>
      <c r="H24" s="192"/>
      <c r="I24" s="192"/>
      <c r="J24" s="192"/>
      <c r="K24" s="175">
        <v>92149002</v>
      </c>
      <c r="L24" s="175">
        <f>'Dane - 31 stycznia 2022 r'!AP49/'Dane - 31 stycznia 2022 r'!$B$3</f>
        <v>45246633.301278546</v>
      </c>
      <c r="M24" s="180">
        <f>L24/K24</f>
        <v>0.49101598844530675</v>
      </c>
    </row>
    <row r="25" spans="1:13" ht="18.75" thickTop="1" thickBot="1" x14ac:dyDescent="0.3">
      <c r="A25" s="313" t="s">
        <v>197</v>
      </c>
      <c r="B25" s="314"/>
      <c r="C25" s="314"/>
      <c r="D25" s="314"/>
      <c r="E25" s="314"/>
      <c r="F25" s="314"/>
      <c r="G25" s="314"/>
      <c r="H25" s="314"/>
      <c r="I25" s="314"/>
      <c r="J25" s="314"/>
      <c r="K25" s="174"/>
      <c r="L25" s="174"/>
      <c r="M25" s="197"/>
    </row>
    <row r="26" spans="1:13" ht="33" thickTop="1" thickBot="1" x14ac:dyDescent="0.3">
      <c r="A26" s="89" t="s">
        <v>198</v>
      </c>
      <c r="B26" s="173" t="s">
        <v>156</v>
      </c>
      <c r="C26" s="99">
        <f>'Dane - 31 stycznia 2022 r'!C54</f>
        <v>10</v>
      </c>
      <c r="D26" s="100">
        <f>'Dane - 31 stycznia 2022 r'!D54/'Dane - 31 stycznia 2022 r'!$B$3</f>
        <v>800116.94459621899</v>
      </c>
      <c r="E26" s="99">
        <f>'Dane - 31 stycznia 2022 r'!X54</f>
        <v>1</v>
      </c>
      <c r="F26" s="100">
        <f>'Dane - 31 stycznia 2022 r'!Y54/'Dane - 31 stycznia 2022 r'!$B$3</f>
        <v>246491.27745601576</v>
      </c>
      <c r="G26" s="99">
        <f>'Dane - 31 stycznia 2022 r'!AB54</f>
        <v>0</v>
      </c>
      <c r="H26" s="100">
        <f>'Dane - 31 stycznia 2022 r'!AD54/'Dane - 31 stycznia 2022 r'!$B$3</f>
        <v>0</v>
      </c>
      <c r="I26" s="99">
        <f>'Dane - 31 stycznia 2022 r'!AO54</f>
        <v>0</v>
      </c>
      <c r="J26" s="100">
        <f>'Dane - 31 stycznia 2022 r'!AP54/'Dane - 31 stycznia 2022 r'!$B$3</f>
        <v>0</v>
      </c>
      <c r="K26" s="190">
        <v>1</v>
      </c>
      <c r="L26" s="101">
        <f>G26</f>
        <v>0</v>
      </c>
      <c r="M26" s="180">
        <f>L26/K26</f>
        <v>0</v>
      </c>
    </row>
    <row r="27" spans="1:13" ht="17.25" thickTop="1" thickBot="1" x14ac:dyDescent="0.3">
      <c r="A27" s="315" t="s">
        <v>190</v>
      </c>
      <c r="B27" s="316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- 31 stycznia 2022 r'!AP54/'Dane - 31 stycznia 2022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2022-07-14T10:20:47Z</dcterms:modified>
</cp:coreProperties>
</file>