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Nowy folder\"/>
    </mc:Choice>
  </mc:AlternateContent>
  <bookViews>
    <workbookView xWindow="0" yWindow="0" windowWidth="28800" windowHeight="12300" firstSheet="1" activeTab="1"/>
  </bookViews>
  <sheets>
    <sheet name="14 - mazowieckie" sheetId="7" state="hidden" r:id="rId1"/>
    <sheet name="pow podst" sheetId="3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podst'!$A$1:$Y$76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podst'!$A$1:$W$81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3" i="3" l="1"/>
  <c r="O74" i="3"/>
  <c r="P74" i="3"/>
  <c r="Q74" i="3"/>
  <c r="O75" i="3"/>
  <c r="P75" i="3"/>
  <c r="Q75" i="3"/>
  <c r="Q76" i="3"/>
  <c r="N76" i="3"/>
  <c r="N75" i="3"/>
  <c r="J76" i="3"/>
  <c r="J75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3" i="3"/>
  <c r="J73" i="3"/>
  <c r="H73" i="3"/>
  <c r="N74" i="3"/>
  <c r="K74" i="3"/>
  <c r="H74" i="3"/>
  <c r="J74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6" i="3"/>
  <c r="E15" i="7"/>
  <c r="E12" i="7"/>
  <c r="K73" i="3"/>
  <c r="K75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6" i="3"/>
  <c r="H75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5" i="3"/>
  <c r="G35" i="7"/>
  <c r="H35" i="7"/>
  <c r="K35" i="7"/>
  <c r="N35" i="7"/>
  <c r="M35" i="7"/>
  <c r="J35" i="7"/>
  <c r="L35" i="7"/>
  <c r="I35" i="7"/>
  <c r="D12" i="7"/>
  <c r="D13" i="7"/>
  <c r="L74" i="3"/>
  <c r="L73" i="3"/>
  <c r="D16" i="7"/>
  <c r="M134" i="5"/>
  <c r="D15" i="7"/>
  <c r="L76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3" i="3" l="1"/>
  <c r="P76" i="3"/>
  <c r="O76" i="3"/>
  <c r="H15" i="7"/>
  <c r="H23" i="7" s="1"/>
  <c r="H36" i="7" s="1"/>
  <c r="H12" i="7"/>
  <c r="H20" i="7" s="1"/>
  <c r="H33" i="7" s="1"/>
  <c r="G12" i="7"/>
  <c r="G20" i="7" s="1"/>
  <c r="G33" i="7" s="1"/>
  <c r="O73" i="3"/>
  <c r="G15" i="7"/>
  <c r="G23" i="7" s="1"/>
  <c r="G36" i="7" s="1"/>
</calcChain>
</file>

<file path=xl/sharedStrings.xml><?xml version="1.0" encoding="utf-8"?>
<sst xmlns="http://schemas.openxmlformats.org/spreadsheetml/2006/main" count="1812" uniqueCount="799">
  <si>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</si>
  <si>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</si>
  <si>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</si>
  <si>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</si>
  <si>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</si>
  <si>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</si>
  <si>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</si>
  <si>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</si>
  <si>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</si>
  <si>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</si>
  <si>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</si>
  <si>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</si>
  <si>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</si>
  <si>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</si>
  <si>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</si>
  <si>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</si>
  <si>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</si>
  <si>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</si>
  <si>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</si>
  <si>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</si>
  <si>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</si>
  <si>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</si>
  <si>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</si>
  <si>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</si>
  <si>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</si>
  <si>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</si>
  <si>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</si>
  <si>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</si>
  <si>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</si>
  <si>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</si>
  <si>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</si>
  <si>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</si>
  <si>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</si>
  <si>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</si>
  <si>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</si>
  <si>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</si>
  <si>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</si>
  <si>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</si>
  <si>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</si>
  <si>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</si>
  <si>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</si>
  <si>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</si>
  <si>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</si>
  <si>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</si>
  <si>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</si>
  <si>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</si>
  <si>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</si>
  <si>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</si>
  <si>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</si>
  <si>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</si>
  <si>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</si>
  <si>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</si>
  <si>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</si>
  <si>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</si>
  <si>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</si>
  <si>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</si>
  <si>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</si>
  <si>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</si>
  <si>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</si>
  <si>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</si>
  <si>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</si>
  <si>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</si>
  <si>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</si>
  <si>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</si>
  <si>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</si>
  <si>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</si>
  <si>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</si>
  <si>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</si>
  <si>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</si>
  <si>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</si>
  <si>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</si>
  <si>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</si>
  <si>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</si>
  <si>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</si>
  <si>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</si>
  <si>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</si>
  <si>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</si>
  <si>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</si>
  <si>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</si>
  <si>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</si>
  <si>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</si>
  <si>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</si>
  <si>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</si>
  <si>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</si>
  <si>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</si>
  <si>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</si>
  <si>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</si>
  <si>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</si>
  <si>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</si>
  <si>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</si>
  <si>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</si>
  <si>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</si>
  <si>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</si>
  <si>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</si>
  <si>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</si>
  <si>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</si>
  <si>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</si>
  <si>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</si>
  <si>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</si>
  <si>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</si>
  <si>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</si>
  <si>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</si>
  <si>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</si>
  <si>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</si>
  <si>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</si>
  <si>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</si>
  <si>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</si>
  <si>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</si>
  <si>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</si>
  <si>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</si>
  <si>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</si>
  <si>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</si>
  <si>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</si>
  <si>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</si>
  <si>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</si>
  <si>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</si>
  <si>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</si>
  <si>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</si>
  <si>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</si>
  <si>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</si>
  <si>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</si>
  <si>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</si>
  <si>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</si>
  <si>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</si>
  <si>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</si>
  <si>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</si>
  <si>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</si>
  <si>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</si>
  <si>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</si>
  <si>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</si>
  <si>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</si>
  <si>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</si>
  <si>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</si>
  <si>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</si>
  <si>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</si>
  <si>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</si>
  <si>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</si>
  <si>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</si>
  <si>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</si>
  <si>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</si>
  <si>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</si>
  <si>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</si>
  <si>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</si>
  <si>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</si>
  <si>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</si>
  <si>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</si>
  <si>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</si>
  <si>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</si>
  <si>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</si>
  <si>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</si>
  <si>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</si>
  <si>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</si>
  <si>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</si>
  <si>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</si>
  <si>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</si>
  <si>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</si>
  <si>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</si>
  <si>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</si>
  <si>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</si>
  <si>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</si>
  <si>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</si>
  <si>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</si>
  <si>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</si>
  <si>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</si>
  <si>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</si>
  <si>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</si>
  <si>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</si>
  <si>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</si>
  <si>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</si>
  <si>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</si>
  <si>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</si>
  <si>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</si>
  <si>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</si>
  <si>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</si>
  <si>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</si>
  <si>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</si>
  <si>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</si>
  <si>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</si>
  <si>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</si>
  <si>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</si>
  <si>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</si>
  <si>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</si>
  <si>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</si>
  <si>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</si>
  <si>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</si>
  <si>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</si>
  <si>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</si>
  <si>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</si>
  <si>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</si>
  <si>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</si>
  <si>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</si>
  <si>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</si>
  <si>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</si>
  <si>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</si>
  <si>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</si>
  <si>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</si>
  <si>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</si>
  <si>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</si>
  <si>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</si>
  <si>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</si>
  <si>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</si>
  <si>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</si>
  <si>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</si>
  <si>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</si>
  <si>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</si>
  <si>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</si>
  <si>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</si>
  <si>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</si>
  <si>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</si>
  <si>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</si>
  <si>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</si>
  <si>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</si>
  <si>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</si>
  <si>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</si>
  <si>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</si>
  <si>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</si>
  <si>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</si>
  <si>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</si>
  <si>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</si>
  <si>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</si>
  <si>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</si>
  <si>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</si>
  <si>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</si>
  <si>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</si>
  <si>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</si>
  <si>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</si>
  <si>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</si>
  <si>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</si>
  <si>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</si>
  <si>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</si>
  <si>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</si>
  <si>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</si>
  <si>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</si>
  <si>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</si>
  <si>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</si>
  <si>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</si>
  <si>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</si>
  <si>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</si>
  <si>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</si>
  <si>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</si>
  <si>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</si>
  <si>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</si>
  <si>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</si>
  <si>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</si>
  <si>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</si>
  <si>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</si>
  <si>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</si>
  <si>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</si>
  <si>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</si>
  <si>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</si>
  <si>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</si>
  <si>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</si>
  <si>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</si>
  <si>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</si>
  <si>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</si>
  <si>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</si>
  <si>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</si>
  <si>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</si>
  <si>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</si>
  <si>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</si>
  <si>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</si>
  <si>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</si>
  <si>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</si>
  <si>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</si>
  <si>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</si>
  <si>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</si>
  <si>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</si>
  <si>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</si>
  <si>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</si>
  <si>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</si>
  <si>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</si>
  <si>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</si>
  <si>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</si>
  <si>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</si>
  <si>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</si>
  <si>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</si>
  <si>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</si>
  <si>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</si>
  <si>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</si>
  <si>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</si>
  <si>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</si>
  <si>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</si>
  <si>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</si>
  <si>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</si>
  <si>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</si>
  <si>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</si>
  <si>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</si>
  <si>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</si>
  <si>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</si>
  <si>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</si>
  <si>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</si>
  <si>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</si>
  <si>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</si>
  <si>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</si>
  <si>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</si>
  <si>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</si>
  <si>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</si>
  <si>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</si>
  <si>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</si>
  <si>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</si>
  <si>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</si>
  <si>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</si>
  <si>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</si>
  <si>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</si>
  <si>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</si>
  <si>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</si>
  <si>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</si>
  <si>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</si>
  <si>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</si>
  <si>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</si>
  <si>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</si>
  <si>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</si>
  <si>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</si>
  <si>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</si>
  <si>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</si>
  <si>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</si>
  <si>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</si>
  <si>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</si>
  <si>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</si>
  <si>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</si>
  <si>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</si>
  <si>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</si>
  <si>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</si>
  <si>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</si>
  <si>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</si>
  <si>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</si>
  <si>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</si>
  <si>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</si>
  <si>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</si>
  <si>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</si>
  <si>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</si>
  <si>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</si>
  <si>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</si>
  <si>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</si>
  <si>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</si>
  <si>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</si>
  <si>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</si>
  <si>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</si>
  <si>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</si>
  <si>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</si>
  <si>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</si>
  <si>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</si>
  <si>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</si>
  <si>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</si>
  <si>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</si>
  <si>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</si>
  <si>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</si>
  <si>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</si>
  <si>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</si>
  <si>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</si>
  <si>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</si>
  <si>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</si>
  <si>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</si>
  <si>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</si>
  <si>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</si>
  <si>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</si>
  <si>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</si>
  <si>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</si>
  <si>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</si>
  <si>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</si>
  <si>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</si>
  <si>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</si>
  <si>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</si>
  <si>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</si>
  <si>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</si>
  <si>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</si>
  <si>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</si>
  <si>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</si>
  <si>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</si>
  <si>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</si>
  <si>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</si>
  <si>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</si>
  <si>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</si>
  <si>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</si>
  <si>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</si>
  <si>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</si>
  <si>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</si>
  <si>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</si>
  <si>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</si>
  <si>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</si>
  <si>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</si>
  <si>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</si>
  <si>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</si>
  <si>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</si>
  <si>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</si>
  <si>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</si>
  <si>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</si>
  <si>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</si>
  <si>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</si>
  <si>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</si>
  <si>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</si>
  <si>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</si>
  <si>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</si>
  <si>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</si>
  <si>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</si>
  <si>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</si>
  <si>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</si>
  <si>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</si>
  <si>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</si>
  <si>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</si>
  <si>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</si>
  <si>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</si>
  <si>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</si>
  <si>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</si>
  <si>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</si>
  <si>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</si>
  <si>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</si>
  <si>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</si>
  <si>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</si>
  <si>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</si>
  <si>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</si>
  <si>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</si>
  <si>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</si>
  <si>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</si>
  <si>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</si>
  <si>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</si>
  <si>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</si>
  <si>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</si>
  <si>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</si>
  <si>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</si>
  <si>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</si>
  <si>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</si>
  <si>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</si>
  <si>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</si>
  <si>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</si>
  <si>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</si>
  <si>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</si>
  <si>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</si>
  <si>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</si>
  <si>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</si>
  <si>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</si>
  <si>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</si>
  <si>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</si>
  <si>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</si>
  <si>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</si>
  <si>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</si>
  <si>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</si>
  <si>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</si>
  <si>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</si>
  <si>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</si>
  <si>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</si>
  <si>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</si>
  <si>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</si>
  <si>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</si>
  <si>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</si>
  <si>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</si>
  <si>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</si>
  <si>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</si>
  <si>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</si>
  <si>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</si>
  <si>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</si>
  <si>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</si>
  <si>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</si>
  <si>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</si>
  <si>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</si>
  <si>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</si>
  <si>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</si>
  <si>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</si>
  <si>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</si>
  <si>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</si>
  <si>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</si>
  <si>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</si>
  <si>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</si>
  <si>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</si>
  <si>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</si>
  <si>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</si>
  <si>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</si>
  <si>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</si>
  <si>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</si>
  <si>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</si>
  <si>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</si>
  <si>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</si>
  <si>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</si>
  <si>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</si>
  <si>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</si>
  <si>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</si>
  <si>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</si>
  <si>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</si>
  <si>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</si>
  <si>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</si>
  <si>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</si>
  <si>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</si>
  <si>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</si>
  <si>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</si>
  <si>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</si>
  <si>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</si>
  <si>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</si>
  <si>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</si>
  <si>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</si>
  <si>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</si>
  <si>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</si>
  <si>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</si>
  <si>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</si>
  <si>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</si>
  <si>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</si>
  <si>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</si>
  <si>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</si>
  <si>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</si>
  <si>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</si>
  <si>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</si>
  <si>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</si>
  <si>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</si>
  <si>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</si>
  <si>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</si>
  <si>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</si>
  <si>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</si>
  <si>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</si>
  <si>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</si>
  <si>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</si>
  <si>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</si>
  <si>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</si>
  <si>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</si>
  <si>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</si>
  <si>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</si>
  <si>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</si>
  <si>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</si>
  <si>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</si>
  <si>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</si>
  <si>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</si>
  <si>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</si>
  <si>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</si>
  <si>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</si>
  <si>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</si>
  <si>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</si>
  <si>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</si>
  <si>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</si>
  <si>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</si>
  <si>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</si>
  <si>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</si>
  <si>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</si>
  <si>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</si>
  <si>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</si>
  <si>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</si>
  <si>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</si>
  <si>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</si>
  <si>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</si>
  <si>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</si>
  <si>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</si>
  <si>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</si>
  <si>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</si>
  <si>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</si>
  <si>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</si>
  <si>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</si>
  <si>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</si>
  <si>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</si>
  <si>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</si>
  <si>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</si>
  <si>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</si>
  <si>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</si>
  <si>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</si>
  <si>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</si>
  <si>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</si>
  <si>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</si>
  <si>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</si>
  <si>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</si>
  <si>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</si>
  <si>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</si>
  <si>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</si>
  <si>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</si>
  <si>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</si>
  <si>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</si>
  <si>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</si>
  <si>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</si>
  <si>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</si>
  <si>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</si>
  <si>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</si>
  <si>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</si>
  <si>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</si>
  <si>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</si>
  <si>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</si>
  <si>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</si>
  <si>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</si>
  <si>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</si>
  <si>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</si>
  <si>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</si>
  <si>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</si>
  <si>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</si>
  <si>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</si>
  <si>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</si>
  <si>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</si>
  <si>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</si>
  <si>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</si>
  <si>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</si>
  <si>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</si>
  <si>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</si>
  <si>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</si>
  <si>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</si>
  <si>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</si>
  <si>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</si>
  <si>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</si>
  <si>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</si>
  <si>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</si>
  <si>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</si>
  <si>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</si>
  <si>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</si>
  <si>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</si>
  <si>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</si>
  <si>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</si>
  <si>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</si>
  <si>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</si>
  <si>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</si>
  <si>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</si>
  <si>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</si>
  <si>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</si>
  <si>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</si>
  <si>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</si>
  <si>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</si>
  <si>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</si>
  <si>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</si>
  <si>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</si>
  <si>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</si>
  <si>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</si>
  <si>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</si>
  <si>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</si>
  <si>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</si>
  <si>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</si>
  <si>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</si>
  <si>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</si>
  <si>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</si>
  <si>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</si>
  <si>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</si>
  <si>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</si>
  <si>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</si>
  <si>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</si>
  <si>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</si>
  <si>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</si>
  <si>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</si>
  <si>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</si>
  <si>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</si>
  <si>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</si>
  <si>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</si>
  <si>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</si>
  <si>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</si>
  <si>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</si>
  <si>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</si>
  <si>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</si>
  <si>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</si>
  <si>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</si>
  <si>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</si>
  <si>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</si>
  <si>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</si>
  <si>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</si>
  <si>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</si>
  <si>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</si>
  <si>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</si>
  <si>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</si>
  <si>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</si>
  <si>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</si>
  <si>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</si>
  <si>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</si>
  <si>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</si>
  <si>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</si>
  <si>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</si>
  <si>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</si>
  <si>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</si>
  <si>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</si>
  <si>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</si>
  <si>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</si>
  <si>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</si>
  <si>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</si>
  <si>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</si>
  <si>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</si>
  <si>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</si>
  <si>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</si>
  <si>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</si>
  <si>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</si>
  <si>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</si>
  <si>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</si>
  <si>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</si>
  <si>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</si>
  <si>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</si>
  <si>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</si>
  <si>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</si>
  <si>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</si>
  <si>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</si>
  <si>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</si>
  <si>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</si>
  <si>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</si>
  <si>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</si>
  <si>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</si>
  <si>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</si>
  <si>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</si>
  <si>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</si>
  <si>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</si>
  <si>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</si>
  <si>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</si>
  <si>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</si>
  <si>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</si>
  <si>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</si>
  <si>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</si>
  <si>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</si>
  <si>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</si>
  <si>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</si>
  <si>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</si>
  <si>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</si>
  <si>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</si>
  <si>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</si>
  <si>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</si>
  <si>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</si>
  <si>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</si>
  <si>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</si>
  <si>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</si>
  <si>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</si>
  <si>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</si>
  <si>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</si>
  <si>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</si>
  <si>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</si>
  <si>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</si>
  <si>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</si>
  <si>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</si>
  <si>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</si>
  <si>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</si>
  <si>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</si>
  <si>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</si>
  <si>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</si>
  <si>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</si>
  <si>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</si>
  <si>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</si>
  <si>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</si>
  <si>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</si>
  <si>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</si>
  <si>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</si>
  <si>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</si>
  <si>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</si>
  <si>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</si>
  <si>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</si>
  <si>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</si>
  <si>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</si>
  <si>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</si>
  <si>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</si>
  <si>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</si>
  <si>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</si>
  <si>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</si>
  <si>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</si>
  <si>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</si>
  <si>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</si>
  <si>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</si>
  <si>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</si>
  <si>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</si>
  <si>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</si>
  <si>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</si>
  <si>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</si>
  <si>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</si>
  <si>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</si>
  <si>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</si>
  <si>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</si>
  <si>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</si>
  <si>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</si>
  <si>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</si>
  <si>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</si>
  <si>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</si>
  <si>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</si>
  <si>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</si>
  <si>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</si>
  <si>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</si>
  <si>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</si>
  <si>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</si>
  <si>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Zmniejszenie dofinansowania z uwagi 
na zmniejszenie kwoty kosztów kwalifikowanych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</si>
  <si>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</si>
  <si>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</si>
  <si>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</si>
  <si>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</si>
  <si>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</si>
  <si>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</si>
  <si>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</si>
  <si>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</si>
  <si>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</si>
  <si>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</si>
  <si>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</si>
  <si>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</si>
  <si>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Zmniejszenie dofinansowania z uwagi 
na oszczędności poprzetargowe</t>
  </si>
  <si>
    <t>Powody zmiany</t>
  </si>
  <si>
    <t>Zadanie zakwalifikowane do dofinansowania (dofinansowanie niepełne z uwagi na niewystarczający poziom oszczędności;</t>
  </si>
  <si>
    <t>128.</t>
  </si>
  <si>
    <t>70*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</si>
  <si>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</si>
  <si>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</si>
  <si>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</si>
  <si>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</si>
  <si>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</si>
  <si>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</si>
  <si>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</si>
  <si>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</si>
  <si>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</si>
  <si>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Zadanie zakwalifikowane do dofinansowania</t>
  </si>
  <si>
    <t>Sprostowanie nazwy zadania (sprostowanie oczywistej omyłki pisarskiej z wniosku o dofinansowanie)</t>
  </si>
  <si>
    <t>Zmniejszenie dofinansowania, zmiana nazwy zadania i długości odcinka z uwagi na zmniejszenie zakresu rzeczowego zadania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</si>
  <si>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</si>
  <si>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</si>
  <si>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</si>
  <si>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Na etapie przygotowywania umowy o dofinansowanie ustalono, że dane wskazane we wniosku o dofinansowanie rozbieżne są ze stanem faktycznym. Powyższe miało wpływ na ocene merytoryczną zadania - w przypadku poprawnie wypełnionego wniosku, zadanie nie zostałoby umieszczone na liście zadań rekomendowanych do dofinansowania z uwagi na zbyt nisi wynik oceny.</t>
  </si>
  <si>
    <t>122
umowa o dofinansowanie wygasła z mocy prawa</t>
  </si>
  <si>
    <t>Zwiększenie kwoty dofinansowania 
o kwotę powstałych oszczędności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</si>
  <si>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</si>
  <si>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</si>
  <si>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Beneficjent zrezygnował z realizacji zadania</t>
  </si>
  <si>
    <t>Zwiększenie dofinansowania do kwoty wynikającej z rozstrzygniętych postępowań przetargowych</t>
  </si>
  <si>
    <t>Lista zmieniona nr 7</t>
  </si>
  <si>
    <t>9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</si>
</sst>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40" zoomScaleNormal="100" zoomScaleSheetLayoutView="100" workbookViewId="0">
      <selection activeCell="A59" sqref="A59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797</v>
      </c>
      <c r="B2" s="16"/>
      <c r="C2" s="8"/>
      <c r="D2" s="8"/>
      <c r="E2" s="8"/>
      <c r="F2" s="299" t="s">
        <v>776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798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podst'!K3:K72)</f>
        <v>70</v>
      </c>
      <c r="C12" s="80">
        <f>SUM('pow podst'!J3:J72)</f>
        <v>357788889.68000013</v>
      </c>
      <c r="D12" s="81">
        <f>SUM('pow podst'!L3:L72)</f>
        <v>94380451.789999992</v>
      </c>
      <c r="E12" s="82">
        <f>SUM('pow podst'!K3:K72)</f>
        <v>263408437.88999987</v>
      </c>
      <c r="F12" s="83">
        <f>SUM('pow podst'!N3:N72)</f>
        <v>21188288</v>
      </c>
      <c r="G12" s="83">
        <f>SUM('pow podst'!O3:O72)</f>
        <v>161106298.88000003</v>
      </c>
      <c r="H12" s="83">
        <f>SUM('pow podst'!P3:P72)</f>
        <v>78685769.839999989</v>
      </c>
      <c r="I12" s="83">
        <f>SUM('pow podst'!Q3:Q72)</f>
        <v>2428081.17</v>
      </c>
      <c r="J12" s="83">
        <f>SUM('pow podst'!R3:R72)</f>
        <v>0</v>
      </c>
      <c r="K12" s="83">
        <f>SUM('pow podst'!S3:S72)</f>
        <v>0</v>
      </c>
      <c r="L12" s="83">
        <f>SUM('pow podst'!T3:T72)</f>
        <v>0</v>
      </c>
      <c r="M12" s="83">
        <f>SUM('pow podst'!U3:U72)</f>
        <v>0</v>
      </c>
      <c r="N12" s="83">
        <f>SUM('pow podst'!V3:V72)</f>
        <v>0</v>
      </c>
      <c r="O12" s="83">
        <f>SUM('pow podst'!W3:W72)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podst'!C3:C72,"K")</f>
        <v>14</v>
      </c>
      <c r="C13" s="128">
        <f>SUMIF('pow podst'!C3:C72,"K",'pow podst'!J3:J72)</f>
        <v>146173159.30000001</v>
      </c>
      <c r="D13" s="129">
        <f>SUMIF('pow podst'!C3:C72,"K",'pow podst'!L3:L72)</f>
        <v>29234638.300000004</v>
      </c>
      <c r="E13" s="45">
        <f>SUMIF('pow podst'!C3:C72,"K",'pow podst'!K3:K72)</f>
        <v>116938521</v>
      </c>
      <c r="F13" s="134">
        <f>SUMIF('pow podst'!$C$3:$C$72,"K",'pow podst'!N3:N72)</f>
        <v>21188288</v>
      </c>
      <c r="G13" s="134">
        <f>SUMIF('pow podst'!$C$3:$C$72,"K",'pow podst'!O3:O72)</f>
        <v>53855880</v>
      </c>
      <c r="H13" s="134">
        <f>SUMIF('pow podst'!$C$3:$C$72,"K",'pow podst'!P3:P72)</f>
        <v>41894353</v>
      </c>
      <c r="I13" s="134">
        <f>SUMIF('pow podst'!$C$3:$C$72,"K",'pow podst'!Q3:Q72)</f>
        <v>0</v>
      </c>
      <c r="J13" s="134">
        <f>SUMIF('pow podst'!$C$3:$C$72,"K",'pow podst'!R3:R72)</f>
        <v>0</v>
      </c>
      <c r="K13" s="134">
        <f>SUMIF('pow podst'!$C$3:$C$72,"K",'pow podst'!S3:S72)</f>
        <v>0</v>
      </c>
      <c r="L13" s="134">
        <f>SUMIF('pow podst'!$C$3:$C$72,"K",'pow podst'!T3:T72)</f>
        <v>0</v>
      </c>
      <c r="M13" s="134">
        <f>SUMIF('pow podst'!$C$3:$C$72,"K",'pow podst'!U3:U72)</f>
        <v>0</v>
      </c>
      <c r="N13" s="134">
        <f>SUMIF('pow podst'!$C$3:$C$72,"K",'pow podst'!V3:V72)</f>
        <v>0</v>
      </c>
      <c r="O13" s="134">
        <f>SUMIF('pow podst'!$C$3:$C$72,"K",'pow podst'!W3:W72)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podst'!C3:C72,"N")</f>
        <v>44</v>
      </c>
      <c r="C14" s="130">
        <f>SUMIF('pow podst'!C17:C72,"N",'pow podst'!J17:J72)</f>
        <v>127410151.90999997</v>
      </c>
      <c r="D14" s="131">
        <f>SUMIF('pow podst'!C17:C72,"N",'pow podst'!L17:L72)</f>
        <v>40241053</v>
      </c>
      <c r="E14" s="44">
        <f>SUMIF('pow podst'!C17:C72,"N",'pow podst'!K17:K72)</f>
        <v>87169098.909999996</v>
      </c>
      <c r="F14" s="135">
        <f>SUMIF('pow podst'!$C$3:$C$72,"N",'pow podst'!N3:N72)</f>
        <v>0</v>
      </c>
      <c r="G14" s="135">
        <f>SUMIF('pow podst'!$C$3:$C$72,"N",'pow podst'!O3:O72)</f>
        <v>87169098.909999996</v>
      </c>
      <c r="H14" s="135">
        <f>SUMIF('pow podst'!$C$3:$C$72,"N",'pow podst'!P3:P72)</f>
        <v>0</v>
      </c>
      <c r="I14" s="135">
        <f>SUMIF('pow podst'!$C$3:$C$72,"N",'pow podst'!Q3:Q72)</f>
        <v>0</v>
      </c>
      <c r="J14" s="135">
        <f>SUMIF('pow podst'!$C$3:$C$72,"N",'pow podst'!R3:R72)</f>
        <v>0</v>
      </c>
      <c r="K14" s="135">
        <f>SUMIF('pow podst'!$C$3:$C$72,"N",'pow podst'!S3:S72)</f>
        <v>0</v>
      </c>
      <c r="L14" s="135">
        <f>SUMIF('pow podst'!$C$3:$C$72,"N",'pow podst'!T3:T72)</f>
        <v>0</v>
      </c>
      <c r="M14" s="135">
        <f>SUMIF('pow podst'!$C$3:$C$72,"N",'pow podst'!U3:U72)</f>
        <v>0</v>
      </c>
      <c r="N14" s="135">
        <f>SUMIF('pow podst'!$C$3:$C$72,"N",'pow podst'!V3:V72)</f>
        <v>0</v>
      </c>
      <c r="O14" s="135">
        <f>SUMIF('pow podst'!$C$3:$C$72,"N",'pow podst'!W3:W72)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podst'!C3:C72,"W")</f>
        <v>12</v>
      </c>
      <c r="C15" s="132">
        <f>SUMIF('pow podst'!C3:C72,"W",'pow podst'!J3:J72)</f>
        <v>84205578.469999999</v>
      </c>
      <c r="D15" s="133">
        <f>SUMIF('pow podst'!C3:C72,"W",'pow podst'!L3:L72)</f>
        <v>24904760.49000001</v>
      </c>
      <c r="E15" s="88">
        <f>SUMIF('pow podst'!C3:C72,"W",'pow podst'!K3:K72)</f>
        <v>59300817.979999989</v>
      </c>
      <c r="F15" s="137">
        <f>SUMIF('pow podst'!$C$3:$C$72,"W",'pow podst'!N3:N72)</f>
        <v>0</v>
      </c>
      <c r="G15" s="132">
        <f>SUMIF('pow podst'!$C$3:$C$72,"W",'pow podst'!O3:O72)</f>
        <v>20081319.969999999</v>
      </c>
      <c r="H15" s="132">
        <f>SUMIF('pow podst'!$C$3:$C$72,"W",'pow podst'!P3:P72)</f>
        <v>36791416.839999996</v>
      </c>
      <c r="I15" s="132">
        <f>SUMIF('pow podst'!$C$3:$C$72,"W",'pow podst'!Q3:Q72)</f>
        <v>2428081.17</v>
      </c>
      <c r="J15" s="132">
        <f>SUMIF('pow podst'!$C$3:$C$72,"W",'pow podst'!R3:R72)</f>
        <v>0</v>
      </c>
      <c r="K15" s="132">
        <f>SUMIF('pow podst'!$C$3:$C$72,"W",'pow podst'!S3:S72)</f>
        <v>0</v>
      </c>
      <c r="L15" s="132">
        <f>SUMIF('pow podst'!$C$3:$C$72,"W",'pow podst'!T3:T72)</f>
        <v>0</v>
      </c>
      <c r="M15" s="132">
        <f>SUMIF('pow podst'!$C$3:$C$72,"W",'pow podst'!U3:U72)</f>
        <v>0</v>
      </c>
      <c r="N15" s="132">
        <f>SUMIF('pow podst'!$C$3:$C$72,"W",'pow podst'!V3:V72)</f>
        <v>0</v>
      </c>
      <c r="O15" s="138">
        <f>SUMIF('pow podst'!$C$3:$C$72,"W",'pow podst'!W3:W72)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4001650.9800000004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59750005.439999983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16454671.319999997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4001650.9800000004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201</v>
      </c>
      <c r="C20" s="90">
        <f>C12+C16</f>
        <v>642735736.69000006</v>
      </c>
      <c r="D20" s="91">
        <f t="shared" ref="C20:O22" si="0">D12+D16</f>
        <v>197079343.99999997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147</v>
      </c>
      <c r="C22" s="59">
        <f t="shared" si="0"/>
        <v>299427572.13999993</v>
      </c>
      <c r="D22" s="66">
        <f t="shared" si="0"/>
        <v>99991058.439999983</v>
      </c>
      <c r="E22" s="44">
        <f t="shared" si="0"/>
        <v>199436513.70000005</v>
      </c>
      <c r="F22" s="71">
        <f t="shared" si="0"/>
        <v>0</v>
      </c>
      <c r="G22" s="59">
        <f t="shared" ca="1" si="0"/>
        <v>199436513.70000005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131218924.96000001</v>
      </c>
      <c r="D23" s="101">
        <f t="shared" si="1"/>
        <v>41359431.810000002</v>
      </c>
      <c r="E23" s="88">
        <f t="shared" si="1"/>
        <v>89859493.149999991</v>
      </c>
      <c r="F23" s="102">
        <f t="shared" si="1"/>
        <v>0</v>
      </c>
      <c r="G23" s="100">
        <f t="shared" ca="1" si="1"/>
        <v>28246479.649999999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2</v>
      </c>
      <c r="C24" s="80">
        <f>SUM('pow rez'!J3:J4)</f>
        <v>3325243.2</v>
      </c>
      <c r="D24" s="81">
        <f>SUM('pow rez'!L3:L4)</f>
        <v>997572.97</v>
      </c>
      <c r="E24" s="82">
        <f>SUM('pow rez'!K3:K4)</f>
        <v>2327670.23</v>
      </c>
      <c r="F24" s="83">
        <f>SUM('pow rez'!N3:N4)</f>
        <v>0</v>
      </c>
      <c r="G24" s="80">
        <f>SUM('pow rez'!O3:O4)</f>
        <v>2327670.23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2</v>
      </c>
      <c r="C25" s="130">
        <f>SUMIF('pow rez'!C3:C4,"N",'pow rez'!J3:J4)</f>
        <v>3325243.2</v>
      </c>
      <c r="D25" s="131">
        <f>SUMIF('pow rez'!C3:C4,"N",'pow rez'!L3:L4)</f>
        <v>997572.97</v>
      </c>
      <c r="E25" s="44">
        <f>SUMIF('pow rez'!C3:C4,"N",'pow rez'!K3:K4)</f>
        <v>2327670.23</v>
      </c>
      <c r="F25" s="135">
        <f>SUMIF('pow rez'!C3:C4,"N",'pow rez'!N3:N4)</f>
        <v>0</v>
      </c>
      <c r="G25" s="130">
        <f>SUMIF('pow rez'!C3:C4,"N",'pow rez'!O3:O4)</f>
        <v>2327670.23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15</v>
      </c>
      <c r="C30" s="105">
        <f t="shared" ref="C30:O30" si="2">C24+C27</f>
        <v>28718827.010000002</v>
      </c>
      <c r="D30" s="106">
        <f t="shared" si="2"/>
        <v>9007672.2699999996</v>
      </c>
      <c r="E30" s="78">
        <f t="shared" si="2"/>
        <v>19711154.740000002</v>
      </c>
      <c r="F30" s="107">
        <f t="shared" si="2"/>
        <v>0</v>
      </c>
      <c r="G30" s="105">
        <f t="shared" si="2"/>
        <v>16851638.140000001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14</v>
      </c>
      <c r="C31" s="57">
        <f t="shared" si="3"/>
        <v>22934303.290000003</v>
      </c>
      <c r="D31" s="67">
        <f t="shared" si="3"/>
        <v>7272315.1499999994</v>
      </c>
      <c r="E31" s="44">
        <f t="shared" si="3"/>
        <v>15661988.140000001</v>
      </c>
      <c r="F31" s="72">
        <f t="shared" si="3"/>
        <v>0</v>
      </c>
      <c r="G31" s="57">
        <f t="shared" si="3"/>
        <v>15661988.140000001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671454563.70000005</v>
      </c>
      <c r="D33" s="117">
        <f t="shared" si="5"/>
        <v>206087016.26999998</v>
      </c>
      <c r="E33" s="118">
        <f t="shared" si="5"/>
        <v>465367547.42999995</v>
      </c>
      <c r="F33" s="119">
        <f t="shared" si="5"/>
        <v>34467136</v>
      </c>
      <c r="G33" s="116">
        <f t="shared" si="5"/>
        <v>322936374.49000001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322361875.42999995</v>
      </c>
      <c r="D35" s="68">
        <f t="shared" si="7"/>
        <v>107263373.58999999</v>
      </c>
      <c r="E35" s="74">
        <f t="shared" si="7"/>
        <v>215098501.84000003</v>
      </c>
      <c r="F35" s="73">
        <f t="shared" si="7"/>
        <v>0</v>
      </c>
      <c r="G35" s="58">
        <f t="shared" ca="1" si="7"/>
        <v>215098501.84000003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137003448.68000001</v>
      </c>
      <c r="D36" s="125">
        <f t="shared" si="7"/>
        <v>43094788.93</v>
      </c>
      <c r="E36" s="88">
        <f t="shared" si="7"/>
        <v>93908659.749999985</v>
      </c>
      <c r="F36" s="126">
        <f t="shared" si="7"/>
        <v>0</v>
      </c>
      <c r="G36" s="124">
        <f t="shared" ca="1" si="7"/>
        <v>29436129.649999999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tabSelected="1" view="pageBreakPreview" zoomScale="80" zoomScaleNormal="78" zoomScaleSheetLayoutView="80" workbookViewId="0">
      <pane xSplit="6" ySplit="2" topLeftCell="G3" activePane="bottomRight" state="frozen"/>
      <selection activeCell="A59" sqref="A59"/>
      <selection pane="topRight" activeCell="A59" sqref="A59"/>
      <selection pane="bottomLeft" activeCell="A59" sqref="A59"/>
      <selection pane="bottomRight" sqref="A1:A2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hidden="1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1892407.27</v>
      </c>
      <c r="K48" s="50">
        <v>1324685.08</v>
      </c>
      <c r="L48" s="242">
        <v>567722.18999999994</v>
      </c>
      <c r="M48" s="147">
        <v>0.7</v>
      </c>
      <c r="N48" s="50">
        <v>0</v>
      </c>
      <c r="O48" s="50">
        <v>1324685.08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72"/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 t="s">
        <v>775</v>
      </c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7800000</v>
      </c>
      <c r="K61" s="50">
        <v>5460000</v>
      </c>
      <c r="L61" s="242">
        <v>2340000</v>
      </c>
      <c r="M61" s="147">
        <v>0.7</v>
      </c>
      <c r="N61" s="50">
        <v>0</v>
      </c>
      <c r="O61" s="50">
        <v>5460000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72"/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3299269.25</v>
      </c>
      <c r="K62" s="166">
        <v>2309488.4700000002</v>
      </c>
      <c r="L62" s="167">
        <v>989780.7799999998</v>
      </c>
      <c r="M62" s="250">
        <v>0.7</v>
      </c>
      <c r="N62" s="166">
        <v>0</v>
      </c>
      <c r="O62" s="166">
        <v>692846.59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72"/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778</v>
      </c>
      <c r="G65" s="143" t="s">
        <v>113</v>
      </c>
      <c r="H65" s="145">
        <v>4.1280000000000001</v>
      </c>
      <c r="I65" s="146" t="s">
        <v>127</v>
      </c>
      <c r="J65" s="50">
        <v>2456622.52</v>
      </c>
      <c r="K65" s="50">
        <v>1719635.76</v>
      </c>
      <c r="L65" s="242">
        <v>736986.76</v>
      </c>
      <c r="M65" s="147">
        <v>0.7</v>
      </c>
      <c r="N65" s="50">
        <v>0</v>
      </c>
      <c r="O65" s="50">
        <v>1719635.76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72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787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 t="s">
        <v>786</v>
      </c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 t="s">
        <v>793</v>
      </c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945870</v>
      </c>
      <c r="K69" s="50">
        <v>662109</v>
      </c>
      <c r="L69" s="242">
        <v>283761</v>
      </c>
      <c r="M69" s="147">
        <v>0.7</v>
      </c>
      <c r="N69" s="50">
        <v>0</v>
      </c>
      <c r="O69" s="50">
        <v>662109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793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867141.69</v>
      </c>
      <c r="K71" s="50">
        <v>606999.18000000005</v>
      </c>
      <c r="L71" s="242">
        <v>260142.50999999989</v>
      </c>
      <c r="M71" s="147">
        <v>0.7</v>
      </c>
      <c r="N71" s="184">
        <v>0</v>
      </c>
      <c r="O71" s="184">
        <v>606999.18000000005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72"/>
      <c r="Y71" s="217"/>
    </row>
    <row r="72" spans="1:26" ht="24" x14ac:dyDescent="0.2">
      <c r="A72" s="296" t="s">
        <v>774</v>
      </c>
      <c r="B72" s="143">
        <v>173</v>
      </c>
      <c r="C72" s="144" t="s">
        <v>62</v>
      </c>
      <c r="D72" s="164" t="s">
        <v>417</v>
      </c>
      <c r="E72" s="140">
        <v>1462</v>
      </c>
      <c r="F72" s="165" t="s">
        <v>540</v>
      </c>
      <c r="G72" s="143" t="s">
        <v>112</v>
      </c>
      <c r="H72" s="145">
        <v>0.45700000000000002</v>
      </c>
      <c r="I72" s="146" t="s">
        <v>121</v>
      </c>
      <c r="J72" s="49">
        <v>6258400</v>
      </c>
      <c r="K72" s="50">
        <v>1829800.21</v>
      </c>
      <c r="L72" s="242">
        <v>4428599.79</v>
      </c>
      <c r="M72" s="147">
        <v>0.6</v>
      </c>
      <c r="N72" s="184">
        <v>0</v>
      </c>
      <c r="O72" s="184">
        <v>1829800.21</v>
      </c>
      <c r="P72" s="184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5">
        <v>0</v>
      </c>
      <c r="X72" s="272" t="s">
        <v>792</v>
      </c>
      <c r="Y72" s="217"/>
    </row>
    <row r="73" spans="1:26" ht="20.100000000000001" customHeight="1" x14ac:dyDescent="0.2">
      <c r="A73" s="321" t="s">
        <v>38</v>
      </c>
      <c r="B73" s="321"/>
      <c r="C73" s="321"/>
      <c r="D73" s="321"/>
      <c r="E73" s="321"/>
      <c r="F73" s="321"/>
      <c r="G73" s="321"/>
      <c r="H73" s="173">
        <f>SUM(H3:H72)</f>
        <v>224.60552000000001</v>
      </c>
      <c r="I73" s="174" t="s">
        <v>13</v>
      </c>
      <c r="J73" s="175">
        <f>SUM(J3:J72)</f>
        <v>357788889.68000013</v>
      </c>
      <c r="K73" s="175">
        <f>SUM(K3:K72)</f>
        <v>263408437.88999987</v>
      </c>
      <c r="L73" s="175">
        <f>SUM(L3:L72)</f>
        <v>94380451.789999992</v>
      </c>
      <c r="M73" s="177" t="s">
        <v>13</v>
      </c>
      <c r="N73" s="176">
        <f>SUM(N3:N72)</f>
        <v>21188288</v>
      </c>
      <c r="O73" s="176">
        <f>SUM(O3:O72)</f>
        <v>161106298.88000003</v>
      </c>
      <c r="P73" s="176">
        <f>SUM(P3:P72)</f>
        <v>78685769.839999989</v>
      </c>
      <c r="Q73" s="176">
        <f>SUM(Q3:Q72)</f>
        <v>2428081.17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74"/>
      <c r="Y73" s="219"/>
    </row>
    <row r="74" spans="1:26" ht="20.100000000000001" customHeight="1" x14ac:dyDescent="0.2">
      <c r="A74" s="320" t="s">
        <v>31</v>
      </c>
      <c r="B74" s="320"/>
      <c r="C74" s="320"/>
      <c r="D74" s="320"/>
      <c r="E74" s="320"/>
      <c r="F74" s="320"/>
      <c r="G74" s="320"/>
      <c r="H74" s="179">
        <f>SUMIF($C$3:$C$16,"K",H3:H16)</f>
        <v>66.438980000000001</v>
      </c>
      <c r="I74" s="188" t="s">
        <v>13</v>
      </c>
      <c r="J74" s="167">
        <f>SUMIF($C$3:$C$16,"K",J3:J16)</f>
        <v>146173159.30000001</v>
      </c>
      <c r="K74" s="167">
        <f>SUMIF($C$3:$C$16,"K",K3:K16)</f>
        <v>116938521</v>
      </c>
      <c r="L74" s="167">
        <f>SUMIF($C$3:$C$16,"K",L3:L16)</f>
        <v>29234638.300000004</v>
      </c>
      <c r="M74" s="182" t="s">
        <v>13</v>
      </c>
      <c r="N74" s="181">
        <f>SUMIF($C$3:$C$16,"K",N3:N16)</f>
        <v>21188288</v>
      </c>
      <c r="O74" s="181">
        <f>SUMIF($C$3:$C$16,"K",O3:O16)</f>
        <v>53855880</v>
      </c>
      <c r="P74" s="181">
        <f>SUMIF($C$3:$C$16,"K",P3:P16)</f>
        <v>41894353</v>
      </c>
      <c r="Q74" s="181">
        <f>SUMIF($C$3:$C$16,"K",Q3:Q16)</f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>
        <v>0</v>
      </c>
      <c r="X74" s="274"/>
      <c r="Y74" s="219"/>
    </row>
    <row r="75" spans="1:26" ht="20.100000000000001" customHeight="1" x14ac:dyDescent="0.2">
      <c r="A75" s="321" t="s">
        <v>32</v>
      </c>
      <c r="B75" s="321"/>
      <c r="C75" s="321"/>
      <c r="D75" s="321"/>
      <c r="E75" s="321"/>
      <c r="F75" s="321"/>
      <c r="G75" s="321"/>
      <c r="H75" s="173">
        <f>SUMIF($C$17:$C$72,"N",H17:H72)</f>
        <v>111.02888</v>
      </c>
      <c r="I75" s="174" t="s">
        <v>13</v>
      </c>
      <c r="J75" s="175">
        <f>SUMIF($C$3:$C$72,"N",J3:J72)</f>
        <v>127410151.90999997</v>
      </c>
      <c r="K75" s="175">
        <f>SUMIF($C$3:$C$72,"N",K3:K72)</f>
        <v>87169098.909999996</v>
      </c>
      <c r="L75" s="175">
        <f>SUMIF($C$3:$C$72,"N",L3:L72)</f>
        <v>40241053</v>
      </c>
      <c r="M75" s="177" t="s">
        <v>13</v>
      </c>
      <c r="N75" s="176">
        <f>SUMIF($C$3:$C$72,"N",N3:N72)</f>
        <v>0</v>
      </c>
      <c r="O75" s="176">
        <f>SUMIF($C$3:$C$72,"N",O3:O72)</f>
        <v>87169098.909999996</v>
      </c>
      <c r="P75" s="176">
        <f>SUMIF($C$3:$C$72,"N",P3:P72)</f>
        <v>0</v>
      </c>
      <c r="Q75" s="176">
        <f>SUMIF($C$3:$C$72,"N",Q3:Q72)</f>
        <v>0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33</v>
      </c>
      <c r="B76" s="320"/>
      <c r="C76" s="320"/>
      <c r="D76" s="320"/>
      <c r="E76" s="320"/>
      <c r="F76" s="320"/>
      <c r="G76" s="320"/>
      <c r="H76" s="179">
        <f>SUMIF($C$17:$C$72,"W",H17:H72)</f>
        <v>47.13765999999999</v>
      </c>
      <c r="I76" s="188" t="s">
        <v>13</v>
      </c>
      <c r="J76" s="167">
        <f>SUMIF($C$3:$C$72,"W",J3:J72)</f>
        <v>84205578.469999999</v>
      </c>
      <c r="K76" s="181">
        <f>SUMIF($C$3:$C$72,"W",K3:K72)</f>
        <v>59300817.979999989</v>
      </c>
      <c r="L76" s="181">
        <f>SUMIF($C$3:$C$72,"W",L3:L72)</f>
        <v>24904760.49000001</v>
      </c>
      <c r="M76" s="182" t="s">
        <v>13</v>
      </c>
      <c r="N76" s="181">
        <f>SUMIF($C$3:$C$72,"W",N3:N72)</f>
        <v>0</v>
      </c>
      <c r="O76" s="181">
        <f>SUMIF($C$3:$C$72,"W",O3:O72)</f>
        <v>20081319.969999999</v>
      </c>
      <c r="P76" s="181">
        <f>SUMIF($C$3:$C$72,"W",P3:P72)</f>
        <v>36791416.839999996</v>
      </c>
      <c r="Q76" s="181">
        <f>SUMIF($C$3:$C$72,"W",Q3:Q72)</f>
        <v>2428081.17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x14ac:dyDescent="0.2">
      <c r="A77" s="222"/>
      <c r="B77" s="222"/>
      <c r="C77" s="222"/>
      <c r="D77" s="222"/>
      <c r="E77" s="222"/>
      <c r="F77" s="222"/>
      <c r="G77" s="222"/>
    </row>
    <row r="78" spans="1:26" x14ac:dyDescent="0.2">
      <c r="A78" s="224" t="s">
        <v>22</v>
      </c>
      <c r="B78" s="224"/>
      <c r="C78" s="224"/>
      <c r="D78" s="224"/>
      <c r="E78" s="224"/>
      <c r="F78" s="224"/>
      <c r="G78" s="224"/>
      <c r="H78" s="225"/>
      <c r="I78" s="225"/>
      <c r="J78" s="226"/>
      <c r="K78" s="225"/>
      <c r="L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Y78" s="219"/>
    </row>
    <row r="79" spans="1:26" x14ac:dyDescent="0.2">
      <c r="A79" s="227" t="s">
        <v>23</v>
      </c>
      <c r="B79" s="227"/>
      <c r="C79" s="227"/>
      <c r="D79" s="227"/>
      <c r="E79" s="227"/>
      <c r="F79" s="227"/>
      <c r="G79" s="227"/>
      <c r="H79" s="225"/>
      <c r="I79" s="225"/>
      <c r="J79" s="228"/>
      <c r="K79" s="225"/>
      <c r="L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6" x14ac:dyDescent="0.2">
      <c r="A80" s="224" t="s">
        <v>36</v>
      </c>
      <c r="B80" s="222"/>
      <c r="C80" s="222"/>
      <c r="D80" s="222"/>
      <c r="E80" s="222"/>
      <c r="F80" s="222"/>
      <c r="G80" s="222"/>
      <c r="J80" s="229"/>
    </row>
    <row r="81" spans="1:10" x14ac:dyDescent="0.2">
      <c r="A81" s="230" t="s">
        <v>26</v>
      </c>
      <c r="B81" s="230"/>
      <c r="C81" s="230"/>
      <c r="D81" s="230"/>
      <c r="E81" s="230"/>
      <c r="F81" s="230"/>
      <c r="G81" s="230"/>
      <c r="J81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6:G76"/>
    <mergeCell ref="A75:G75"/>
    <mergeCell ref="E1:E2"/>
    <mergeCell ref="A73:G73"/>
    <mergeCell ref="A1:A2"/>
    <mergeCell ref="B1:B2"/>
    <mergeCell ref="C1:C2"/>
    <mergeCell ref="F1:F2"/>
    <mergeCell ref="G1:G2"/>
    <mergeCell ref="A74:G74"/>
  </mergeCells>
  <conditionalFormatting sqref="X73:Y74">
    <cfRule type="cellIs" dxfId="58" priority="40" operator="equal">
      <formula>FALSE</formula>
    </cfRule>
  </conditionalFormatting>
  <conditionalFormatting sqref="X73:X74 X76">
    <cfRule type="containsText" dxfId="57" priority="38" operator="containsText" text="fałsz">
      <formula>NOT(ISERROR(SEARCH("fałsz",X73)))</formula>
    </cfRule>
  </conditionalFormatting>
  <conditionalFormatting sqref="Y78">
    <cfRule type="cellIs" dxfId="56" priority="37" operator="equal">
      <formula>FALSE</formula>
    </cfRule>
  </conditionalFormatting>
  <conditionalFormatting sqref="Y78">
    <cfRule type="cellIs" dxfId="55" priority="36" operator="equal">
      <formula>FALSE</formula>
    </cfRule>
  </conditionalFormatting>
  <conditionalFormatting sqref="X76">
    <cfRule type="cellIs" dxfId="54" priority="35" operator="equal">
      <formula>FALSE</formula>
    </cfRule>
  </conditionalFormatting>
  <conditionalFormatting sqref="Y76">
    <cfRule type="cellIs" dxfId="53" priority="32" operator="equal">
      <formula>FALSE</formula>
    </cfRule>
  </conditionalFormatting>
  <conditionalFormatting sqref="Y76">
    <cfRule type="cellIs" dxfId="52" priority="31" operator="equal">
      <formula>FALSE</formula>
    </cfRule>
  </conditionalFormatting>
  <conditionalFormatting sqref="X75">
    <cfRule type="cellIs" dxfId="51" priority="30" operator="equal">
      <formula>FALSE</formula>
    </cfRule>
  </conditionalFormatting>
  <conditionalFormatting sqref="X75">
    <cfRule type="containsText" dxfId="50" priority="28" operator="containsText" text="fałsz">
      <formula>NOT(ISERROR(SEARCH("fałsz",X75)))</formula>
    </cfRule>
  </conditionalFormatting>
  <conditionalFormatting sqref="Y75">
    <cfRule type="cellIs" dxfId="49" priority="27" operator="equal">
      <formula>FALSE</formula>
    </cfRule>
  </conditionalFormatting>
  <conditionalFormatting sqref="Y75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2">
      <formula1>"B,P,R"</formula1>
    </dataValidation>
    <dataValidation type="list" allowBlank="1" showInputMessage="1" showErrorMessage="1" sqref="C71:C7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H1" activePane="topRight" state="frozen"/>
      <selection activeCell="A59" sqref="A59"/>
      <selection pane="topRight" activeCell="A59" sqref="A59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771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1721089.1799999997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337788.87000000011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2610391.3800000008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422710.39999999991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831565.7200000002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3859382.2300000004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233368.52000000002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109603.85999999999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897404.74000000022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5942832.3000000007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426128.35000000009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 t="s">
        <v>770</v>
      </c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6095312.9999999981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4001650.9800000004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 t="s">
        <v>770</v>
      </c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 t="s">
        <v>770</v>
      </c>
      <c r="Z30" s="278"/>
      <c r="AA30" s="273"/>
    </row>
    <row r="31" spans="1:27" ht="60" x14ac:dyDescent="0.2">
      <c r="A31" s="160" t="s">
        <v>648</v>
      </c>
      <c r="B31" s="148" t="s">
        <v>791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 t="s">
        <v>757</v>
      </c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34491.580000000009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 t="s">
        <v>770</v>
      </c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1865010.2299999995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331899.19000000006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795819.12000000011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206778.40999999997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 t="s">
        <v>770</v>
      </c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205953.70999999996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 t="s">
        <v>770</v>
      </c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404786.94000000006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779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 t="s">
        <v>770</v>
      </c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192593.94999999995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 t="s">
        <v>770</v>
      </c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79191.050000000017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132" x14ac:dyDescent="0.2">
      <c r="A112" s="261" t="s">
        <v>751</v>
      </c>
      <c r="B112" s="262" t="s">
        <v>789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780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 t="s">
        <v>790</v>
      </c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522787.32999999984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1.659</v>
      </c>
      <c r="J114" s="268" t="s">
        <v>375</v>
      </c>
      <c r="K114" s="269">
        <v>8448704.5399999991</v>
      </c>
      <c r="L114" s="241">
        <v>5491657.9500000002</v>
      </c>
      <c r="M114" s="270">
        <v>2957046.5899999989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244914.72999999998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564720.66999999993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758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759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1170827.6100000003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36" x14ac:dyDescent="0.2">
      <c r="A120" s="261" t="s">
        <v>760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335835.44999999995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 t="s">
        <v>757</v>
      </c>
      <c r="Z120" s="278"/>
      <c r="AA120" s="273"/>
    </row>
    <row r="121" spans="1:27" ht="36" x14ac:dyDescent="0.2">
      <c r="A121" s="261" t="s">
        <v>761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 t="s">
        <v>770</v>
      </c>
      <c r="Z121" s="278"/>
      <c r="AA121" s="273"/>
    </row>
    <row r="122" spans="1:27" ht="48" x14ac:dyDescent="0.2">
      <c r="A122" s="261" t="s">
        <v>762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788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91952.959999999963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 t="s">
        <v>786</v>
      </c>
      <c r="Z122" s="278"/>
      <c r="AA122" s="273"/>
    </row>
    <row r="123" spans="1:27" ht="24" x14ac:dyDescent="0.2">
      <c r="A123" s="261" t="s">
        <v>763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224599.14999999997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764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543178.68000000017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765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766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369398.55999999994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767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220431.07000000007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 t="s">
        <v>770</v>
      </c>
      <c r="Z127" s="278"/>
      <c r="AA127" s="273"/>
    </row>
    <row r="128" spans="1:27" ht="48" x14ac:dyDescent="0.2">
      <c r="A128" s="261" t="s">
        <v>768</v>
      </c>
      <c r="B128" s="262" t="s">
        <v>794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 t="s">
        <v>795</v>
      </c>
      <c r="Z128" s="278"/>
    </row>
    <row r="129" spans="1:26" ht="36" x14ac:dyDescent="0.2">
      <c r="A129" s="261" t="s">
        <v>769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773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777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781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4839860.3599999994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 t="s">
        <v>796</v>
      </c>
      <c r="Z131" s="278"/>
    </row>
    <row r="132" spans="1:26" ht="24" x14ac:dyDescent="0.2">
      <c r="A132" s="261" t="s">
        <v>782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 t="s">
        <v>784</v>
      </c>
      <c r="Z132" s="278"/>
    </row>
    <row r="133" spans="1:26" ht="48" x14ac:dyDescent="0.2">
      <c r="A133" s="231" t="s">
        <v>783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 t="s">
        <v>772</v>
      </c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167.98318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4001650.9800000004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115.64449999999998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59750005.439999983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16454671.319999997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4001650.9800000004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A59" sqref="A59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ht="36" x14ac:dyDescent="0.25">
      <c r="A3" s="287" t="s">
        <v>607</v>
      </c>
      <c r="B3" s="287">
        <v>114</v>
      </c>
      <c r="C3" s="288" t="s">
        <v>62</v>
      </c>
      <c r="D3" s="292" t="s">
        <v>45</v>
      </c>
      <c r="E3" s="286" t="s">
        <v>68</v>
      </c>
      <c r="F3" s="293" t="s">
        <v>541</v>
      </c>
      <c r="G3" s="287" t="s">
        <v>113</v>
      </c>
      <c r="H3" s="289">
        <v>1.869</v>
      </c>
      <c r="I3" s="290" t="s">
        <v>120</v>
      </c>
      <c r="J3" s="283">
        <v>2444867.4900000002</v>
      </c>
      <c r="K3" s="284">
        <v>1711407.24</v>
      </c>
      <c r="L3" s="285">
        <v>733460.25</v>
      </c>
      <c r="M3" s="291">
        <v>0.7</v>
      </c>
      <c r="N3" s="294">
        <v>0</v>
      </c>
      <c r="O3" s="294">
        <v>1711407.24</v>
      </c>
      <c r="P3" s="294">
        <v>0</v>
      </c>
      <c r="Q3" s="295">
        <v>0</v>
      </c>
      <c r="R3" s="295">
        <v>0</v>
      </c>
      <c r="S3" s="295">
        <v>0</v>
      </c>
      <c r="T3" s="295">
        <v>0</v>
      </c>
      <c r="U3" s="295">
        <v>0</v>
      </c>
      <c r="V3" s="295">
        <v>0</v>
      </c>
      <c r="W3" s="295">
        <v>0</v>
      </c>
      <c r="X3" s="238"/>
      <c r="Y3" s="38"/>
      <c r="Z3" s="39"/>
      <c r="AA3" s="39"/>
      <c r="AB3" s="41"/>
    </row>
    <row r="4" spans="1:28" s="40" customFormat="1" ht="24" x14ac:dyDescent="0.25">
      <c r="A4" s="287" t="s">
        <v>608</v>
      </c>
      <c r="B4" s="287">
        <v>126</v>
      </c>
      <c r="C4" s="288" t="s">
        <v>62</v>
      </c>
      <c r="D4" s="292" t="s">
        <v>48</v>
      </c>
      <c r="E4" s="286" t="s">
        <v>71</v>
      </c>
      <c r="F4" s="293" t="s">
        <v>542</v>
      </c>
      <c r="G4" s="287" t="s">
        <v>113</v>
      </c>
      <c r="H4" s="289">
        <v>0.81699999999999995</v>
      </c>
      <c r="I4" s="290" t="s">
        <v>367</v>
      </c>
      <c r="J4" s="283">
        <v>880375.71</v>
      </c>
      <c r="K4" s="284">
        <v>616262.99</v>
      </c>
      <c r="L4" s="285">
        <v>264112.71999999997</v>
      </c>
      <c r="M4" s="291">
        <v>0.7</v>
      </c>
      <c r="N4" s="294">
        <v>0</v>
      </c>
      <c r="O4" s="294">
        <v>616262.99</v>
      </c>
      <c r="P4" s="294">
        <v>0</v>
      </c>
      <c r="Q4" s="295">
        <v>0</v>
      </c>
      <c r="R4" s="295">
        <v>0</v>
      </c>
      <c r="S4" s="295">
        <v>0</v>
      </c>
      <c r="T4" s="295">
        <v>0</v>
      </c>
      <c r="U4" s="295">
        <v>0</v>
      </c>
      <c r="V4" s="295">
        <v>0</v>
      </c>
      <c r="W4" s="295">
        <v>0</v>
      </c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2.6859999999999999</v>
      </c>
      <c r="I5" s="174" t="s">
        <v>13</v>
      </c>
      <c r="J5" s="175">
        <f>SUM(J3:J4)</f>
        <v>3325243.2</v>
      </c>
      <c r="K5" s="176">
        <f>SUM(K3:K4)</f>
        <v>2327670.23</v>
      </c>
      <c r="L5" s="176">
        <f>SUM(L3:L4)</f>
        <v>997572.97</v>
      </c>
      <c r="M5" s="177" t="s">
        <v>13</v>
      </c>
      <c r="N5" s="178">
        <f>SUM(N3:N4)</f>
        <v>0</v>
      </c>
      <c r="O5" s="178">
        <f>SUM(O3:O4)</f>
        <v>2327670.23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2.6859999999999999</v>
      </c>
      <c r="I6" s="174" t="s">
        <v>13</v>
      </c>
      <c r="J6" s="175">
        <f>SUMIF($C$3:$C$4,"N",J3:J4)</f>
        <v>3325243.2</v>
      </c>
      <c r="K6" s="176">
        <f>SUMIF($C$3:$C$4,"N",K3:K4)</f>
        <v>2327670.23</v>
      </c>
      <c r="L6" s="176">
        <f>SUMIF($C$3:$C$4,"N",L3:L4)</f>
        <v>997572.97</v>
      </c>
      <c r="M6" s="177" t="s">
        <v>13</v>
      </c>
      <c r="N6" s="178">
        <f>SUMIF($C$3:$C$4,"N",N3:N4)</f>
        <v>0</v>
      </c>
      <c r="O6" s="178">
        <f>SUMIF($C$3:$C$4,"N",O3:O4)</f>
        <v>2327670.23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59" sqref="A59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7:H17"/>
    <mergeCell ref="D1:D2"/>
    <mergeCell ref="A18:H18"/>
    <mergeCell ref="E1:E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2020-12-11T10:47:12Z</dcterms:modified>
</cp:coreProperties>
</file>