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miesieczne na koniec lipca 2022\"/>
    </mc:Choice>
  </mc:AlternateContent>
  <bookViews>
    <workbookView xWindow="0" yWindow="0" windowWidth="28800" windowHeight="10200"/>
  </bookViews>
  <sheets>
    <sheet name="Dane - 31 lipc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6" i="1" l="1"/>
  <c r="Q47" i="1"/>
  <c r="Q48" i="1"/>
  <c r="Q45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AN54" i="1" s="1"/>
  <c r="B58" i="1"/>
  <c r="F49" i="1" l="1"/>
  <c r="AN49" i="1"/>
  <c r="AR58" i="1"/>
  <c r="AN58" i="1"/>
  <c r="F45" i="1"/>
  <c r="J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AF60" i="1" l="1"/>
  <c r="AA60" i="1"/>
  <c r="Q60" i="1"/>
  <c r="F60" i="1"/>
  <c r="AN60" i="1"/>
  <c r="J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<sst xmlns="http://schemas.openxmlformats.org/spreadsheetml/2006/main" count="339" uniqueCount="233">
  <si>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</si>
  <si>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</si>
  <si>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</si>
  <si>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</si>
  <si>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</si>
  <si>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</si>
  <si>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</si>
  <si>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</si>
  <si>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</si>
  <si>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</si>
  <si>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</si>
  <si>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</si>
  <si>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</si>
  <si>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</si>
  <si>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</si>
  <si>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</si>
  <si>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</si>
  <si>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</si>
  <si>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</si>
  <si>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</si>
  <si>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</si>
  <si>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</si>
  <si>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</si>
  <si>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</si>
  <si>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</si>
  <si>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</si>
  <si>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</si>
  <si>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</si>
  <si>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</si>
  <si>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</si>
  <si>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</si>
  <si>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</si>
  <si>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</si>
  <si>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</si>
  <si>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</si>
  <si>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</si>
  <si>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</si>
  <si>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</si>
  <si>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</si>
  <si>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</si>
  <si>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</si>
  <si>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</si>
  <si>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</si>
  <si>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</si>
  <si>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</si>
  <si>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</si>
  <si>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</si>
  <si>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</si>
  <si>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</si>
  <si>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</si>
  <si>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</si>
  <si>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</si>
  <si>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</si>
  <si>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</si>
  <si>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</si>
  <si>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</si>
  <si>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</si>
  <si>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</si>
  <si>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</si>
  <si>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</si>
  <si>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</si>
  <si>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</si>
  <si>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</si>
  <si>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</si>
  <si>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</si>
  <si>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</si>
  <si>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</si>
  <si>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</si>
  <si>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</si>
  <si>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</si>
  <si>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</si>
  <si>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</si>
  <si>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</si>
  <si>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</si>
  <si>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</si>
  <si>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</si>
  <si>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</si>
  <si>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</si>
  <si>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</si>
  <si>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</si>
  <si>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</si>
  <si>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</si>
  <si>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</si>
  <si>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</si>
  <si>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</si>
  <si>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</si>
  <si>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</si>
  <si>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</si>
  <si>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</si>
  <si>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</si>
  <si>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</si>
  <si>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</si>
  <si>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</si>
  <si>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</si>
  <si>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</si>
  <si>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</si>
  <si>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</si>
  <si>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</si>
  <si>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</si>
  <si>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</si>
  <si>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</si>
  <si>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</si>
  <si>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</si>
  <si>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</si>
  <si>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</si>
  <si>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</si>
  <si>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</si>
  <si>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</si>
  <si>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</si>
  <si>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</si>
  <si>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</si>
  <si>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</si>
  <si>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</si>
  <si>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</si>
  <si>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</si>
  <si>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</si>
  <si>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</si>
  <si>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</si>
  <si>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</si>
  <si>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</si>
  <si>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</si>
  <si>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</si>
  <si>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</si>
  <si>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</si>
  <si>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</si>
  <si>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</si>
  <si>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</si>
  <si>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</si>
  <si>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</si>
  <si>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</si>
  <si>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</si>
  <si>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</si>
  <si>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</si>
  <si>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</si>
  <si>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</si>
  <si>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</si>
  <si>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</si>
  <si>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</si>
  <si>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</si>
  <si>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</si>
  <si>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</si>
  <si>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</si>
  <si>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</si>
  <si>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</si>
  <si>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</si>
  <si>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</si>
  <si>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</si>
  <si>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</si>
  <si>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</si>
  <si>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</si>
  <si>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</si>
  <si>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</si>
  <si>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</si>
  <si>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</si>
  <si>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</si>
  <si>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</si>
  <si>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</si>
  <si>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</si>
  <si>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</si>
  <si>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</si>
  <si>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</si>
  <si>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</si>
  <si>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</si>
  <si>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</si>
  <si>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</si>
  <si>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</si>
  <si>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</si>
  <si>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</si>
  <si>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</si>
  <si>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</si>
  <si>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</si>
  <si>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</si>
  <si>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</si>
  <si>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</si>
  <si>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</si>
  <si>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</si>
  <si>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</si>
  <si>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</si>
  <si>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</si>
  <si>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</si>
  <si>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</si>
  <si>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</si>
  <si>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</si>
  <si>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</si>
  <si>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</si>
  <si>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</si>
  <si>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</si>
  <si>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</si>
  <si>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</si>
  <si>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</si>
  <si>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</si>
  <si>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</si>
  <si>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</si>
  <si>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</si>
  <si>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</si>
  <si>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</si>
  <si>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</si>
  <si>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</si>
  <si>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</si>
  <si>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</si>
  <si>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</si>
  <si>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</si>
  <si>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</si>
  <si>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</si>
  <si>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</si>
  <si>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</si>
  <si>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</si>
  <si>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</si>
  <si>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</si>
  <si>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</si>
  <si>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</si>
  <si>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</si>
  <si>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</si>
  <si>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</si>
  <si>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</si>
  <si>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</si>
  <si>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</si>
  <si>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</si>
  <si>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</si>
  <si>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</si>
  <si>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</si>
  <si>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</si>
  <si>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</si>
  <si>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31.07.2022</t>
  </si>
  <si>
    <t xml:space="preserve">Limit finansowy zgodny z arkuszem kalkulacyjnym z dnia 05.08.2022, kurs 1 EUR= 4,7178 PLN   </t>
  </si>
  <si>
    <t>0,00%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</si>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</sst>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" sqref="F3:J3"/>
    </sheetView>
  </sheetViews>
  <sheetFormatPr defaultRowHeight="12.75" outlineLevelRow="1" x14ac:dyDescent="0.2"/>
  <cols>
    <col min="1" max="1" width="59.5703125" style="75" customWidth="1"/>
    <col min="2" max="2" width="39.28515625" style="75" customWidth="1"/>
    <col min="3" max="3" width="39.28515625" style="82" customWidth="1"/>
    <col min="4" max="4" width="30.28515625" style="83" bestFit="1" customWidth="1"/>
    <col min="5" max="5" width="26.85546875" style="59" customWidth="1"/>
    <col min="6" max="6" width="23" style="75" customWidth="1"/>
    <col min="7" max="7" width="11.5703125" style="58" bestFit="1" customWidth="1"/>
    <col min="8" max="9" width="30.28515625" style="58" bestFit="1" customWidth="1"/>
    <col min="10" max="10" width="21.85546875" style="58" customWidth="1"/>
    <col min="11" max="11" width="17.28515625" style="75" customWidth="1"/>
    <col min="12" max="12" width="30.28515625" style="75" bestFit="1" customWidth="1"/>
    <col min="13" max="13" width="27.140625" style="75" bestFit="1" customWidth="1"/>
    <col min="14" max="14" width="11.5703125" style="57" bestFit="1" customWidth="1"/>
    <col min="15" max="16" width="30.28515625" style="57" bestFit="1" customWidth="1"/>
    <col min="17" max="17" width="23" style="57" customWidth="1"/>
    <col min="18" max="18" width="21.140625" style="57" customWidth="1"/>
    <col min="19" max="19" width="26" style="75" customWidth="1"/>
    <col min="20" max="20" width="27.140625" style="75" bestFit="1" customWidth="1"/>
    <col min="21" max="21" width="19" style="75" customWidth="1"/>
    <col min="22" max="22" width="24.85546875" style="75" customWidth="1"/>
    <col min="23" max="23" width="25" style="75" bestFit="1" customWidth="1"/>
    <col min="24" max="24" width="19.85546875" style="75" customWidth="1"/>
    <col min="25" max="26" width="30.28515625" style="75" bestFit="1" customWidth="1"/>
    <col min="27" max="27" width="23" style="75" customWidth="1"/>
    <col min="28" max="28" width="25" style="75" bestFit="1" customWidth="1"/>
    <col min="29" max="29" width="16.140625" style="75" customWidth="1"/>
    <col min="30" max="31" width="30.28515625" style="75" bestFit="1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30.28515625" style="76" bestFit="1" customWidth="1"/>
    <col min="38" max="39" width="27.140625" style="76" bestFit="1" customWidth="1"/>
    <col min="40" max="40" width="21.5703125" style="76" customWidth="1"/>
    <col min="41" max="41" width="13.42578125" style="76" customWidth="1"/>
    <col min="42" max="43" width="30.285156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230</v>
      </c>
      <c r="B1" s="63"/>
      <c r="C1" s="47"/>
      <c r="D1" s="48"/>
      <c r="E1" s="48"/>
      <c r="F1" s="49"/>
      <c r="G1" s="50"/>
      <c r="H1" s="50"/>
      <c r="I1" s="50"/>
      <c r="J1" s="50"/>
      <c r="K1" s="255"/>
      <c r="L1" s="255"/>
      <c r="M1" s="255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224</v>
      </c>
      <c r="B3" s="125">
        <v>4.7178000000000004</v>
      </c>
      <c r="C3" s="257"/>
      <c r="D3" s="257"/>
      <c r="E3" s="55"/>
      <c r="F3" s="258"/>
      <c r="G3" s="258"/>
      <c r="H3" s="258"/>
      <c r="I3" s="258"/>
      <c r="J3" s="258"/>
      <c r="K3" s="65"/>
      <c r="L3" s="65"/>
      <c r="M3" s="66"/>
      <c r="N3" s="67"/>
      <c r="O3" s="68" t="s">
        <v>223</v>
      </c>
      <c r="P3" s="264"/>
      <c r="Q3" s="264"/>
      <c r="R3" s="259"/>
      <c r="S3" s="259"/>
      <c r="T3" s="259"/>
      <c r="U3" s="65"/>
      <c r="V3" s="65"/>
      <c r="W3" s="65"/>
      <c r="X3" s="214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5" t="s">
        <v>221</v>
      </c>
      <c r="B4" s="266" t="s">
        <v>0</v>
      </c>
      <c r="C4" s="253" t="s">
        <v>172</v>
      </c>
      <c r="D4" s="253"/>
      <c r="E4" s="253"/>
      <c r="F4" s="267"/>
      <c r="G4" s="268" t="s">
        <v>171</v>
      </c>
      <c r="H4" s="269"/>
      <c r="I4" s="269"/>
      <c r="J4" s="270"/>
      <c r="K4" s="260" t="s">
        <v>173</v>
      </c>
      <c r="L4" s="260"/>
      <c r="M4" s="260"/>
      <c r="N4" s="260" t="s">
        <v>1</v>
      </c>
      <c r="O4" s="260"/>
      <c r="P4" s="260"/>
      <c r="Q4" s="261"/>
      <c r="R4" s="262"/>
      <c r="S4" s="262"/>
      <c r="T4" s="262"/>
      <c r="U4" s="260" t="s">
        <v>2</v>
      </c>
      <c r="V4" s="260"/>
      <c r="W4" s="260"/>
      <c r="X4" s="260" t="s">
        <v>226</v>
      </c>
      <c r="Y4" s="260"/>
      <c r="Z4" s="260"/>
      <c r="AA4" s="261"/>
      <c r="AB4" s="253" t="s">
        <v>3</v>
      </c>
      <c r="AC4" s="263"/>
      <c r="AD4" s="263"/>
      <c r="AE4" s="263"/>
      <c r="AF4" s="254"/>
      <c r="AG4" s="263"/>
      <c r="AH4" s="263"/>
      <c r="AI4" s="253" t="s">
        <v>231</v>
      </c>
      <c r="AJ4" s="253"/>
      <c r="AK4" s="253"/>
      <c r="AL4" s="253"/>
      <c r="AM4" s="253"/>
      <c r="AN4" s="254"/>
      <c r="AO4" s="253" t="s">
        <v>232</v>
      </c>
      <c r="AP4" s="253"/>
      <c r="AQ4" s="253"/>
      <c r="AR4" s="254"/>
    </row>
    <row r="5" spans="1:44" s="69" customFormat="1" ht="60.75" thickBot="1" x14ac:dyDescent="0.3">
      <c r="A5" s="265"/>
      <c r="B5" s="266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5" t="s">
        <v>175</v>
      </c>
      <c r="B6" s="129">
        <v>1108723727.8380282</v>
      </c>
      <c r="C6" s="136">
        <v>6659</v>
      </c>
      <c r="D6" s="137">
        <v>1787472913.51</v>
      </c>
      <c r="E6" s="137">
        <v>1283410341.29</v>
      </c>
      <c r="F6" s="230">
        <f>D6/B6</f>
        <v>1.6121896452919868</v>
      </c>
      <c r="G6" s="231">
        <v>5568</v>
      </c>
      <c r="H6" s="232">
        <v>1051586664.1</v>
      </c>
      <c r="I6" s="232">
        <v>731495654.12</v>
      </c>
      <c r="J6" s="230">
        <v>0.94846591418274828</v>
      </c>
      <c r="K6" s="231">
        <v>708</v>
      </c>
      <c r="L6" s="232">
        <v>396211547.01999998</v>
      </c>
      <c r="M6" s="232">
        <v>292930282.06</v>
      </c>
      <c r="N6" s="231">
        <v>5414</v>
      </c>
      <c r="O6" s="232">
        <v>1170386521.3999999</v>
      </c>
      <c r="P6" s="232">
        <v>825408971.83999991</v>
      </c>
      <c r="Q6" s="230">
        <f>O6/B6</f>
        <v>1.0556160132715946</v>
      </c>
      <c r="R6" s="231">
        <v>90</v>
      </c>
      <c r="S6" s="232">
        <v>208324340.09999999</v>
      </c>
      <c r="T6" s="232">
        <v>155337903.13000003</v>
      </c>
      <c r="U6" s="231">
        <v>126</v>
      </c>
      <c r="V6" s="232">
        <v>3891048.32</v>
      </c>
      <c r="W6" s="232">
        <v>2918286.23</v>
      </c>
      <c r="X6" s="231">
        <v>5324</v>
      </c>
      <c r="Y6" s="232">
        <v>958171132.9799999</v>
      </c>
      <c r="Z6" s="137">
        <v>667152782.48000002</v>
      </c>
      <c r="AA6" s="184">
        <f>Y6/B6</f>
        <v>0.86421090206881335</v>
      </c>
      <c r="AB6" s="242">
        <v>5089</v>
      </c>
      <c r="AC6" s="242">
        <v>5270</v>
      </c>
      <c r="AD6" s="137">
        <v>710330188.63</v>
      </c>
      <c r="AE6" s="137">
        <v>483918999.26999998</v>
      </c>
      <c r="AF6" s="184">
        <f>AD6/B6</f>
        <v>0.6406737501822195</v>
      </c>
      <c r="AG6" s="136">
        <v>22</v>
      </c>
      <c r="AH6" s="137">
        <v>1845408.14</v>
      </c>
      <c r="AI6" s="136">
        <v>5249</v>
      </c>
      <c r="AJ6" s="137">
        <v>760795885.2700001</v>
      </c>
      <c r="AK6" s="137">
        <v>519448687.78000003</v>
      </c>
      <c r="AL6" s="137">
        <v>363012806.69</v>
      </c>
      <c r="AM6" s="137">
        <v>272259603.86999995</v>
      </c>
      <c r="AN6" s="184">
        <f>AJ6/B6</f>
        <v>0.6861906768727003</v>
      </c>
      <c r="AO6" s="136">
        <v>5091</v>
      </c>
      <c r="AP6" s="137">
        <v>678682563.54999983</v>
      </c>
      <c r="AQ6" s="137">
        <v>457863696.99000001</v>
      </c>
      <c r="AR6" s="184">
        <f>AP6/B6</f>
        <v>0.61212955627224352</v>
      </c>
    </row>
    <row r="7" spans="1:44" x14ac:dyDescent="0.2">
      <c r="A7" s="156" t="s">
        <v>14</v>
      </c>
      <c r="B7" s="164">
        <v>9314446.8960000016</v>
      </c>
      <c r="C7" s="130">
        <v>3</v>
      </c>
      <c r="D7" s="131">
        <v>9954416.0800000001</v>
      </c>
      <c r="E7" s="132">
        <v>7465812.0599999996</v>
      </c>
      <c r="F7" s="183">
        <f t="shared" ref="F7:F59" si="0">D7/B7</f>
        <v>1.0687071590128263</v>
      </c>
      <c r="G7" s="146">
        <v>1</v>
      </c>
      <c r="H7" s="145">
        <v>8181268.0800000001</v>
      </c>
      <c r="I7" s="145">
        <v>6135951.0599999996</v>
      </c>
      <c r="J7" s="197">
        <v>0.87834180293768871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7">
        <f>O7/$B7</f>
        <v>0.87828839880048626</v>
      </c>
      <c r="R7" s="146">
        <v>0</v>
      </c>
      <c r="S7" s="145">
        <v>0</v>
      </c>
      <c r="T7" s="147">
        <v>0</v>
      </c>
      <c r="U7" s="146">
        <v>0</v>
      </c>
      <c r="V7" s="145">
        <v>0</v>
      </c>
      <c r="W7" s="147">
        <v>0</v>
      </c>
      <c r="X7" s="146">
        <v>1</v>
      </c>
      <c r="Y7" s="131">
        <v>8180770.6500000004</v>
      </c>
      <c r="Z7" s="131">
        <v>6135577.9800000004</v>
      </c>
      <c r="AA7" s="183">
        <f t="shared" ref="AA7:AA59" si="1">Y7/B7</f>
        <v>0.87828839880048626</v>
      </c>
      <c r="AB7" s="133">
        <v>1</v>
      </c>
      <c r="AC7" s="135">
        <v>2</v>
      </c>
      <c r="AD7" s="131">
        <v>2703174.68</v>
      </c>
      <c r="AE7" s="131">
        <v>2027381.01</v>
      </c>
      <c r="AF7" s="183">
        <f t="shared" ref="AF7:AF59" si="2">AD7/B7</f>
        <v>0.29021311841509906</v>
      </c>
      <c r="AG7" s="135">
        <v>0</v>
      </c>
      <c r="AH7" s="134">
        <v>0</v>
      </c>
      <c r="AI7" s="133">
        <v>1</v>
      </c>
      <c r="AJ7" s="131">
        <v>8194908.8399999999</v>
      </c>
      <c r="AK7" s="131">
        <v>6146181.6299999999</v>
      </c>
      <c r="AL7" s="131">
        <v>7781300</v>
      </c>
      <c r="AM7" s="131">
        <v>5835975</v>
      </c>
      <c r="AN7" s="183">
        <f t="shared" ref="AN7:AN59" si="3">AJ7/B7</f>
        <v>0.87980627636829656</v>
      </c>
      <c r="AO7" s="133">
        <v>1</v>
      </c>
      <c r="AP7" s="131">
        <v>703897.97</v>
      </c>
      <c r="AQ7" s="131">
        <v>527923.47</v>
      </c>
      <c r="AR7" s="183">
        <f t="shared" ref="AR7:AR59" si="4">AP7/B7</f>
        <v>7.5570560212467594E-2</v>
      </c>
    </row>
    <row r="8" spans="1:44" x14ac:dyDescent="0.2">
      <c r="A8" s="157" t="s">
        <v>15</v>
      </c>
      <c r="B8" s="165">
        <v>19268822.642263997</v>
      </c>
      <c r="C8" s="70">
        <v>370</v>
      </c>
      <c r="D8" s="71">
        <v>23277761.059999999</v>
      </c>
      <c r="E8" s="86">
        <v>17458320.780000001</v>
      </c>
      <c r="F8" s="183">
        <f t="shared" si="0"/>
        <v>1.2080531069367386</v>
      </c>
      <c r="G8" s="111">
        <v>270</v>
      </c>
      <c r="H8" s="110">
        <v>16579367.529999997</v>
      </c>
      <c r="I8" s="110">
        <v>12434525.649999999</v>
      </c>
      <c r="J8" s="197">
        <v>0.86042452296151284</v>
      </c>
      <c r="K8" s="111">
        <v>80</v>
      </c>
      <c r="L8" s="110">
        <v>5565657.0800000001</v>
      </c>
      <c r="M8" s="112">
        <v>4174242.8000000003</v>
      </c>
      <c r="N8" s="111">
        <v>290</v>
      </c>
      <c r="O8" s="110">
        <v>16854324.68</v>
      </c>
      <c r="P8" s="110">
        <v>12640743.470000003</v>
      </c>
      <c r="Q8" s="197">
        <f t="shared" ref="Q8:Q27" si="5">O8/$B8</f>
        <v>0.87469405852705984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15790751.479999997</v>
      </c>
      <c r="Z8" s="71">
        <v>11843063.560000001</v>
      </c>
      <c r="AA8" s="183">
        <f t="shared" si="1"/>
        <v>0.81949747388118865</v>
      </c>
      <c r="AB8" s="111">
        <v>269</v>
      </c>
      <c r="AC8" s="74">
        <v>280</v>
      </c>
      <c r="AD8" s="71">
        <v>15471909.42</v>
      </c>
      <c r="AE8" s="71">
        <v>11603932.060000001</v>
      </c>
      <c r="AF8" s="183">
        <f t="shared" si="2"/>
        <v>0.80295042967825681</v>
      </c>
      <c r="AG8" s="74">
        <v>5</v>
      </c>
      <c r="AH8" s="72">
        <v>260536.08000000002</v>
      </c>
      <c r="AI8" s="73">
        <v>272</v>
      </c>
      <c r="AJ8" s="71">
        <v>16085823.02</v>
      </c>
      <c r="AK8" s="71">
        <v>12064367.119999999</v>
      </c>
      <c r="AL8" s="71">
        <v>13557492.220000001</v>
      </c>
      <c r="AM8" s="71">
        <v>10168119.16</v>
      </c>
      <c r="AN8" s="183">
        <f t="shared" si="3"/>
        <v>0.83481089211530513</v>
      </c>
      <c r="AO8" s="73">
        <v>263</v>
      </c>
      <c r="AP8" s="71">
        <v>14665364.16</v>
      </c>
      <c r="AQ8" s="71">
        <v>10999022.98</v>
      </c>
      <c r="AR8" s="183">
        <f t="shared" si="4"/>
        <v>0.76109290288619769</v>
      </c>
    </row>
    <row r="9" spans="1:44" s="76" customFormat="1" ht="25.5" x14ac:dyDescent="0.2">
      <c r="A9" s="157" t="s">
        <v>16</v>
      </c>
      <c r="B9" s="165">
        <v>11085594.531842668</v>
      </c>
      <c r="C9" s="96">
        <v>8</v>
      </c>
      <c r="D9" s="92">
        <v>27789237.25</v>
      </c>
      <c r="E9" s="93">
        <v>20841927.950000003</v>
      </c>
      <c r="F9" s="183">
        <f t="shared" si="0"/>
        <v>2.5067881718185867</v>
      </c>
      <c r="G9" s="116">
        <v>2</v>
      </c>
      <c r="H9" s="115">
        <v>4194998.17</v>
      </c>
      <c r="I9" s="115">
        <v>3146248.63</v>
      </c>
      <c r="J9" s="197">
        <v>0.37841887126126916</v>
      </c>
      <c r="K9" s="116">
        <v>4</v>
      </c>
      <c r="L9" s="115">
        <v>18083382.079999998</v>
      </c>
      <c r="M9" s="117">
        <v>13562536.57</v>
      </c>
      <c r="N9" s="116">
        <v>2</v>
      </c>
      <c r="O9" s="115">
        <v>4194517.53</v>
      </c>
      <c r="P9" s="115">
        <v>3145888.14</v>
      </c>
      <c r="Q9" s="197">
        <f t="shared" si="5"/>
        <v>0.3783755140918707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3">
        <f t="shared" si="1"/>
        <v>0.3783755140918707</v>
      </c>
      <c r="AB9" s="94">
        <v>1</v>
      </c>
      <c r="AC9" s="95">
        <v>1</v>
      </c>
      <c r="AD9" s="92">
        <v>187396.72</v>
      </c>
      <c r="AE9" s="92">
        <v>140547.54</v>
      </c>
      <c r="AF9" s="183">
        <f t="shared" si="2"/>
        <v>1.6904525910785822E-2</v>
      </c>
      <c r="AG9" s="95">
        <v>0</v>
      </c>
      <c r="AH9" s="97">
        <v>0</v>
      </c>
      <c r="AI9" s="94">
        <v>2</v>
      </c>
      <c r="AJ9" s="115">
        <v>2417847.21</v>
      </c>
      <c r="AK9" s="115">
        <v>1813385.38</v>
      </c>
      <c r="AL9" s="92">
        <v>2394672.36</v>
      </c>
      <c r="AM9" s="92">
        <v>1796004.25</v>
      </c>
      <c r="AN9" s="183">
        <f t="shared" si="3"/>
        <v>0.218107130208929</v>
      </c>
      <c r="AO9" s="94">
        <v>1</v>
      </c>
      <c r="AP9" s="92">
        <v>187396.72</v>
      </c>
      <c r="AQ9" s="92">
        <v>140547.53</v>
      </c>
      <c r="AR9" s="183">
        <f t="shared" si="4"/>
        <v>1.6904525910785822E-2</v>
      </c>
    </row>
    <row r="10" spans="1:44" s="76" customFormat="1" ht="25.5" x14ac:dyDescent="0.2">
      <c r="A10" s="157" t="s">
        <v>17</v>
      </c>
      <c r="B10" s="165">
        <v>177570014.06402799</v>
      </c>
      <c r="C10" s="73">
        <v>65</v>
      </c>
      <c r="D10" s="98">
        <v>186384623.75999999</v>
      </c>
      <c r="E10" s="98">
        <v>139788467.80000001</v>
      </c>
      <c r="F10" s="183">
        <f t="shared" si="0"/>
        <v>1.0496401925878862</v>
      </c>
      <c r="G10" s="111">
        <v>47</v>
      </c>
      <c r="H10" s="215">
        <v>155739210.40000001</v>
      </c>
      <c r="I10" s="215">
        <v>116804407.78</v>
      </c>
      <c r="J10" s="197">
        <v>0.87705805071256981</v>
      </c>
      <c r="K10" s="111">
        <v>18</v>
      </c>
      <c r="L10" s="215">
        <v>30645413.359999999</v>
      </c>
      <c r="M10" s="112">
        <v>22984060.020000003</v>
      </c>
      <c r="N10" s="116">
        <v>45</v>
      </c>
      <c r="O10" s="215">
        <v>152547681.65000001</v>
      </c>
      <c r="P10" s="215">
        <v>114410761.13</v>
      </c>
      <c r="Q10" s="197">
        <f t="shared" si="5"/>
        <v>0.85908469655802655</v>
      </c>
      <c r="R10" s="111">
        <v>0</v>
      </c>
      <c r="S10" s="215">
        <v>0</v>
      </c>
      <c r="T10" s="112">
        <v>0</v>
      </c>
      <c r="U10" s="116">
        <v>19</v>
      </c>
      <c r="V10" s="215">
        <v>1370257.55</v>
      </c>
      <c r="W10" s="215">
        <v>1027693.1599999999</v>
      </c>
      <c r="X10" s="116">
        <v>45</v>
      </c>
      <c r="Y10" s="98">
        <v>151177424.09999999</v>
      </c>
      <c r="Z10" s="98">
        <v>113383067.97</v>
      </c>
      <c r="AA10" s="183">
        <f t="shared" si="1"/>
        <v>0.8513679795367286</v>
      </c>
      <c r="AB10" s="94">
        <v>44</v>
      </c>
      <c r="AC10" s="95">
        <v>69</v>
      </c>
      <c r="AD10" s="98">
        <v>141208906.59999999</v>
      </c>
      <c r="AE10" s="98">
        <v>105906679.96000001</v>
      </c>
      <c r="AF10" s="183">
        <f t="shared" si="2"/>
        <v>0.79522946114698756</v>
      </c>
      <c r="AG10" s="94">
        <v>1</v>
      </c>
      <c r="AH10" s="72">
        <v>0</v>
      </c>
      <c r="AI10" s="94">
        <v>45</v>
      </c>
      <c r="AJ10" s="215">
        <v>143710758.03999999</v>
      </c>
      <c r="AK10" s="215">
        <v>107783068.31</v>
      </c>
      <c r="AL10" s="98">
        <v>139008766.87</v>
      </c>
      <c r="AM10" s="98">
        <v>104256575.05</v>
      </c>
      <c r="AN10" s="183">
        <f t="shared" si="3"/>
        <v>0.80931884134548149</v>
      </c>
      <c r="AO10" s="94">
        <v>43</v>
      </c>
      <c r="AP10" s="98">
        <v>138322800.75999999</v>
      </c>
      <c r="AQ10" s="98">
        <v>103742100.38</v>
      </c>
      <c r="AR10" s="183">
        <f t="shared" si="4"/>
        <v>0.77897612099148517</v>
      </c>
    </row>
    <row r="11" spans="1:44" s="126" customFormat="1" outlineLevel="1" collapsed="1" x14ac:dyDescent="0.2">
      <c r="A11" s="158" t="s">
        <v>18</v>
      </c>
      <c r="B11" s="166">
        <v>86697580.361407459</v>
      </c>
      <c r="C11" s="70">
        <v>15</v>
      </c>
      <c r="D11" s="71">
        <v>91804817.5</v>
      </c>
      <c r="E11" s="86">
        <v>68853613.129999995</v>
      </c>
      <c r="F11" s="183">
        <f t="shared" si="0"/>
        <v>1.0589086467846336</v>
      </c>
      <c r="G11" s="111">
        <v>14</v>
      </c>
      <c r="H11" s="110">
        <v>85778346.5</v>
      </c>
      <c r="I11" s="110">
        <v>64333759.880000003</v>
      </c>
      <c r="J11" s="197">
        <v>0.98939723741336794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5"/>
        <v>0.96713651027479253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3">
        <f t="shared" si="1"/>
        <v>0.95780501778529603</v>
      </c>
      <c r="AB11" s="73">
        <v>14</v>
      </c>
      <c r="AC11" s="74">
        <v>29</v>
      </c>
      <c r="AD11" s="71">
        <v>83238445.460000008</v>
      </c>
      <c r="AE11" s="71">
        <v>62428834.099999994</v>
      </c>
      <c r="AF11" s="183">
        <f t="shared" si="2"/>
        <v>0.96010113676774245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3"/>
        <v>0.98221319435929832</v>
      </c>
      <c r="AO11" s="111">
        <v>14</v>
      </c>
      <c r="AP11" s="110">
        <v>82387495.890000001</v>
      </c>
      <c r="AQ11" s="110">
        <v>61790621.850000009</v>
      </c>
      <c r="AR11" s="183">
        <f t="shared" si="4"/>
        <v>0.95028598891179616</v>
      </c>
    </row>
    <row r="12" spans="1:44" s="126" customFormat="1" ht="25.5" outlineLevel="1" x14ac:dyDescent="0.2">
      <c r="A12" s="158" t="s">
        <v>19</v>
      </c>
      <c r="B12" s="166">
        <v>89405324.584648266</v>
      </c>
      <c r="C12" s="70">
        <v>22</v>
      </c>
      <c r="D12" s="71">
        <v>92933936.660000011</v>
      </c>
      <c r="E12" s="86">
        <v>69700452.49000001</v>
      </c>
      <c r="F12" s="183">
        <f t="shared" si="0"/>
        <v>1.0394675830745503</v>
      </c>
      <c r="G12" s="111">
        <v>14</v>
      </c>
      <c r="H12" s="110">
        <v>68596455.799999997</v>
      </c>
      <c r="I12" s="110">
        <v>51447341.840000004</v>
      </c>
      <c r="J12" s="197">
        <v>0.76725246643507683</v>
      </c>
      <c r="K12" s="111">
        <v>8</v>
      </c>
      <c r="L12" s="110">
        <v>24337480.859999999</v>
      </c>
      <c r="M12" s="112">
        <v>18253110.649999999</v>
      </c>
      <c r="N12" s="111">
        <v>14</v>
      </c>
      <c r="O12" s="110">
        <v>67440326.129999995</v>
      </c>
      <c r="P12" s="110">
        <v>50580244.539999999</v>
      </c>
      <c r="Q12" s="197">
        <f t="shared" si="5"/>
        <v>0.75432113739655426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420929.79000000004</v>
      </c>
      <c r="X12" s="111">
        <v>14</v>
      </c>
      <c r="Y12" s="71">
        <v>66879086.399999991</v>
      </c>
      <c r="Z12" s="71">
        <v>50159314.749999993</v>
      </c>
      <c r="AA12" s="183">
        <f t="shared" si="1"/>
        <v>0.74804366194856098</v>
      </c>
      <c r="AB12" s="73">
        <v>13</v>
      </c>
      <c r="AC12" s="74">
        <v>23</v>
      </c>
      <c r="AD12" s="71">
        <v>56711501.439999998</v>
      </c>
      <c r="AE12" s="71">
        <v>42533626.090000004</v>
      </c>
      <c r="AF12" s="183">
        <f t="shared" si="2"/>
        <v>0.63431905989341819</v>
      </c>
      <c r="AG12" s="74">
        <v>0</v>
      </c>
      <c r="AH12" s="72">
        <v>0</v>
      </c>
      <c r="AI12" s="73">
        <v>14</v>
      </c>
      <c r="AJ12" s="110">
        <v>57296290.490000002</v>
      </c>
      <c r="AK12" s="110">
        <v>42972217.789999999</v>
      </c>
      <c r="AL12" s="71">
        <v>56804590.299999997</v>
      </c>
      <c r="AM12" s="71">
        <v>42603442.670000002</v>
      </c>
      <c r="AN12" s="183">
        <f t="shared" si="3"/>
        <v>0.6408599348660976</v>
      </c>
      <c r="AO12" s="111">
        <v>12</v>
      </c>
      <c r="AP12" s="110">
        <v>54676344.670000002</v>
      </c>
      <c r="AQ12" s="110">
        <v>41007258.439999998</v>
      </c>
      <c r="AR12" s="183">
        <f t="shared" si="4"/>
        <v>0.6115557985389658</v>
      </c>
    </row>
    <row r="13" spans="1:44" s="127" customFormat="1" ht="25.5" outlineLevel="1" x14ac:dyDescent="0.2">
      <c r="A13" s="158" t="s">
        <v>20</v>
      </c>
      <c r="B13" s="166">
        <v>1467109.1179722745</v>
      </c>
      <c r="C13" s="70">
        <v>28</v>
      </c>
      <c r="D13" s="71">
        <v>1645869.5999999999</v>
      </c>
      <c r="E13" s="86">
        <v>1234402.18</v>
      </c>
      <c r="F13" s="183">
        <f t="shared" si="0"/>
        <v>1.121845389574563</v>
      </c>
      <c r="G13" s="111">
        <v>19</v>
      </c>
      <c r="H13" s="110">
        <v>1364408.0999999999</v>
      </c>
      <c r="I13" s="110">
        <v>1023306.06</v>
      </c>
      <c r="J13" s="197">
        <v>0.92999769634434548</v>
      </c>
      <c r="K13" s="111">
        <v>9</v>
      </c>
      <c r="L13" s="110">
        <v>281461.5</v>
      </c>
      <c r="M13" s="112">
        <v>211096.12</v>
      </c>
      <c r="N13" s="111">
        <v>17</v>
      </c>
      <c r="O13" s="110">
        <v>1258960.2</v>
      </c>
      <c r="P13" s="110">
        <v>944220.13</v>
      </c>
      <c r="Q13" s="197">
        <f t="shared" si="5"/>
        <v>0.85812308340093879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17</v>
      </c>
      <c r="Y13" s="71">
        <v>1258960.2</v>
      </c>
      <c r="Z13" s="71">
        <v>944220.13</v>
      </c>
      <c r="AA13" s="183">
        <f t="shared" si="1"/>
        <v>0.85812308340093879</v>
      </c>
      <c r="AB13" s="73">
        <v>17</v>
      </c>
      <c r="AC13" s="74">
        <v>17</v>
      </c>
      <c r="AD13" s="71">
        <v>1258959.7</v>
      </c>
      <c r="AE13" s="71">
        <v>944219.77</v>
      </c>
      <c r="AF13" s="183">
        <f t="shared" si="2"/>
        <v>0.85812274259465937</v>
      </c>
      <c r="AG13" s="74">
        <v>0</v>
      </c>
      <c r="AH13" s="72">
        <v>0</v>
      </c>
      <c r="AI13" s="111">
        <v>17</v>
      </c>
      <c r="AJ13" s="110">
        <v>1258960.2</v>
      </c>
      <c r="AK13" s="110">
        <v>944220.09</v>
      </c>
      <c r="AL13" s="71">
        <v>0</v>
      </c>
      <c r="AM13" s="71">
        <v>0</v>
      </c>
      <c r="AN13" s="183">
        <f t="shared" si="3"/>
        <v>0.85812308340093879</v>
      </c>
      <c r="AO13" s="111">
        <v>17</v>
      </c>
      <c r="AP13" s="110">
        <v>1258960.2</v>
      </c>
      <c r="AQ13" s="110">
        <v>944220.09</v>
      </c>
      <c r="AR13" s="183">
        <f t="shared" si="4"/>
        <v>0.85812308340093879</v>
      </c>
    </row>
    <row r="14" spans="1:44" ht="36.75" customHeight="1" x14ac:dyDescent="0.2">
      <c r="A14" s="157" t="s">
        <v>21</v>
      </c>
      <c r="B14" s="165">
        <v>26623494.99425067</v>
      </c>
      <c r="C14" s="70">
        <v>13</v>
      </c>
      <c r="D14" s="71">
        <v>30276905.75</v>
      </c>
      <c r="E14" s="86">
        <v>22707679.32</v>
      </c>
      <c r="F14" s="183">
        <f t="shared" si="0"/>
        <v>1.1372250621692712</v>
      </c>
      <c r="G14" s="111">
        <v>11</v>
      </c>
      <c r="H14" s="110">
        <v>25712899.84</v>
      </c>
      <c r="I14" s="110">
        <v>19284674.879999999</v>
      </c>
      <c r="J14" s="197">
        <v>0.96579730969028244</v>
      </c>
      <c r="K14" s="111">
        <v>2</v>
      </c>
      <c r="L14" s="110">
        <v>4564005.91</v>
      </c>
      <c r="M14" s="112">
        <v>3423004.44</v>
      </c>
      <c r="N14" s="111">
        <v>11</v>
      </c>
      <c r="O14" s="110">
        <v>25076104.820000004</v>
      </c>
      <c r="P14" s="110">
        <v>18807078.580000002</v>
      </c>
      <c r="Q14" s="197">
        <f t="shared" si="5"/>
        <v>0.94187877382046103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3">
        <f t="shared" si="1"/>
        <v>0.93585339322957162</v>
      </c>
      <c r="AB14" s="111">
        <v>10</v>
      </c>
      <c r="AC14" s="74">
        <v>13</v>
      </c>
      <c r="AD14" s="71">
        <v>17913280.050000001</v>
      </c>
      <c r="AE14" s="71">
        <v>13434960.029999999</v>
      </c>
      <c r="AF14" s="183">
        <f t="shared" si="2"/>
        <v>0.67283728352976813</v>
      </c>
      <c r="AG14" s="74">
        <v>0</v>
      </c>
      <c r="AH14" s="72">
        <v>0</v>
      </c>
      <c r="AI14" s="111">
        <v>11</v>
      </c>
      <c r="AJ14" s="110">
        <v>21980817.989999998</v>
      </c>
      <c r="AK14" s="110">
        <v>16485613.449999999</v>
      </c>
      <c r="AL14" s="71">
        <v>19664354.550000001</v>
      </c>
      <c r="AM14" s="71">
        <v>14748265.890000001</v>
      </c>
      <c r="AN14" s="183">
        <f t="shared" si="3"/>
        <v>0.82561729760674718</v>
      </c>
      <c r="AO14" s="111">
        <v>8</v>
      </c>
      <c r="AP14" s="110">
        <v>16133636.84</v>
      </c>
      <c r="AQ14" s="110">
        <v>12100227.59</v>
      </c>
      <c r="AR14" s="183">
        <f t="shared" si="4"/>
        <v>0.60599244552542975</v>
      </c>
    </row>
    <row r="15" spans="1:44" x14ac:dyDescent="0.2">
      <c r="A15" s="157" t="s">
        <v>22</v>
      </c>
      <c r="B15" s="165">
        <v>53437399.136816002</v>
      </c>
      <c r="C15" s="70">
        <v>207</v>
      </c>
      <c r="D15" s="71">
        <v>71015925.830000013</v>
      </c>
      <c r="E15" s="86">
        <v>35507962.909999996</v>
      </c>
      <c r="F15" s="183">
        <f t="shared" si="0"/>
        <v>1.3289555063894041</v>
      </c>
      <c r="G15" s="111">
        <v>207</v>
      </c>
      <c r="H15" s="110">
        <v>71015925.829999998</v>
      </c>
      <c r="I15" s="110">
        <v>35507962.909999996</v>
      </c>
      <c r="J15" s="197">
        <v>1.3289555063894039</v>
      </c>
      <c r="K15" s="111">
        <v>51</v>
      </c>
      <c r="L15" s="110">
        <v>11225762.990000002</v>
      </c>
      <c r="M15" s="112">
        <v>5612881.5000000019</v>
      </c>
      <c r="N15" s="111">
        <v>156</v>
      </c>
      <c r="O15" s="110">
        <v>58485169.600000001</v>
      </c>
      <c r="P15" s="110">
        <v>29242584.699999999</v>
      </c>
      <c r="Q15" s="197">
        <f t="shared" si="5"/>
        <v>1.0944613799459095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3">
        <f t="shared" si="1"/>
        <v>1.0288817024801773</v>
      </c>
      <c r="AB15" s="111">
        <v>46</v>
      </c>
      <c r="AC15" s="74">
        <v>46</v>
      </c>
      <c r="AD15" s="71">
        <v>44344668.969999999</v>
      </c>
      <c r="AE15" s="71">
        <v>22172334.490000002</v>
      </c>
      <c r="AF15" s="183">
        <f t="shared" si="2"/>
        <v>0.82984332483068934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3"/>
        <v>1.0043788959972564</v>
      </c>
      <c r="AO15" s="111">
        <v>154</v>
      </c>
      <c r="AP15" s="110">
        <v>53671395.950000003</v>
      </c>
      <c r="AQ15" s="110">
        <v>26835697.870000001</v>
      </c>
      <c r="AR15" s="183">
        <f t="shared" si="4"/>
        <v>1.0043788959972564</v>
      </c>
    </row>
    <row r="16" spans="1:44" x14ac:dyDescent="0.2">
      <c r="A16" s="157" t="s">
        <v>23</v>
      </c>
      <c r="B16" s="165">
        <v>3849169.1499226671</v>
      </c>
      <c r="C16" s="70">
        <v>3</v>
      </c>
      <c r="D16" s="71">
        <v>2700000</v>
      </c>
      <c r="E16" s="86">
        <v>2025000</v>
      </c>
      <c r="F16" s="183">
        <f t="shared" si="0"/>
        <v>0.70145007788349467</v>
      </c>
      <c r="G16" s="111">
        <v>3</v>
      </c>
      <c r="H16" s="110">
        <v>2700000</v>
      </c>
      <c r="I16" s="110">
        <v>2025000</v>
      </c>
      <c r="J16" s="197">
        <v>0.70145007788349467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197">
        <f t="shared" si="5"/>
        <v>0.70145007788349467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3">
        <f t="shared" si="1"/>
        <v>0.70145007788349467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3">
        <f t="shared" si="2"/>
        <v>0.28941886069682893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3">
        <f t="shared" si="3"/>
        <v>0.28941886069682893</v>
      </c>
      <c r="AO16" s="111">
        <v>3</v>
      </c>
      <c r="AP16" s="110">
        <v>1114022.1499999999</v>
      </c>
      <c r="AQ16" s="110">
        <v>835516.61</v>
      </c>
      <c r="AR16" s="183">
        <f t="shared" si="4"/>
        <v>0.28941886069682893</v>
      </c>
    </row>
    <row r="17" spans="1:44" ht="25.5" x14ac:dyDescent="0.2">
      <c r="A17" s="157" t="s">
        <v>24</v>
      </c>
      <c r="B17" s="165">
        <v>68352478.832042664</v>
      </c>
      <c r="C17" s="70">
        <v>468</v>
      </c>
      <c r="D17" s="71">
        <v>117886042.94</v>
      </c>
      <c r="E17" s="86">
        <v>88414532.409999996</v>
      </c>
      <c r="F17" s="183">
        <f t="shared" si="0"/>
        <v>1.7246783870073299</v>
      </c>
      <c r="G17" s="111">
        <v>232</v>
      </c>
      <c r="H17" s="110">
        <v>55550177</v>
      </c>
      <c r="I17" s="110">
        <v>41662632.829999998</v>
      </c>
      <c r="J17" s="197">
        <v>0.81270171834585858</v>
      </c>
      <c r="K17" s="111">
        <v>163</v>
      </c>
      <c r="L17" s="110">
        <v>41332612.490000002</v>
      </c>
      <c r="M17" s="112">
        <v>30999459.420000002</v>
      </c>
      <c r="N17" s="111">
        <v>211</v>
      </c>
      <c r="O17" s="110">
        <v>45045965.5</v>
      </c>
      <c r="P17" s="110">
        <v>33784473.549999982</v>
      </c>
      <c r="Q17" s="197">
        <f t="shared" si="5"/>
        <v>0.65902460700347121</v>
      </c>
      <c r="R17" s="111">
        <v>16</v>
      </c>
      <c r="S17" s="110">
        <v>3243662.11</v>
      </c>
      <c r="T17" s="112">
        <v>2432746.54</v>
      </c>
      <c r="U17" s="111">
        <v>9</v>
      </c>
      <c r="V17" s="110">
        <v>377362.88</v>
      </c>
      <c r="W17" s="112">
        <v>283022.15000000002</v>
      </c>
      <c r="X17" s="111">
        <v>195</v>
      </c>
      <c r="Y17" s="71">
        <v>41424940.510000005</v>
      </c>
      <c r="Z17" s="71">
        <v>31068704.859999981</v>
      </c>
      <c r="AA17" s="183">
        <f t="shared" si="1"/>
        <v>0.60604884003973514</v>
      </c>
      <c r="AB17" s="111">
        <v>157</v>
      </c>
      <c r="AC17" s="74">
        <v>165</v>
      </c>
      <c r="AD17" s="71">
        <v>30588767.119999997</v>
      </c>
      <c r="AE17" s="71">
        <v>22941575.339999996</v>
      </c>
      <c r="AF17" s="183">
        <f t="shared" si="2"/>
        <v>0.44751511053700688</v>
      </c>
      <c r="AG17" s="74">
        <v>1</v>
      </c>
      <c r="AH17" s="72">
        <v>117000</v>
      </c>
      <c r="AI17" s="111">
        <v>172</v>
      </c>
      <c r="AJ17" s="112">
        <v>34451346.630000003</v>
      </c>
      <c r="AK17" s="215">
        <v>25838509.399999999</v>
      </c>
      <c r="AL17" s="71">
        <v>31353341.629999999</v>
      </c>
      <c r="AM17" s="71">
        <v>23515005.809999999</v>
      </c>
      <c r="AN17" s="183">
        <f t="shared" si="3"/>
        <v>0.50402483155957911</v>
      </c>
      <c r="AO17" s="111">
        <v>130</v>
      </c>
      <c r="AP17" s="110">
        <v>24667399.939999998</v>
      </c>
      <c r="AQ17" s="110">
        <v>18500549.530000001</v>
      </c>
      <c r="AR17" s="183">
        <f t="shared" si="4"/>
        <v>0.36088522847303489</v>
      </c>
    </row>
    <row r="18" spans="1:44" x14ac:dyDescent="0.2">
      <c r="A18" s="157" t="s">
        <v>25</v>
      </c>
      <c r="B18" s="165">
        <v>49796671.656192005</v>
      </c>
      <c r="C18" s="70">
        <v>499</v>
      </c>
      <c r="D18" s="71">
        <v>63798204.24000001</v>
      </c>
      <c r="E18" s="86">
        <v>47848653.170000002</v>
      </c>
      <c r="F18" s="183">
        <f t="shared" si="0"/>
        <v>1.2811740648145702</v>
      </c>
      <c r="G18" s="111">
        <v>282</v>
      </c>
      <c r="H18" s="110">
        <v>35267637.119999997</v>
      </c>
      <c r="I18" s="110">
        <v>26450727.829999991</v>
      </c>
      <c r="J18" s="197">
        <v>0.70823281852040443</v>
      </c>
      <c r="K18" s="111">
        <v>91</v>
      </c>
      <c r="L18" s="110">
        <v>10593290.390000001</v>
      </c>
      <c r="M18" s="112">
        <v>7944967.7799999993</v>
      </c>
      <c r="N18" s="111">
        <v>306</v>
      </c>
      <c r="O18" s="110">
        <v>32581255.650000002</v>
      </c>
      <c r="P18" s="110">
        <v>24435941.359999999</v>
      </c>
      <c r="Q18" s="197">
        <f t="shared" si="5"/>
        <v>0.65428581000249764</v>
      </c>
      <c r="R18" s="111">
        <v>27</v>
      </c>
      <c r="S18" s="110">
        <v>3584698.36</v>
      </c>
      <c r="T18" s="112">
        <v>2688523.7300000004</v>
      </c>
      <c r="U18" s="111">
        <v>33</v>
      </c>
      <c r="V18" s="110">
        <v>465926.01</v>
      </c>
      <c r="W18" s="112">
        <v>349444.51</v>
      </c>
      <c r="X18" s="111">
        <v>279</v>
      </c>
      <c r="Y18" s="71">
        <v>28530631.280000005</v>
      </c>
      <c r="Z18" s="71">
        <v>21397973.119999997</v>
      </c>
      <c r="AA18" s="183">
        <f t="shared" si="1"/>
        <v>0.57294253473369128</v>
      </c>
      <c r="AB18" s="111">
        <v>260</v>
      </c>
      <c r="AC18" s="74">
        <v>268</v>
      </c>
      <c r="AD18" s="71">
        <v>23082321.52</v>
      </c>
      <c r="AE18" s="71">
        <v>17311741.140000001</v>
      </c>
      <c r="AF18" s="183">
        <f t="shared" si="2"/>
        <v>0.46353141188563374</v>
      </c>
      <c r="AG18" s="74">
        <v>4</v>
      </c>
      <c r="AH18" s="72">
        <v>100187.64</v>
      </c>
      <c r="AI18" s="111">
        <v>268</v>
      </c>
      <c r="AJ18" s="110">
        <v>24382710.469999999</v>
      </c>
      <c r="AK18" s="110">
        <v>18287032.449999999</v>
      </c>
      <c r="AL18" s="71">
        <v>21231151.77</v>
      </c>
      <c r="AM18" s="71">
        <v>15923363.6</v>
      </c>
      <c r="AN18" s="183">
        <f t="shared" si="3"/>
        <v>0.48964538510412897</v>
      </c>
      <c r="AO18" s="111">
        <v>242</v>
      </c>
      <c r="AP18" s="110">
        <v>19915866.259999998</v>
      </c>
      <c r="AQ18" s="110">
        <v>14936899.440000001</v>
      </c>
      <c r="AR18" s="183">
        <f t="shared" si="4"/>
        <v>0.39994372309667298</v>
      </c>
    </row>
    <row r="19" spans="1:44" ht="25.5" x14ac:dyDescent="0.2">
      <c r="A19" s="157" t="s">
        <v>26</v>
      </c>
      <c r="B19" s="165">
        <v>365836136.98885465</v>
      </c>
      <c r="C19" s="70">
        <v>3969</v>
      </c>
      <c r="D19" s="71">
        <v>350290101</v>
      </c>
      <c r="E19" s="86">
        <v>223277213.25</v>
      </c>
      <c r="F19" s="183">
        <f t="shared" si="0"/>
        <v>0.95750546647247081</v>
      </c>
      <c r="G19" s="111">
        <v>3969</v>
      </c>
      <c r="H19" s="110">
        <v>350290101</v>
      </c>
      <c r="I19" s="110">
        <v>223277213.25</v>
      </c>
      <c r="J19" s="197">
        <v>0.95750546647247081</v>
      </c>
      <c r="K19" s="111">
        <v>115</v>
      </c>
      <c r="L19" s="110">
        <v>8908150</v>
      </c>
      <c r="M19" s="112">
        <v>5259175</v>
      </c>
      <c r="N19" s="111">
        <v>3854</v>
      </c>
      <c r="O19" s="110">
        <v>339790000</v>
      </c>
      <c r="P19" s="110">
        <v>217082875</v>
      </c>
      <c r="Q19" s="197">
        <f t="shared" si="5"/>
        <v>0.92880381581973637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3852</v>
      </c>
      <c r="Y19" s="71">
        <v>339445500</v>
      </c>
      <c r="Z19" s="71">
        <v>216853750</v>
      </c>
      <c r="AA19" s="183">
        <f t="shared" si="1"/>
        <v>0.92786213738732259</v>
      </c>
      <c r="AB19" s="243">
        <v>3870</v>
      </c>
      <c r="AC19" s="244">
        <v>3961</v>
      </c>
      <c r="AD19" s="71">
        <v>317512462.5</v>
      </c>
      <c r="AE19" s="71">
        <v>200391871.88</v>
      </c>
      <c r="AF19" s="183">
        <f t="shared" si="2"/>
        <v>0.86790896359610625</v>
      </c>
      <c r="AG19" s="74">
        <v>3</v>
      </c>
      <c r="AH19" s="72">
        <v>160500</v>
      </c>
      <c r="AI19" s="111">
        <v>3851</v>
      </c>
      <c r="AJ19" s="110">
        <v>316070000</v>
      </c>
      <c r="AK19" s="110">
        <v>199322125</v>
      </c>
      <c r="AL19" s="71">
        <v>0</v>
      </c>
      <c r="AM19" s="71">
        <v>0</v>
      </c>
      <c r="AN19" s="183">
        <f t="shared" si="3"/>
        <v>0.86396604392755549</v>
      </c>
      <c r="AO19" s="111">
        <v>3851</v>
      </c>
      <c r="AP19" s="110">
        <v>316070000</v>
      </c>
      <c r="AQ19" s="110">
        <v>199322125</v>
      </c>
      <c r="AR19" s="183">
        <f t="shared" si="4"/>
        <v>0.86396604392755549</v>
      </c>
    </row>
    <row r="20" spans="1:44" outlineLevel="1" x14ac:dyDescent="0.2">
      <c r="A20" s="158" t="s">
        <v>213</v>
      </c>
      <c r="B20" s="166">
        <v>172751755.96456397</v>
      </c>
      <c r="C20" s="202">
        <v>2745</v>
      </c>
      <c r="D20" s="203">
        <v>157761450</v>
      </c>
      <c r="E20" s="204">
        <v>78880725</v>
      </c>
      <c r="F20" s="205">
        <f t="shared" si="0"/>
        <v>0.91322631784050357</v>
      </c>
      <c r="G20" s="234">
        <v>2745</v>
      </c>
      <c r="H20" s="235">
        <v>157761450</v>
      </c>
      <c r="I20" s="235">
        <v>78880725</v>
      </c>
      <c r="J20" s="236">
        <v>0.91322631784050357</v>
      </c>
      <c r="K20" s="234">
        <v>98</v>
      </c>
      <c r="L20" s="235">
        <v>5687750</v>
      </c>
      <c r="M20" s="237">
        <v>2843875</v>
      </c>
      <c r="N20" s="234">
        <v>2647</v>
      </c>
      <c r="O20" s="235">
        <v>151038500</v>
      </c>
      <c r="P20" s="235">
        <v>75519250</v>
      </c>
      <c r="Q20" s="236">
        <f t="shared" si="5"/>
        <v>0.87430949200297603</v>
      </c>
      <c r="R20" s="234">
        <v>1</v>
      </c>
      <c r="S20" s="235">
        <v>117000</v>
      </c>
      <c r="T20" s="237">
        <v>58500</v>
      </c>
      <c r="U20" s="234">
        <v>0</v>
      </c>
      <c r="V20" s="235">
        <v>0</v>
      </c>
      <c r="W20" s="237">
        <v>0</v>
      </c>
      <c r="X20" s="234">
        <v>2646</v>
      </c>
      <c r="Y20" s="203">
        <v>150921500</v>
      </c>
      <c r="Z20" s="203">
        <v>75460750</v>
      </c>
      <c r="AA20" s="205">
        <f t="shared" si="1"/>
        <v>0.87363221958194193</v>
      </c>
      <c r="AB20" s="243">
        <v>2647</v>
      </c>
      <c r="AC20" s="244">
        <v>2649</v>
      </c>
      <c r="AD20" s="71">
        <v>150969900</v>
      </c>
      <c r="AE20" s="71">
        <v>75484950</v>
      </c>
      <c r="AF20" s="205">
        <f t="shared" si="2"/>
        <v>0.87391239039542956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05">
        <f t="shared" si="3"/>
        <v>0.87363221958194193</v>
      </c>
      <c r="AO20" s="111">
        <v>2646</v>
      </c>
      <c r="AP20" s="110">
        <v>150921500</v>
      </c>
      <c r="AQ20" s="110">
        <v>75460750</v>
      </c>
      <c r="AR20" s="205">
        <f t="shared" si="4"/>
        <v>0.87363221958194193</v>
      </c>
    </row>
    <row r="21" spans="1:44" ht="25.5" outlineLevel="1" x14ac:dyDescent="0.2">
      <c r="A21" s="158" t="s">
        <v>215</v>
      </c>
      <c r="B21" s="166">
        <v>193084381.02429065</v>
      </c>
      <c r="C21" s="202">
        <v>1224</v>
      </c>
      <c r="D21" s="203">
        <v>192528651</v>
      </c>
      <c r="E21" s="204">
        <v>144396488.25</v>
      </c>
      <c r="F21" s="205">
        <f t="shared" si="0"/>
        <v>0.99712182818028794</v>
      </c>
      <c r="G21" s="234">
        <v>1224</v>
      </c>
      <c r="H21" s="235">
        <v>192528651</v>
      </c>
      <c r="I21" s="235">
        <v>144396488.25</v>
      </c>
      <c r="J21" s="236">
        <v>0.99712182818028794</v>
      </c>
      <c r="K21" s="234">
        <v>17</v>
      </c>
      <c r="L21" s="235">
        <v>3220400</v>
      </c>
      <c r="M21" s="237">
        <v>2415300</v>
      </c>
      <c r="N21" s="234">
        <v>1207</v>
      </c>
      <c r="O21" s="235">
        <v>188751500</v>
      </c>
      <c r="P21" s="235">
        <v>141563625</v>
      </c>
      <c r="Q21" s="236">
        <f t="shared" si="5"/>
        <v>0.97755965033885595</v>
      </c>
      <c r="R21" s="234">
        <v>1</v>
      </c>
      <c r="S21" s="235">
        <v>202350</v>
      </c>
      <c r="T21" s="237">
        <v>151762.5</v>
      </c>
      <c r="U21" s="234">
        <v>1</v>
      </c>
      <c r="V21" s="235">
        <v>25150</v>
      </c>
      <c r="W21" s="237">
        <v>18862.5</v>
      </c>
      <c r="X21" s="234">
        <v>1206</v>
      </c>
      <c r="Y21" s="203">
        <v>188524000</v>
      </c>
      <c r="Z21" s="203">
        <v>141393000</v>
      </c>
      <c r="AA21" s="205">
        <f t="shared" si="1"/>
        <v>0.97638140899798131</v>
      </c>
      <c r="AB21" s="243">
        <v>1223</v>
      </c>
      <c r="AC21" s="244">
        <v>1312</v>
      </c>
      <c r="AD21" s="71">
        <v>166542562.5</v>
      </c>
      <c r="AE21" s="71">
        <v>124906921.88</v>
      </c>
      <c r="AF21" s="205">
        <f t="shared" si="2"/>
        <v>0.86253772374808713</v>
      </c>
      <c r="AG21" s="74">
        <v>0</v>
      </c>
      <c r="AH21" s="72">
        <v>0</v>
      </c>
      <c r="AI21" s="111">
        <v>1205</v>
      </c>
      <c r="AJ21" s="110">
        <v>165148500</v>
      </c>
      <c r="AK21" s="110">
        <v>123861375</v>
      </c>
      <c r="AL21" s="71">
        <v>0</v>
      </c>
      <c r="AM21" s="71">
        <v>0</v>
      </c>
      <c r="AN21" s="205">
        <f t="shared" si="3"/>
        <v>0.85531775860846959</v>
      </c>
      <c r="AO21" s="111">
        <v>1205</v>
      </c>
      <c r="AP21" s="110">
        <v>165148500</v>
      </c>
      <c r="AQ21" s="110">
        <v>123861375</v>
      </c>
      <c r="AR21" s="205">
        <f t="shared" si="4"/>
        <v>0.85531775860846959</v>
      </c>
    </row>
    <row r="22" spans="1:44" ht="25.5" x14ac:dyDescent="0.2">
      <c r="A22" s="157" t="s">
        <v>27</v>
      </c>
      <c r="B22" s="165">
        <v>105492687.82741867</v>
      </c>
      <c r="C22" s="70">
        <v>868</v>
      </c>
      <c r="D22" s="71">
        <v>231681348.88999999</v>
      </c>
      <c r="E22" s="86">
        <v>173761011.63</v>
      </c>
      <c r="F22" s="183">
        <f t="shared" si="0"/>
        <v>2.1961839598685771</v>
      </c>
      <c r="G22" s="111">
        <v>443</v>
      </c>
      <c r="H22" s="110">
        <v>116831061.00999998</v>
      </c>
      <c r="I22" s="110">
        <v>87623295.719999969</v>
      </c>
      <c r="J22" s="197">
        <v>1.1074801810067669</v>
      </c>
      <c r="K22" s="111">
        <v>113</v>
      </c>
      <c r="L22" s="110">
        <v>28408290.610000003</v>
      </c>
      <c r="M22" s="112">
        <v>21306217.949999996</v>
      </c>
      <c r="N22" s="111">
        <v>432</v>
      </c>
      <c r="O22" s="110">
        <v>98304132.609999985</v>
      </c>
      <c r="P22" s="110">
        <v>73728099.039999992</v>
      </c>
      <c r="Q22" s="197">
        <f t="shared" si="5"/>
        <v>0.93185731290514806</v>
      </c>
      <c r="R22" s="111">
        <v>18</v>
      </c>
      <c r="S22" s="110">
        <v>3562947.47</v>
      </c>
      <c r="T22" s="112">
        <v>2672210.59</v>
      </c>
      <c r="U22" s="111">
        <v>37</v>
      </c>
      <c r="V22" s="110">
        <v>952386.58</v>
      </c>
      <c r="W22" s="112">
        <v>714289.92999999993</v>
      </c>
      <c r="X22" s="111">
        <v>414</v>
      </c>
      <c r="Y22" s="71">
        <v>93788798.560000002</v>
      </c>
      <c r="Z22" s="71">
        <v>70341598.519999981</v>
      </c>
      <c r="AA22" s="183">
        <f t="shared" si="1"/>
        <v>0.88905497140649492</v>
      </c>
      <c r="AB22" s="111">
        <v>373</v>
      </c>
      <c r="AC22" s="74">
        <v>394</v>
      </c>
      <c r="AD22" s="71">
        <v>81115905.510000005</v>
      </c>
      <c r="AE22" s="71">
        <v>60836929.149999991</v>
      </c>
      <c r="AF22" s="183">
        <f t="shared" si="2"/>
        <v>0.76892443619127426</v>
      </c>
      <c r="AG22" s="74">
        <v>5</v>
      </c>
      <c r="AH22" s="72">
        <v>894446.03</v>
      </c>
      <c r="AI22" s="111">
        <v>396</v>
      </c>
      <c r="AJ22" s="110">
        <v>86337078.620000005</v>
      </c>
      <c r="AK22" s="110">
        <v>64752808.43</v>
      </c>
      <c r="AL22" s="71">
        <v>82145160.849999994</v>
      </c>
      <c r="AM22" s="71">
        <v>61608870.340000004</v>
      </c>
      <c r="AN22" s="183">
        <f t="shared" si="3"/>
        <v>0.81841765906319131</v>
      </c>
      <c r="AO22" s="111">
        <v>354</v>
      </c>
      <c r="AP22" s="110">
        <v>74816235.489999995</v>
      </c>
      <c r="AQ22" s="110">
        <v>56112176.219999999</v>
      </c>
      <c r="AR22" s="183">
        <f t="shared" si="4"/>
        <v>0.7092077852106301</v>
      </c>
    </row>
    <row r="23" spans="1:44" ht="25.5" collapsed="1" x14ac:dyDescent="0.2">
      <c r="A23" s="157" t="s">
        <v>28</v>
      </c>
      <c r="B23" s="165">
        <v>148146292.5212827</v>
      </c>
      <c r="C23" s="70">
        <v>42</v>
      </c>
      <c r="D23" s="71">
        <v>522491641.90999997</v>
      </c>
      <c r="E23" s="86">
        <v>391868731.44</v>
      </c>
      <c r="F23" s="183">
        <f t="shared" si="0"/>
        <v>3.5268627585461769</v>
      </c>
      <c r="G23" s="111">
        <v>16</v>
      </c>
      <c r="H23" s="110">
        <v>153552694.35999998</v>
      </c>
      <c r="I23" s="110">
        <v>115164520.76999998</v>
      </c>
      <c r="J23" s="197">
        <v>1.0364936695121183</v>
      </c>
      <c r="K23" s="111">
        <v>24</v>
      </c>
      <c r="L23" s="110">
        <v>166363221.54999998</v>
      </c>
      <c r="M23" s="112">
        <v>124772416.17000002</v>
      </c>
      <c r="N23" s="111">
        <v>17</v>
      </c>
      <c r="O23" s="110">
        <v>331007995.13999999</v>
      </c>
      <c r="P23" s="110">
        <v>248255996.30000001</v>
      </c>
      <c r="Q23" s="197">
        <f t="shared" si="5"/>
        <v>2.234331953278192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16</v>
      </c>
      <c r="Y23" s="71">
        <v>141654046.68000001</v>
      </c>
      <c r="Z23" s="71">
        <v>106240534.97</v>
      </c>
      <c r="AA23" s="183">
        <f t="shared" si="1"/>
        <v>0.95617679166456349</v>
      </c>
      <c r="AB23" s="111">
        <v>8</v>
      </c>
      <c r="AC23" s="113">
        <v>11</v>
      </c>
      <c r="AD23" s="110">
        <v>6572911.7999999998</v>
      </c>
      <c r="AE23" s="110">
        <v>4929683.8600000003</v>
      </c>
      <c r="AF23" s="183">
        <f t="shared" si="2"/>
        <v>4.43677103769285E-2</v>
      </c>
      <c r="AG23" s="74">
        <v>2</v>
      </c>
      <c r="AH23" s="72">
        <v>274653.2</v>
      </c>
      <c r="AI23" s="111">
        <v>10</v>
      </c>
      <c r="AJ23" s="110">
        <v>18363127.920000002</v>
      </c>
      <c r="AK23" s="110">
        <v>13772345.9</v>
      </c>
      <c r="AL23" s="71">
        <v>12272285.24</v>
      </c>
      <c r="AM23" s="71">
        <v>9204213.9199999999</v>
      </c>
      <c r="AN23" s="183">
        <f t="shared" si="3"/>
        <v>0.12395266602680559</v>
      </c>
      <c r="AO23" s="73">
        <v>6</v>
      </c>
      <c r="AP23" s="71">
        <v>6120842.6799999997</v>
      </c>
      <c r="AQ23" s="71">
        <v>4590631.9800000004</v>
      </c>
      <c r="AR23" s="183">
        <f t="shared" si="4"/>
        <v>4.1316205595362296E-2</v>
      </c>
    </row>
    <row r="24" spans="1:44" x14ac:dyDescent="0.2">
      <c r="A24" s="157" t="s">
        <v>29</v>
      </c>
      <c r="B24" s="165">
        <v>42809085.882829338</v>
      </c>
      <c r="C24" s="70">
        <v>30</v>
      </c>
      <c r="D24" s="71">
        <v>122351326.03999999</v>
      </c>
      <c r="E24" s="86">
        <v>91763494.530000001</v>
      </c>
      <c r="F24" s="183">
        <f t="shared" si="0"/>
        <v>2.85806911119013</v>
      </c>
      <c r="G24" s="111">
        <v>7</v>
      </c>
      <c r="H24" s="110">
        <v>37709288.939999998</v>
      </c>
      <c r="I24" s="110">
        <v>28281966.710000001</v>
      </c>
      <c r="J24" s="197">
        <v>0.88087115532464888</v>
      </c>
      <c r="K24" s="111">
        <v>15</v>
      </c>
      <c r="L24" s="110">
        <v>60982209.329999998</v>
      </c>
      <c r="M24" s="112">
        <v>45736657</v>
      </c>
      <c r="N24" s="111">
        <v>8</v>
      </c>
      <c r="O24" s="110">
        <v>39936283.590000004</v>
      </c>
      <c r="P24" s="110">
        <v>29952212.670000002</v>
      </c>
      <c r="Q24" s="197">
        <f t="shared" si="5"/>
        <v>0.93289269710891887</v>
      </c>
      <c r="R24" s="111">
        <v>1</v>
      </c>
      <c r="S24" s="110">
        <v>3646826.6</v>
      </c>
      <c r="T24" s="112">
        <v>2735119.95</v>
      </c>
      <c r="U24" s="111">
        <v>4</v>
      </c>
      <c r="V24" s="110">
        <v>33625.9</v>
      </c>
      <c r="W24" s="112">
        <v>25219.43</v>
      </c>
      <c r="X24" s="111">
        <v>7</v>
      </c>
      <c r="Y24" s="71">
        <v>36255831.089999996</v>
      </c>
      <c r="Z24" s="71">
        <v>27191873.289999999</v>
      </c>
      <c r="AA24" s="183">
        <f t="shared" si="1"/>
        <v>0.84691906735018974</v>
      </c>
      <c r="AB24" s="111">
        <v>5</v>
      </c>
      <c r="AC24" s="74">
        <v>10</v>
      </c>
      <c r="AD24" s="71">
        <v>20899281.530000001</v>
      </c>
      <c r="AE24" s="71">
        <v>15674461.15</v>
      </c>
      <c r="AF24" s="183">
        <f t="shared" si="2"/>
        <v>0.48819733238879254</v>
      </c>
      <c r="AG24" s="74">
        <v>0</v>
      </c>
      <c r="AH24" s="72">
        <v>0</v>
      </c>
      <c r="AI24" s="111">
        <v>8</v>
      </c>
      <c r="AJ24" s="110">
        <v>24823900.460000001</v>
      </c>
      <c r="AK24" s="110">
        <v>18617925.309999999</v>
      </c>
      <c r="AL24" s="71">
        <v>24613402.379999999</v>
      </c>
      <c r="AM24" s="71">
        <v>18460051.760000002</v>
      </c>
      <c r="AN24" s="183">
        <f t="shared" si="3"/>
        <v>0.579874574475715</v>
      </c>
      <c r="AO24" s="73">
        <v>3</v>
      </c>
      <c r="AP24" s="71">
        <v>6655210.1500000004</v>
      </c>
      <c r="AQ24" s="71">
        <v>4991407.57</v>
      </c>
      <c r="AR24" s="183">
        <f t="shared" si="4"/>
        <v>0.15546256157432681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97" t="s">
        <v>225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5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3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20483509.117285337</v>
      </c>
      <c r="C26" s="70">
        <v>95</v>
      </c>
      <c r="D26" s="71">
        <v>18435485.5</v>
      </c>
      <c r="E26" s="86">
        <v>13826614.100000001</v>
      </c>
      <c r="F26" s="183">
        <f t="shared" si="0"/>
        <v>0.9000159784361812</v>
      </c>
      <c r="G26" s="111">
        <v>65</v>
      </c>
      <c r="H26" s="110">
        <v>12328885.059999999</v>
      </c>
      <c r="I26" s="110">
        <v>9246663.7800000012</v>
      </c>
      <c r="J26" s="197">
        <v>0.60189321026034892</v>
      </c>
      <c r="K26" s="111">
        <v>24</v>
      </c>
      <c r="L26" s="110">
        <v>4559659.7300000004</v>
      </c>
      <c r="M26" s="112">
        <v>3419744.79</v>
      </c>
      <c r="N26" s="111">
        <v>65</v>
      </c>
      <c r="O26" s="110">
        <v>10006858.32</v>
      </c>
      <c r="P26" s="110">
        <v>7505143.6999999993</v>
      </c>
      <c r="Q26" s="197">
        <f t="shared" si="5"/>
        <v>0.48853242199382491</v>
      </c>
      <c r="R26" s="111">
        <v>3</v>
      </c>
      <c r="S26" s="110">
        <v>544393.28</v>
      </c>
      <c r="T26" s="112">
        <v>408294.95999999996</v>
      </c>
      <c r="U26" s="111">
        <v>1</v>
      </c>
      <c r="V26" s="110">
        <v>3560</v>
      </c>
      <c r="W26" s="112">
        <v>2670</v>
      </c>
      <c r="X26" s="111">
        <v>62</v>
      </c>
      <c r="Y26" s="71">
        <v>9458905.0399999991</v>
      </c>
      <c r="Z26" s="71">
        <v>7094178.7400000002</v>
      </c>
      <c r="AA26" s="183">
        <f t="shared" si="1"/>
        <v>0.46178147434796463</v>
      </c>
      <c r="AB26" s="111">
        <v>34</v>
      </c>
      <c r="AC26" s="74">
        <v>34</v>
      </c>
      <c r="AD26" s="71">
        <v>5254647.74</v>
      </c>
      <c r="AE26" s="71">
        <v>3940985.81</v>
      </c>
      <c r="AF26" s="183">
        <f t="shared" si="2"/>
        <v>0.25653064179153667</v>
      </c>
      <c r="AG26" s="74">
        <v>0</v>
      </c>
      <c r="AH26" s="72">
        <v>0</v>
      </c>
      <c r="AI26" s="111">
        <v>45</v>
      </c>
      <c r="AJ26" s="110">
        <v>6191490.6200000001</v>
      </c>
      <c r="AK26" s="110">
        <v>4643617.93</v>
      </c>
      <c r="AL26" s="71">
        <v>6035542.8600000003</v>
      </c>
      <c r="AM26" s="71">
        <v>4526657.13</v>
      </c>
      <c r="AN26" s="183">
        <f t="shared" si="3"/>
        <v>0.30226708639366934</v>
      </c>
      <c r="AO26" s="73">
        <v>25</v>
      </c>
      <c r="AP26" s="71">
        <v>3900724.64</v>
      </c>
      <c r="AQ26" s="71">
        <v>2925543.46</v>
      </c>
      <c r="AR26" s="183">
        <f t="shared" si="4"/>
        <v>0.19043244092919173</v>
      </c>
    </row>
    <row r="27" spans="1:44" ht="13.5" thickBot="1" x14ac:dyDescent="0.25">
      <c r="A27" s="159" t="s">
        <v>32</v>
      </c>
      <c r="B27" s="167">
        <v>6657923.5969989011</v>
      </c>
      <c r="C27" s="96">
        <v>19</v>
      </c>
      <c r="D27" s="92">
        <v>9139893.2599999998</v>
      </c>
      <c r="E27" s="93">
        <v>6854919.9399999995</v>
      </c>
      <c r="F27" s="183">
        <f t="shared" si="0"/>
        <v>1.3727843413703127</v>
      </c>
      <c r="G27" s="116">
        <v>13</v>
      </c>
      <c r="H27" s="115">
        <v>5933149.7599999998</v>
      </c>
      <c r="I27" s="115">
        <v>4449862.32</v>
      </c>
      <c r="J27" s="197">
        <v>0.89114116038736202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197">
        <f t="shared" si="5"/>
        <v>0.85243718665654988</v>
      </c>
      <c r="R27" s="116">
        <v>0</v>
      </c>
      <c r="S27" s="115">
        <v>0</v>
      </c>
      <c r="T27" s="117">
        <v>0</v>
      </c>
      <c r="U27" s="116">
        <v>3</v>
      </c>
      <c r="V27" s="115">
        <v>2895.93</v>
      </c>
      <c r="W27" s="117">
        <v>2171.9499999999998</v>
      </c>
      <c r="X27" s="116">
        <v>13</v>
      </c>
      <c r="Y27" s="92">
        <v>5672565.7300000004</v>
      </c>
      <c r="Z27" s="92">
        <v>4254424.2699999996</v>
      </c>
      <c r="AA27" s="183">
        <f t="shared" si="1"/>
        <v>0.85200222672380066</v>
      </c>
      <c r="AB27" s="116">
        <v>8</v>
      </c>
      <c r="AC27" s="118">
        <v>13</v>
      </c>
      <c r="AD27" s="115">
        <v>2360532.3199999998</v>
      </c>
      <c r="AE27" s="115">
        <v>1770399.22</v>
      </c>
      <c r="AF27" s="183">
        <f t="shared" si="2"/>
        <v>0.35454481950859634</v>
      </c>
      <c r="AG27" s="95">
        <v>1</v>
      </c>
      <c r="AH27" s="97">
        <v>38085.19</v>
      </c>
      <c r="AI27" s="116">
        <v>11</v>
      </c>
      <c r="AJ27" s="115">
        <v>3000657.35</v>
      </c>
      <c r="AK27" s="115">
        <v>2250492.9900000002</v>
      </c>
      <c r="AL27" s="92">
        <v>2955335.96</v>
      </c>
      <c r="AM27" s="92">
        <v>2216501.96</v>
      </c>
      <c r="AN27" s="183">
        <f t="shared" si="3"/>
        <v>0.45068966416985684</v>
      </c>
      <c r="AO27" s="94">
        <v>7</v>
      </c>
      <c r="AP27" s="92">
        <v>1737769.8399999999</v>
      </c>
      <c r="AQ27" s="92">
        <v>1303327.3599999999</v>
      </c>
      <c r="AR27" s="183">
        <f t="shared" si="4"/>
        <v>0.26100777737721564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921755868.30445957</v>
      </c>
      <c r="C28" s="136">
        <v>3299</v>
      </c>
      <c r="D28" s="137">
        <v>1457485365.28</v>
      </c>
      <c r="E28" s="137">
        <v>1093114023.75</v>
      </c>
      <c r="F28" s="184">
        <f t="shared" si="0"/>
        <v>1.5812054095852925</v>
      </c>
      <c r="G28" s="231">
        <v>2587</v>
      </c>
      <c r="H28" s="232">
        <v>834483955.96000004</v>
      </c>
      <c r="I28" s="232">
        <v>625862966.73000014</v>
      </c>
      <c r="J28" s="230">
        <v>0.90531992760187863</v>
      </c>
      <c r="K28" s="231">
        <v>597</v>
      </c>
      <c r="L28" s="232">
        <v>536247229.16000003</v>
      </c>
      <c r="M28" s="232">
        <v>402185421.94</v>
      </c>
      <c r="N28" s="231">
        <v>2466</v>
      </c>
      <c r="O28" s="232">
        <v>789140947.88</v>
      </c>
      <c r="P28" s="232">
        <v>591855704.75000012</v>
      </c>
      <c r="Q28" s="230">
        <f t="shared" ref="Q28" si="6">O28/B28</f>
        <v>0.85612793475521831</v>
      </c>
      <c r="R28" s="231">
        <v>50</v>
      </c>
      <c r="S28" s="232">
        <v>39597032.959999993</v>
      </c>
      <c r="T28" s="232">
        <v>29697774.59</v>
      </c>
      <c r="U28" s="231">
        <v>122</v>
      </c>
      <c r="V28" s="232">
        <v>3641198.8900000006</v>
      </c>
      <c r="W28" s="232">
        <v>2730899.2099999995</v>
      </c>
      <c r="X28" s="241">
        <v>2416</v>
      </c>
      <c r="Y28" s="137">
        <v>745902716.02999997</v>
      </c>
      <c r="Z28" s="137">
        <v>559427030.95000005</v>
      </c>
      <c r="AA28" s="184">
        <f t="shared" si="1"/>
        <v>0.80921938408926453</v>
      </c>
      <c r="AB28" s="136">
        <v>619</v>
      </c>
      <c r="AC28" s="136">
        <v>772</v>
      </c>
      <c r="AD28" s="137">
        <v>282185544.85000002</v>
      </c>
      <c r="AE28" s="137">
        <v>211639158.63999999</v>
      </c>
      <c r="AF28" s="184">
        <f t="shared" si="2"/>
        <v>0.30613913570094359</v>
      </c>
      <c r="AG28" s="136">
        <v>21</v>
      </c>
      <c r="AH28" s="137">
        <v>7557901.7399999993</v>
      </c>
      <c r="AI28" s="136">
        <v>2298</v>
      </c>
      <c r="AJ28" s="137">
        <v>594046174.00999999</v>
      </c>
      <c r="AK28" s="137">
        <v>445534621.34000003</v>
      </c>
      <c r="AL28" s="137">
        <v>225357804.37</v>
      </c>
      <c r="AM28" s="137">
        <v>169018352.48000002</v>
      </c>
      <c r="AN28" s="184">
        <f t="shared" si="3"/>
        <v>0.64447235372933287</v>
      </c>
      <c r="AO28" s="136">
        <v>2149</v>
      </c>
      <c r="AP28" s="137">
        <v>472841485.19</v>
      </c>
      <c r="AQ28" s="137">
        <v>354631105.01999998</v>
      </c>
      <c r="AR28" s="184">
        <f t="shared" si="4"/>
        <v>0.51297908855169727</v>
      </c>
    </row>
    <row r="29" spans="1:44" s="76" customFormat="1" x14ac:dyDescent="0.2">
      <c r="A29" s="160" t="s">
        <v>34</v>
      </c>
      <c r="B29" s="164">
        <v>76774885.445122674</v>
      </c>
      <c r="C29" s="196">
        <v>27</v>
      </c>
      <c r="D29" s="145">
        <v>161062932.82999998</v>
      </c>
      <c r="E29" s="145">
        <v>120797199.61999999</v>
      </c>
      <c r="F29" s="197">
        <f t="shared" si="0"/>
        <v>2.0978596307398583</v>
      </c>
      <c r="G29" s="146">
        <v>11</v>
      </c>
      <c r="H29" s="145">
        <v>62304943.490000002</v>
      </c>
      <c r="I29" s="145">
        <v>46728707.620000005</v>
      </c>
      <c r="J29" s="197">
        <v>0.81152766466235204</v>
      </c>
      <c r="K29" s="146">
        <v>11</v>
      </c>
      <c r="L29" s="145">
        <v>80167114.25</v>
      </c>
      <c r="M29" s="147">
        <v>60125335.689999998</v>
      </c>
      <c r="N29" s="146">
        <v>11</v>
      </c>
      <c r="O29" s="145">
        <v>60117504.020000003</v>
      </c>
      <c r="P29" s="145">
        <v>45088127.980000004</v>
      </c>
      <c r="Q29" s="197">
        <f t="shared" ref="Q29:Q59" si="7">O29/$B29</f>
        <v>0.78303606278866977</v>
      </c>
      <c r="R29" s="146">
        <v>0</v>
      </c>
      <c r="S29" s="145">
        <v>0</v>
      </c>
      <c r="T29" s="147">
        <v>0</v>
      </c>
      <c r="U29" s="146">
        <v>9</v>
      </c>
      <c r="V29" s="145">
        <v>50748.41</v>
      </c>
      <c r="W29" s="147">
        <v>38061.31</v>
      </c>
      <c r="X29" s="140">
        <v>11</v>
      </c>
      <c r="Y29" s="139">
        <v>60066755.609999999</v>
      </c>
      <c r="Z29" s="139">
        <v>45050066.669999994</v>
      </c>
      <c r="AA29" s="183">
        <f t="shared" si="1"/>
        <v>0.78237506004401203</v>
      </c>
      <c r="AB29" s="140">
        <v>9</v>
      </c>
      <c r="AC29" s="142">
        <v>18</v>
      </c>
      <c r="AD29" s="139">
        <v>28515604.870000001</v>
      </c>
      <c r="AE29" s="139">
        <v>21386703.66</v>
      </c>
      <c r="AF29" s="183">
        <f t="shared" si="2"/>
        <v>0.37141839684518252</v>
      </c>
      <c r="AG29" s="142">
        <v>2</v>
      </c>
      <c r="AH29" s="141">
        <v>1522226.26</v>
      </c>
      <c r="AI29" s="146">
        <v>10</v>
      </c>
      <c r="AJ29" s="145">
        <v>38598439.799999997</v>
      </c>
      <c r="AK29" s="145">
        <v>28948829.670000002</v>
      </c>
      <c r="AL29" s="139">
        <v>36615406.670000002</v>
      </c>
      <c r="AM29" s="139">
        <v>27461554.879999999</v>
      </c>
      <c r="AN29" s="183">
        <f t="shared" si="3"/>
        <v>0.50274825649319244</v>
      </c>
      <c r="AO29" s="140">
        <v>3</v>
      </c>
      <c r="AP29" s="139">
        <v>15850435.529999999</v>
      </c>
      <c r="AQ29" s="139">
        <v>11887826.529999999</v>
      </c>
      <c r="AR29" s="183">
        <f t="shared" si="4"/>
        <v>0.20645339212299588</v>
      </c>
    </row>
    <row r="30" spans="1:44" s="69" customFormat="1" x14ac:dyDescent="0.25">
      <c r="A30" s="157" t="s">
        <v>35</v>
      </c>
      <c r="B30" s="165">
        <v>9375157.6900106668</v>
      </c>
      <c r="C30" s="70">
        <v>34</v>
      </c>
      <c r="D30" s="115">
        <v>17356707.68</v>
      </c>
      <c r="E30" s="115">
        <v>13017530.760000002</v>
      </c>
      <c r="F30" s="197">
        <f t="shared" si="0"/>
        <v>1.8513510123135062</v>
      </c>
      <c r="G30" s="111">
        <v>12</v>
      </c>
      <c r="H30" s="115">
        <v>8876041.6500000004</v>
      </c>
      <c r="I30" s="115">
        <v>6657031.2400000002</v>
      </c>
      <c r="J30" s="197">
        <v>0.94676185121211565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197">
        <f t="shared" si="7"/>
        <v>0.90507353588741046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8485207.120000001</v>
      </c>
      <c r="Z30" s="92">
        <v>6363905.3300000001</v>
      </c>
      <c r="AA30" s="183">
        <f t="shared" si="1"/>
        <v>0.90507353588741046</v>
      </c>
      <c r="AB30" s="73">
        <v>8</v>
      </c>
      <c r="AC30" s="95">
        <v>14</v>
      </c>
      <c r="AD30" s="92">
        <v>5101921.3899999997</v>
      </c>
      <c r="AE30" s="92">
        <v>3826441.04</v>
      </c>
      <c r="AF30" s="183">
        <f t="shared" si="2"/>
        <v>0.54419579474766089</v>
      </c>
      <c r="AG30" s="95">
        <v>0</v>
      </c>
      <c r="AH30" s="72">
        <v>0</v>
      </c>
      <c r="AI30" s="111">
        <v>11</v>
      </c>
      <c r="AJ30" s="115">
        <v>5384301.1399999997</v>
      </c>
      <c r="AK30" s="115">
        <v>4038225.79</v>
      </c>
      <c r="AL30" s="92">
        <v>3819036.69</v>
      </c>
      <c r="AM30" s="92">
        <v>2864277.48</v>
      </c>
      <c r="AN30" s="183">
        <f t="shared" si="3"/>
        <v>0.57431579478786066</v>
      </c>
      <c r="AO30" s="73">
        <v>8</v>
      </c>
      <c r="AP30" s="92">
        <v>3333446.1899999995</v>
      </c>
      <c r="AQ30" s="92">
        <v>2500084.59</v>
      </c>
      <c r="AR30" s="183">
        <f t="shared" si="4"/>
        <v>0.35556161295844901</v>
      </c>
    </row>
    <row r="31" spans="1:44" s="69" customFormat="1" ht="39" customHeight="1" x14ac:dyDescent="0.25">
      <c r="A31" s="157" t="s">
        <v>36</v>
      </c>
      <c r="B31" s="165">
        <v>540079614.26019001</v>
      </c>
      <c r="C31" s="180">
        <v>1493</v>
      </c>
      <c r="D31" s="233">
        <v>980750131.06000018</v>
      </c>
      <c r="E31" s="233">
        <v>735562598.16000009</v>
      </c>
      <c r="F31" s="183">
        <f t="shared" si="0"/>
        <v>1.8159362160029831</v>
      </c>
      <c r="G31" s="180">
        <v>939</v>
      </c>
      <c r="H31" s="233">
        <v>479975758.52999997</v>
      </c>
      <c r="I31" s="233">
        <v>359981818.75</v>
      </c>
      <c r="J31" s="183">
        <v>0.88871297093388479</v>
      </c>
      <c r="K31" s="180">
        <v>455</v>
      </c>
      <c r="L31" s="233">
        <v>433849036.11000001</v>
      </c>
      <c r="M31" s="233">
        <v>325386777.13</v>
      </c>
      <c r="N31" s="121">
        <v>807</v>
      </c>
      <c r="O31" s="233">
        <v>444595181.11000001</v>
      </c>
      <c r="P31" s="233">
        <v>333446384.01000005</v>
      </c>
      <c r="Q31" s="183">
        <f t="shared" si="7"/>
        <v>0.82320304149789814</v>
      </c>
      <c r="R31" s="180">
        <v>39</v>
      </c>
      <c r="S31" s="233">
        <v>38546374.839999996</v>
      </c>
      <c r="T31" s="181">
        <v>28909781.030000001</v>
      </c>
      <c r="U31" s="121">
        <v>109</v>
      </c>
      <c r="V31" s="233">
        <v>3538519.24</v>
      </c>
      <c r="W31" s="233">
        <v>2653889.4699999997</v>
      </c>
      <c r="X31" s="94">
        <v>768</v>
      </c>
      <c r="Y31" s="98">
        <v>402510287.03000003</v>
      </c>
      <c r="Z31" s="98">
        <v>301882713.51000005</v>
      </c>
      <c r="AA31" s="183">
        <f t="shared" si="1"/>
        <v>0.74527954101982774</v>
      </c>
      <c r="AB31" s="116">
        <v>594</v>
      </c>
      <c r="AC31" s="95">
        <v>721</v>
      </c>
      <c r="AD31" s="98">
        <v>243873649.66</v>
      </c>
      <c r="AE31" s="98">
        <v>182905237.25</v>
      </c>
      <c r="AF31" s="183">
        <f t="shared" si="2"/>
        <v>0.45155129581045594</v>
      </c>
      <c r="AG31" s="94">
        <v>19</v>
      </c>
      <c r="AH31" s="72">
        <v>6035675.4799999995</v>
      </c>
      <c r="AI31" s="116">
        <v>642</v>
      </c>
      <c r="AJ31" s="215">
        <v>275611593.80000001</v>
      </c>
      <c r="AK31" s="215">
        <v>206708693.52000001</v>
      </c>
      <c r="AL31" s="98">
        <v>179947602.40000001</v>
      </c>
      <c r="AM31" s="98">
        <v>134960701.24000001</v>
      </c>
      <c r="AN31" s="183">
        <f t="shared" si="3"/>
        <v>0.51031660244672872</v>
      </c>
      <c r="AO31" s="116">
        <v>506</v>
      </c>
      <c r="AP31" s="215">
        <v>181515298.10000002</v>
      </c>
      <c r="AQ31" s="215">
        <v>136136471.93000001</v>
      </c>
      <c r="AR31" s="183">
        <f t="shared" si="4"/>
        <v>0.33608988991121741</v>
      </c>
    </row>
    <row r="32" spans="1:44" s="128" customFormat="1" ht="35.25" customHeight="1" outlineLevel="1" x14ac:dyDescent="0.25">
      <c r="A32" s="158" t="s">
        <v>37</v>
      </c>
      <c r="B32" s="166">
        <v>301308194.52082634</v>
      </c>
      <c r="C32" s="178">
        <v>1076</v>
      </c>
      <c r="D32" s="179">
        <v>597964127.34000003</v>
      </c>
      <c r="E32" s="179">
        <v>448473095.42999989</v>
      </c>
      <c r="F32" s="183">
        <f t="shared" si="0"/>
        <v>1.9845597903201697</v>
      </c>
      <c r="G32" s="180">
        <v>684</v>
      </c>
      <c r="H32" s="179">
        <v>315492491.78000009</v>
      </c>
      <c r="I32" s="179">
        <v>236619368.72</v>
      </c>
      <c r="J32" s="183">
        <v>1.0470757102432318</v>
      </c>
      <c r="K32" s="180">
        <v>314</v>
      </c>
      <c r="L32" s="179">
        <v>234765802.12999997</v>
      </c>
      <c r="M32" s="181">
        <v>176074351.66000003</v>
      </c>
      <c r="N32" s="180">
        <v>580</v>
      </c>
      <c r="O32" s="179">
        <v>288872878.90000004</v>
      </c>
      <c r="P32" s="179">
        <v>216654657.72000003</v>
      </c>
      <c r="Q32" s="183">
        <f t="shared" si="7"/>
        <v>0.95872891661442428</v>
      </c>
      <c r="R32" s="180">
        <v>28</v>
      </c>
      <c r="S32" s="179">
        <v>22217496.049999997</v>
      </c>
      <c r="T32" s="181">
        <v>16663121.949999999</v>
      </c>
      <c r="U32" s="180">
        <v>91</v>
      </c>
      <c r="V32" s="179">
        <v>3096357.0100000002</v>
      </c>
      <c r="W32" s="181">
        <v>2322267.81</v>
      </c>
      <c r="X32" s="73">
        <v>552</v>
      </c>
      <c r="Y32" s="71">
        <v>263559025.84</v>
      </c>
      <c r="Z32" s="71">
        <v>197669267.96000001</v>
      </c>
      <c r="AA32" s="183">
        <f t="shared" si="1"/>
        <v>0.8747157582592161</v>
      </c>
      <c r="AB32" s="111">
        <v>433</v>
      </c>
      <c r="AC32" s="74">
        <v>542</v>
      </c>
      <c r="AD32" s="71">
        <v>185330263.97999999</v>
      </c>
      <c r="AE32" s="71">
        <v>138997697.97999999</v>
      </c>
      <c r="AF32" s="183">
        <f t="shared" si="2"/>
        <v>0.61508537553959564</v>
      </c>
      <c r="AG32" s="74">
        <v>17</v>
      </c>
      <c r="AH32" s="72">
        <v>5933675.4799999995</v>
      </c>
      <c r="AI32" s="111">
        <v>474</v>
      </c>
      <c r="AJ32" s="110">
        <v>199787073.72999999</v>
      </c>
      <c r="AK32" s="110">
        <v>149840303.75</v>
      </c>
      <c r="AL32" s="71">
        <v>115987729.84999999</v>
      </c>
      <c r="AM32" s="71">
        <v>86990796.959999993</v>
      </c>
      <c r="AN32" s="183">
        <f t="shared" si="3"/>
        <v>0.6630655168463756</v>
      </c>
      <c r="AO32" s="111">
        <v>380</v>
      </c>
      <c r="AP32" s="110">
        <v>154803268.58000001</v>
      </c>
      <c r="AQ32" s="110">
        <v>116102449.98999999</v>
      </c>
      <c r="AR32" s="183">
        <f t="shared" si="4"/>
        <v>0.51377052265765732</v>
      </c>
    </row>
    <row r="33" spans="1:44" s="128" customFormat="1" outlineLevel="1" x14ac:dyDescent="0.25">
      <c r="A33" s="158" t="s">
        <v>38</v>
      </c>
      <c r="B33" s="166">
        <v>29737106.169614155</v>
      </c>
      <c r="C33" s="178">
        <v>293</v>
      </c>
      <c r="D33" s="179">
        <v>60745023.759999998</v>
      </c>
      <c r="E33" s="179">
        <v>45558767.799999997</v>
      </c>
      <c r="F33" s="183">
        <f t="shared" si="0"/>
        <v>2.0427348718306093</v>
      </c>
      <c r="G33" s="180">
        <v>198</v>
      </c>
      <c r="H33" s="179">
        <v>35642344.649999999</v>
      </c>
      <c r="I33" s="179">
        <v>26731758.479999997</v>
      </c>
      <c r="J33" s="183">
        <v>1.1985814775218413</v>
      </c>
      <c r="K33" s="180">
        <v>80</v>
      </c>
      <c r="L33" s="179">
        <v>21905999.609999999</v>
      </c>
      <c r="M33" s="181">
        <v>16429499.699999999</v>
      </c>
      <c r="N33" s="180">
        <v>172</v>
      </c>
      <c r="O33" s="179">
        <v>26251147.030000001</v>
      </c>
      <c r="P33" s="179">
        <v>19688360.030000001</v>
      </c>
      <c r="Q33" s="183">
        <f t="shared" si="7"/>
        <v>0.88277409645272875</v>
      </c>
      <c r="R33" s="180">
        <v>5</v>
      </c>
      <c r="S33" s="179">
        <v>331837.5</v>
      </c>
      <c r="T33" s="181">
        <v>248878.12</v>
      </c>
      <c r="U33" s="180">
        <v>14</v>
      </c>
      <c r="V33" s="179">
        <v>149091.31</v>
      </c>
      <c r="W33" s="181">
        <v>111818.48</v>
      </c>
      <c r="X33" s="73">
        <v>167</v>
      </c>
      <c r="Y33" s="71">
        <v>25770218.220000003</v>
      </c>
      <c r="Z33" s="71">
        <v>19327663.430000003</v>
      </c>
      <c r="AA33" s="183">
        <f t="shared" si="1"/>
        <v>0.86660141282787018</v>
      </c>
      <c r="AB33" s="111">
        <v>127</v>
      </c>
      <c r="AC33" s="74">
        <v>132</v>
      </c>
      <c r="AD33" s="71">
        <v>16708510.809999999</v>
      </c>
      <c r="AE33" s="71">
        <v>12531383.110000001</v>
      </c>
      <c r="AF33" s="183">
        <f t="shared" si="2"/>
        <v>0.56187413511920736</v>
      </c>
      <c r="AG33" s="74">
        <v>1</v>
      </c>
      <c r="AH33" s="72">
        <v>65000</v>
      </c>
      <c r="AI33" s="111">
        <v>123</v>
      </c>
      <c r="AJ33" s="110">
        <v>17553547.149999999</v>
      </c>
      <c r="AK33" s="110">
        <v>13165160.210000001</v>
      </c>
      <c r="AL33" s="71">
        <v>12842439.560000001</v>
      </c>
      <c r="AM33" s="71">
        <v>9631829.5899999999</v>
      </c>
      <c r="AN33" s="183">
        <f t="shared" si="3"/>
        <v>0.59029103403264205</v>
      </c>
      <c r="AO33" s="111">
        <v>98</v>
      </c>
      <c r="AP33" s="110">
        <v>11439191.75</v>
      </c>
      <c r="AQ33" s="110">
        <v>8579393.7199999988</v>
      </c>
      <c r="AR33" s="183">
        <f t="shared" si="4"/>
        <v>0.38467736856280749</v>
      </c>
    </row>
    <row r="34" spans="1:44" s="128" customFormat="1" outlineLevel="1" x14ac:dyDescent="0.25">
      <c r="A34" s="158" t="s">
        <v>39</v>
      </c>
      <c r="B34" s="166">
        <v>209034313.56974956</v>
      </c>
      <c r="C34" s="178">
        <v>124</v>
      </c>
      <c r="D34" s="179">
        <v>322040979.96000004</v>
      </c>
      <c r="E34" s="179">
        <v>241530734.93000001</v>
      </c>
      <c r="F34" s="183">
        <f t="shared" si="0"/>
        <v>1.5406129953518035</v>
      </c>
      <c r="G34" s="180">
        <v>57</v>
      </c>
      <c r="H34" s="179">
        <v>128840922.09999999</v>
      </c>
      <c r="I34" s="179">
        <v>96630691.550000012</v>
      </c>
      <c r="J34" s="183">
        <v>0.61636254785035083</v>
      </c>
      <c r="K34" s="180">
        <v>61</v>
      </c>
      <c r="L34" s="179">
        <v>177177234.37</v>
      </c>
      <c r="M34" s="181">
        <v>132882925.77000001</v>
      </c>
      <c r="N34" s="180">
        <v>55</v>
      </c>
      <c r="O34" s="179">
        <v>129471155.17999999</v>
      </c>
      <c r="P34" s="179">
        <v>97103366.260000005</v>
      </c>
      <c r="Q34" s="183">
        <f t="shared" si="7"/>
        <v>0.61937752213489428</v>
      </c>
      <c r="R34" s="180">
        <v>6</v>
      </c>
      <c r="S34" s="179">
        <v>15997041.289999999</v>
      </c>
      <c r="T34" s="181">
        <v>11997780.960000001</v>
      </c>
      <c r="U34" s="180">
        <v>4</v>
      </c>
      <c r="V34" s="179">
        <v>293070.92</v>
      </c>
      <c r="W34" s="181">
        <v>219803.18</v>
      </c>
      <c r="X34" s="73">
        <v>49</v>
      </c>
      <c r="Y34" s="71">
        <v>113181042.97</v>
      </c>
      <c r="Z34" s="71">
        <v>84885782.120000005</v>
      </c>
      <c r="AA34" s="183">
        <f t="shared" si="1"/>
        <v>0.54144719609507697</v>
      </c>
      <c r="AB34" s="111">
        <v>34</v>
      </c>
      <c r="AC34" s="74">
        <v>47</v>
      </c>
      <c r="AD34" s="71">
        <v>41834874.869999997</v>
      </c>
      <c r="AE34" s="71">
        <v>31376156.16</v>
      </c>
      <c r="AF34" s="183">
        <f t="shared" si="2"/>
        <v>0.20013400745347359</v>
      </c>
      <c r="AG34" s="74">
        <v>1</v>
      </c>
      <c r="AH34" s="72">
        <v>37000</v>
      </c>
      <c r="AI34" s="111">
        <v>45</v>
      </c>
      <c r="AJ34" s="110">
        <v>58270972.920000002</v>
      </c>
      <c r="AK34" s="110">
        <v>43703229.560000002</v>
      </c>
      <c r="AL34" s="71">
        <v>51117432.990000002</v>
      </c>
      <c r="AM34" s="71">
        <v>38338074.689999998</v>
      </c>
      <c r="AN34" s="183">
        <f t="shared" si="3"/>
        <v>0.27876271567517752</v>
      </c>
      <c r="AO34" s="111">
        <v>28</v>
      </c>
      <c r="AP34" s="110">
        <v>15272837.77</v>
      </c>
      <c r="AQ34" s="110">
        <v>11454628.220000001</v>
      </c>
      <c r="AR34" s="183">
        <f t="shared" si="4"/>
        <v>7.306378320946734E-2</v>
      </c>
    </row>
    <row r="35" spans="1:44" s="69" customFormat="1" x14ac:dyDescent="0.25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 t="s">
        <v>225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5">
        <v>0</v>
      </c>
      <c r="AR35" s="183">
        <v>0</v>
      </c>
    </row>
    <row r="36" spans="1:44" x14ac:dyDescent="0.2">
      <c r="A36" s="157" t="s">
        <v>41</v>
      </c>
      <c r="B36" s="165">
        <v>223106082.02709338</v>
      </c>
      <c r="C36" s="178">
        <v>967</v>
      </c>
      <c r="D36" s="179">
        <v>221662935.52000001</v>
      </c>
      <c r="E36" s="179">
        <v>166247201.62000003</v>
      </c>
      <c r="F36" s="183">
        <f t="shared" si="0"/>
        <v>0.99353156805954701</v>
      </c>
      <c r="G36" s="180">
        <v>903</v>
      </c>
      <c r="H36" s="179">
        <v>216123448.51999995</v>
      </c>
      <c r="I36" s="179">
        <v>162092586.36000001</v>
      </c>
      <c r="J36" s="183">
        <v>0.96870263040948623</v>
      </c>
      <c r="K36" s="180">
        <v>55</v>
      </c>
      <c r="L36" s="179">
        <v>4388073.3499999996</v>
      </c>
      <c r="M36" s="181">
        <v>3291055.02</v>
      </c>
      <c r="N36" s="180">
        <v>912</v>
      </c>
      <c r="O36" s="179">
        <v>210198815.06</v>
      </c>
      <c r="P36" s="179">
        <v>157649107.98999998</v>
      </c>
      <c r="Q36" s="183">
        <f t="shared" si="7"/>
        <v>0.94214739979376283</v>
      </c>
      <c r="R36" s="180">
        <v>9</v>
      </c>
      <c r="S36" s="179">
        <v>964103.11999999988</v>
      </c>
      <c r="T36" s="181">
        <v>723077.31</v>
      </c>
      <c r="U36" s="180">
        <v>3</v>
      </c>
      <c r="V36" s="179">
        <v>4012.0999999999995</v>
      </c>
      <c r="W36" s="181">
        <v>3009.07</v>
      </c>
      <c r="X36" s="73">
        <v>903</v>
      </c>
      <c r="Y36" s="71">
        <v>209230699.83999997</v>
      </c>
      <c r="Z36" s="71">
        <v>156923021.60999995</v>
      </c>
      <c r="AA36" s="183">
        <f t="shared" si="1"/>
        <v>0.93780814014111713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2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3"/>
        <v>0.94213195220950752</v>
      </c>
      <c r="AO36" s="111">
        <v>912</v>
      </c>
      <c r="AP36" s="110">
        <v>210195368.61000001</v>
      </c>
      <c r="AQ36" s="110">
        <v>157646523.12000003</v>
      </c>
      <c r="AR36" s="183">
        <f t="shared" si="4"/>
        <v>0.94213195220950752</v>
      </c>
    </row>
    <row r="37" spans="1:44" x14ac:dyDescent="0.2">
      <c r="A37" s="157" t="s">
        <v>42</v>
      </c>
      <c r="B37" s="165">
        <v>8688976.8202453349</v>
      </c>
      <c r="C37" s="178">
        <v>24</v>
      </c>
      <c r="D37" s="179">
        <v>12327574.620000001</v>
      </c>
      <c r="E37" s="179">
        <v>9245680.9799999986</v>
      </c>
      <c r="F37" s="183">
        <f t="shared" si="0"/>
        <v>1.4187602148134089</v>
      </c>
      <c r="G37" s="180">
        <v>11</v>
      </c>
      <c r="H37" s="179">
        <v>7747782.1900000004</v>
      </c>
      <c r="I37" s="179">
        <v>5810836.6499999994</v>
      </c>
      <c r="J37" s="183">
        <v>0.89167946356441541</v>
      </c>
      <c r="K37" s="180">
        <v>12</v>
      </c>
      <c r="L37" s="179">
        <v>4504822.43</v>
      </c>
      <c r="M37" s="181">
        <v>3378616.83</v>
      </c>
      <c r="N37" s="180">
        <v>12</v>
      </c>
      <c r="O37" s="179">
        <v>7583029.4099999992</v>
      </c>
      <c r="P37" s="179">
        <v>5687272.0300000003</v>
      </c>
      <c r="Q37" s="183">
        <f t="shared" si="7"/>
        <v>0.87271833805926657</v>
      </c>
      <c r="R37" s="180">
        <v>1</v>
      </c>
      <c r="S37" s="179">
        <v>74970</v>
      </c>
      <c r="T37" s="181">
        <v>56227.5</v>
      </c>
      <c r="U37" s="180">
        <v>1</v>
      </c>
      <c r="V37" s="179">
        <v>47919.14</v>
      </c>
      <c r="W37" s="181">
        <v>35939.360000000001</v>
      </c>
      <c r="X37" s="73">
        <v>11</v>
      </c>
      <c r="Y37" s="71">
        <v>7460140.2699999986</v>
      </c>
      <c r="Z37" s="71">
        <v>5595105.1699999999</v>
      </c>
      <c r="AA37" s="183">
        <f t="shared" si="1"/>
        <v>0.85857522978054857</v>
      </c>
      <c r="AB37" s="73">
        <v>8</v>
      </c>
      <c r="AC37" s="74">
        <v>19</v>
      </c>
      <c r="AD37" s="71">
        <v>4694368.9300000006</v>
      </c>
      <c r="AE37" s="71">
        <v>3520776.69</v>
      </c>
      <c r="AF37" s="183">
        <f t="shared" si="2"/>
        <v>0.54026717151116233</v>
      </c>
      <c r="AG37" s="74">
        <v>0</v>
      </c>
      <c r="AH37" s="72">
        <v>0</v>
      </c>
      <c r="AI37" s="111">
        <v>11</v>
      </c>
      <c r="AJ37" s="110">
        <v>6095259.5</v>
      </c>
      <c r="AK37" s="110">
        <v>4571444.5199999996</v>
      </c>
      <c r="AL37" s="71">
        <v>4975758.6100000003</v>
      </c>
      <c r="AM37" s="71">
        <v>3731818.88</v>
      </c>
      <c r="AN37" s="183">
        <f t="shared" si="3"/>
        <v>0.70149335486751818</v>
      </c>
      <c r="AO37" s="111">
        <v>8</v>
      </c>
      <c r="AP37" s="110">
        <v>3785725.6</v>
      </c>
      <c r="AQ37" s="110">
        <v>2839294.13</v>
      </c>
      <c r="AR37" s="183">
        <f t="shared" si="4"/>
        <v>0.43569291049082454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 t="s">
        <v>225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5" thickBot="1" x14ac:dyDescent="0.25">
      <c r="A39" s="159" t="s">
        <v>214</v>
      </c>
      <c r="B39" s="167">
        <v>63731152.061797328</v>
      </c>
      <c r="C39" s="119">
        <v>754</v>
      </c>
      <c r="D39" s="120">
        <v>64325083.569999993</v>
      </c>
      <c r="E39" s="120">
        <v>48243812.609999999</v>
      </c>
      <c r="F39" s="183">
        <f t="shared" si="0"/>
        <v>1.0093193279736534</v>
      </c>
      <c r="G39" s="121">
        <v>711</v>
      </c>
      <c r="H39" s="120">
        <v>59455981.579999991</v>
      </c>
      <c r="I39" s="120">
        <v>44591986.109999999</v>
      </c>
      <c r="J39" s="183">
        <v>0.93291866938711709</v>
      </c>
      <c r="K39" s="121">
        <v>42</v>
      </c>
      <c r="L39" s="120">
        <v>4857516.99</v>
      </c>
      <c r="M39" s="122">
        <v>3643137.75</v>
      </c>
      <c r="N39" s="121">
        <v>712</v>
      </c>
      <c r="O39" s="120">
        <v>58161211.159999996</v>
      </c>
      <c r="P39" s="120">
        <v>43620907.410000004</v>
      </c>
      <c r="Q39" s="183">
        <f t="shared" si="7"/>
        <v>0.91260253860786322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43612218.660000004</v>
      </c>
      <c r="AA39" s="183">
        <f t="shared" si="1"/>
        <v>0.91242075937392175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2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3"/>
        <v>0.91260253860786322</v>
      </c>
      <c r="AO39" s="94">
        <v>712</v>
      </c>
      <c r="AP39" s="92">
        <v>58161211.159999996</v>
      </c>
      <c r="AQ39" s="92">
        <v>43620904.719999991</v>
      </c>
      <c r="AR39" s="183">
        <f t="shared" si="4"/>
        <v>0.91260253860786322</v>
      </c>
    </row>
    <row r="40" spans="1:44" s="77" customFormat="1" ht="26.25" thickBot="1" x14ac:dyDescent="0.25">
      <c r="A40" s="155" t="s">
        <v>177</v>
      </c>
      <c r="B40" s="129">
        <f>B41+B44</f>
        <v>136290669.03068751</v>
      </c>
      <c r="C40" s="136">
        <v>65</v>
      </c>
      <c r="D40" s="137">
        <v>126272214.53</v>
      </c>
      <c r="E40" s="137">
        <v>99928024.260000005</v>
      </c>
      <c r="F40" s="184">
        <f t="shared" si="0"/>
        <v>0.92649199998840914</v>
      </c>
      <c r="G40" s="231">
        <v>65</v>
      </c>
      <c r="H40" s="232">
        <v>126272214.53</v>
      </c>
      <c r="I40" s="232">
        <v>99928024.25999999</v>
      </c>
      <c r="J40" s="230">
        <v>0.92649199998840914</v>
      </c>
      <c r="K40" s="231">
        <v>4</v>
      </c>
      <c r="L40" s="232">
        <v>1559500</v>
      </c>
      <c r="M40" s="232">
        <v>1403550</v>
      </c>
      <c r="N40" s="231">
        <v>60</v>
      </c>
      <c r="O40" s="232">
        <v>122614069.83</v>
      </c>
      <c r="P40" s="232">
        <v>96764312.789999992</v>
      </c>
      <c r="Q40" s="230">
        <f t="shared" ref="Q40" si="8">O40/B40</f>
        <v>0.89965124319986967</v>
      </c>
      <c r="R40" s="231">
        <v>1</v>
      </c>
      <c r="S40" s="232">
        <v>960000</v>
      </c>
      <c r="T40" s="232">
        <v>672000</v>
      </c>
      <c r="U40" s="231">
        <v>7</v>
      </c>
      <c r="V40" s="232">
        <v>1328477.43</v>
      </c>
      <c r="W40" s="232">
        <v>1125251.96</v>
      </c>
      <c r="X40" s="136">
        <v>59</v>
      </c>
      <c r="Y40" s="137">
        <v>120325592.39999999</v>
      </c>
      <c r="Z40" s="137">
        <v>94967060.830000013</v>
      </c>
      <c r="AA40" s="184">
        <f t="shared" si="1"/>
        <v>0.88286009053860626</v>
      </c>
      <c r="AB40" s="136">
        <v>58</v>
      </c>
      <c r="AC40" s="136">
        <v>146</v>
      </c>
      <c r="AD40" s="137">
        <v>62090596.25</v>
      </c>
      <c r="AE40" s="137">
        <v>52192067.359999992</v>
      </c>
      <c r="AF40" s="184">
        <f t="shared" si="2"/>
        <v>0.45557481441388731</v>
      </c>
      <c r="AG40" s="136">
        <v>1</v>
      </c>
      <c r="AH40" s="137">
        <v>139922.82999999999</v>
      </c>
      <c r="AI40" s="136">
        <v>57</v>
      </c>
      <c r="AJ40" s="137">
        <v>67869365.140000001</v>
      </c>
      <c r="AK40" s="137">
        <v>56877187.82</v>
      </c>
      <c r="AL40" s="137">
        <v>7150000</v>
      </c>
      <c r="AM40" s="137">
        <v>5720000</v>
      </c>
      <c r="AN40" s="184">
        <f t="shared" si="3"/>
        <v>0.49797514109141533</v>
      </c>
      <c r="AO40" s="136">
        <v>56</v>
      </c>
      <c r="AP40" s="137">
        <v>64639656.780000001</v>
      </c>
      <c r="AQ40" s="137">
        <v>54293421.130000003</v>
      </c>
      <c r="AR40" s="184">
        <f t="shared" si="4"/>
        <v>0.47427793288948922</v>
      </c>
    </row>
    <row r="41" spans="1:44" s="76" customFormat="1" x14ac:dyDescent="0.2">
      <c r="A41" s="160" t="s">
        <v>45</v>
      </c>
      <c r="B41" s="164">
        <v>94932853.760365039</v>
      </c>
      <c r="C41" s="138">
        <v>61</v>
      </c>
      <c r="D41" s="143">
        <v>83456526.349999994</v>
      </c>
      <c r="E41" s="143">
        <v>65675473.719999999</v>
      </c>
      <c r="F41" s="183">
        <f t="shared" si="0"/>
        <v>0.8791111090020084</v>
      </c>
      <c r="G41" s="146">
        <v>61</v>
      </c>
      <c r="H41" s="238">
        <v>83456526.349999994</v>
      </c>
      <c r="I41" s="238">
        <v>65675473.719999991</v>
      </c>
      <c r="J41" s="197">
        <v>0.8791111090020084</v>
      </c>
      <c r="K41" s="146">
        <v>4</v>
      </c>
      <c r="L41" s="145">
        <v>1559500</v>
      </c>
      <c r="M41" s="147">
        <v>1403550</v>
      </c>
      <c r="N41" s="146">
        <v>56</v>
      </c>
      <c r="O41" s="238">
        <v>81080229.590000004</v>
      </c>
      <c r="P41" s="238">
        <v>63537240.609999992</v>
      </c>
      <c r="Q41" s="197">
        <f t="shared" si="7"/>
        <v>0.85407976668085184</v>
      </c>
      <c r="R41" s="146">
        <v>1</v>
      </c>
      <c r="S41" s="145">
        <v>960000</v>
      </c>
      <c r="T41" s="147">
        <v>672000</v>
      </c>
      <c r="U41" s="146">
        <v>6</v>
      </c>
      <c r="V41" s="145">
        <v>624700.06999999995</v>
      </c>
      <c r="W41" s="147">
        <v>562230.06999999995</v>
      </c>
      <c r="X41" s="146">
        <v>55</v>
      </c>
      <c r="Y41" s="144">
        <v>79495529.519999996</v>
      </c>
      <c r="Z41" s="144">
        <v>62303010.539999999</v>
      </c>
      <c r="AA41" s="183">
        <f t="shared" si="1"/>
        <v>0.83738691476258764</v>
      </c>
      <c r="AB41" s="140">
        <v>55</v>
      </c>
      <c r="AC41" s="140">
        <v>140</v>
      </c>
      <c r="AD41" s="144">
        <v>31125503.59</v>
      </c>
      <c r="AE41" s="144">
        <v>27419993.23</v>
      </c>
      <c r="AF41" s="183">
        <f t="shared" si="2"/>
        <v>0.32786861826116365</v>
      </c>
      <c r="AG41" s="142">
        <v>1</v>
      </c>
      <c r="AH41" s="141">
        <v>139922.82999999999</v>
      </c>
      <c r="AI41" s="140">
        <v>53</v>
      </c>
      <c r="AJ41" s="144">
        <v>29478438.710000001</v>
      </c>
      <c r="AK41" s="144">
        <v>26164446.699999999</v>
      </c>
      <c r="AL41" s="144">
        <v>0</v>
      </c>
      <c r="AM41" s="144">
        <v>0</v>
      </c>
      <c r="AN41" s="183">
        <f t="shared" si="3"/>
        <v>0.31051883033466127</v>
      </c>
      <c r="AO41" s="140">
        <v>53</v>
      </c>
      <c r="AP41" s="144">
        <v>29478438.710000001</v>
      </c>
      <c r="AQ41" s="144">
        <v>26164446.699999999</v>
      </c>
      <c r="AR41" s="183">
        <f t="shared" si="4"/>
        <v>0.31051883033466127</v>
      </c>
    </row>
    <row r="42" spans="1:44" s="126" customFormat="1" ht="37.5" customHeight="1" outlineLevel="1" x14ac:dyDescent="0.2">
      <c r="A42" s="161" t="s">
        <v>46</v>
      </c>
      <c r="B42" s="166">
        <v>41028407.473484591</v>
      </c>
      <c r="C42" s="178">
        <v>57</v>
      </c>
      <c r="D42" s="179">
        <v>36279526.350000001</v>
      </c>
      <c r="E42" s="179">
        <v>32651573.719999999</v>
      </c>
      <c r="F42" s="183">
        <f t="shared" si="0"/>
        <v>0.88425382763019389</v>
      </c>
      <c r="G42" s="111">
        <v>57</v>
      </c>
      <c r="H42" s="110">
        <v>36279526.349999994</v>
      </c>
      <c r="I42" s="110">
        <v>32651573.719999995</v>
      </c>
      <c r="J42" s="197">
        <v>0.88425382763019367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30514859.609999996</v>
      </c>
      <c r="Q42" s="197">
        <f t="shared" si="7"/>
        <v>0.82638838984701102</v>
      </c>
      <c r="R42" s="111">
        <v>0</v>
      </c>
      <c r="S42" s="110">
        <v>0</v>
      </c>
      <c r="T42" s="112">
        <v>0</v>
      </c>
      <c r="U42" s="111">
        <v>6</v>
      </c>
      <c r="V42" s="110">
        <v>624700.06999999995</v>
      </c>
      <c r="W42" s="112">
        <v>562230.06999999995</v>
      </c>
      <c r="X42" s="111">
        <v>52</v>
      </c>
      <c r="Y42" s="179">
        <v>33280699.52</v>
      </c>
      <c r="Z42" s="179">
        <v>29952629.539999995</v>
      </c>
      <c r="AA42" s="183">
        <f t="shared" si="1"/>
        <v>0.81116235236545076</v>
      </c>
      <c r="AB42" s="180">
        <v>52</v>
      </c>
      <c r="AC42" s="182">
        <v>137</v>
      </c>
      <c r="AD42" s="179">
        <v>28160703.59</v>
      </c>
      <c r="AE42" s="179">
        <v>25344633.23</v>
      </c>
      <c r="AF42" s="183">
        <f t="shared" si="2"/>
        <v>0.68637086653191215</v>
      </c>
      <c r="AG42" s="182">
        <v>1</v>
      </c>
      <c r="AH42" s="181">
        <v>139922.82999999999</v>
      </c>
      <c r="AI42" s="111">
        <v>51</v>
      </c>
      <c r="AJ42" s="110">
        <v>27647698.710000001</v>
      </c>
      <c r="AK42" s="110">
        <v>24882928.699999999</v>
      </c>
      <c r="AL42" s="179">
        <v>0</v>
      </c>
      <c r="AM42" s="179">
        <v>0</v>
      </c>
      <c r="AN42" s="183">
        <f t="shared" si="3"/>
        <v>0.67386721573017105</v>
      </c>
      <c r="AO42" s="180">
        <v>51</v>
      </c>
      <c r="AP42" s="179">
        <v>27647698.710000001</v>
      </c>
      <c r="AQ42" s="179">
        <v>24882928.699999999</v>
      </c>
      <c r="AR42" s="183">
        <f t="shared" si="4"/>
        <v>0.67386721573017105</v>
      </c>
    </row>
    <row r="43" spans="1:44" s="126" customFormat="1" outlineLevel="1" x14ac:dyDescent="0.2">
      <c r="A43" s="161" t="s">
        <v>47</v>
      </c>
      <c r="B43" s="166">
        <v>53904446.286880448</v>
      </c>
      <c r="C43" s="119">
        <v>4</v>
      </c>
      <c r="D43" s="120">
        <v>47177000</v>
      </c>
      <c r="E43" s="120">
        <v>33023900</v>
      </c>
      <c r="F43" s="183">
        <f t="shared" si="0"/>
        <v>0.87519682047976421</v>
      </c>
      <c r="G43" s="116">
        <v>4</v>
      </c>
      <c r="H43" s="115">
        <v>47177000</v>
      </c>
      <c r="I43" s="115">
        <v>33023900</v>
      </c>
      <c r="J43" s="197">
        <v>0.87519682047976421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197">
        <f t="shared" si="7"/>
        <v>0.87515656406031317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79">
        <v>32350381</v>
      </c>
      <c r="AA43" s="183">
        <f t="shared" si="1"/>
        <v>0.85734727250594189</v>
      </c>
      <c r="AB43" s="121">
        <v>3</v>
      </c>
      <c r="AC43" s="123">
        <v>3</v>
      </c>
      <c r="AD43" s="120">
        <v>2964800</v>
      </c>
      <c r="AE43" s="120">
        <v>2075360</v>
      </c>
      <c r="AF43" s="183">
        <f t="shared" si="2"/>
        <v>5.5001028750416618E-2</v>
      </c>
      <c r="AG43" s="123">
        <v>0</v>
      </c>
      <c r="AH43" s="122">
        <v>0</v>
      </c>
      <c r="AI43" s="121">
        <v>2</v>
      </c>
      <c r="AJ43" s="120">
        <v>1830740</v>
      </c>
      <c r="AK43" s="120">
        <v>1281518</v>
      </c>
      <c r="AL43" s="120">
        <v>0</v>
      </c>
      <c r="AM43" s="120">
        <v>0</v>
      </c>
      <c r="AN43" s="183">
        <f t="shared" si="3"/>
        <v>3.3962690021093402E-2</v>
      </c>
      <c r="AO43" s="121">
        <v>2</v>
      </c>
      <c r="AP43" s="120">
        <v>1830740</v>
      </c>
      <c r="AQ43" s="120">
        <v>1281518</v>
      </c>
      <c r="AR43" s="183">
        <f t="shared" si="4"/>
        <v>3.3962690021093402E-2</v>
      </c>
    </row>
    <row r="44" spans="1:44" s="76" customFormat="1" ht="13.5" thickBot="1" x14ac:dyDescent="0.25">
      <c r="A44" s="162" t="s">
        <v>48</v>
      </c>
      <c r="B44" s="167">
        <v>41357815.270322464</v>
      </c>
      <c r="C44" s="119">
        <v>4</v>
      </c>
      <c r="D44" s="120">
        <v>42815688.18</v>
      </c>
      <c r="E44" s="120">
        <v>34252550.539999999</v>
      </c>
      <c r="F44" s="183">
        <f t="shared" si="0"/>
        <v>1.0352502398917496</v>
      </c>
      <c r="G44" s="116">
        <v>4</v>
      </c>
      <c r="H44" s="115">
        <v>42815688.18</v>
      </c>
      <c r="I44" s="115">
        <v>34252550.539999999</v>
      </c>
      <c r="J44" s="197">
        <v>1.0352502398917496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197">
        <f t="shared" si="7"/>
        <v>1.0042561476839866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3">
        <f t="shared" si="1"/>
        <v>0.98723935520111539</v>
      </c>
      <c r="AB44" s="121">
        <v>3</v>
      </c>
      <c r="AC44" s="123">
        <v>6</v>
      </c>
      <c r="AD44" s="120">
        <v>30965092.66</v>
      </c>
      <c r="AE44" s="120">
        <v>24772074.129999999</v>
      </c>
      <c r="AF44" s="183">
        <f t="shared" si="2"/>
        <v>0.74871200177297392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3">
        <f t="shared" si="3"/>
        <v>0.92826292150757184</v>
      </c>
      <c r="AO44" s="121">
        <v>3</v>
      </c>
      <c r="AP44" s="120">
        <v>35161218.07</v>
      </c>
      <c r="AQ44" s="120">
        <v>28128974.43</v>
      </c>
      <c r="AR44" s="183">
        <f t="shared" si="4"/>
        <v>0.85017107021199412</v>
      </c>
    </row>
    <row r="45" spans="1:44" s="77" customFormat="1" ht="26.25" thickBot="1" x14ac:dyDescent="0.25">
      <c r="A45" s="155" t="s">
        <v>178</v>
      </c>
      <c r="B45" s="129">
        <f>SUM(B46:B48)</f>
        <v>425956602.77424949</v>
      </c>
      <c r="C45" s="136">
        <v>4417</v>
      </c>
      <c r="D45" s="137">
        <v>608849673.99000013</v>
      </c>
      <c r="E45" s="232">
        <v>517522221.32550001</v>
      </c>
      <c r="F45" s="230">
        <f>D45/B45</f>
        <v>1.4293701988056309</v>
      </c>
      <c r="G45" s="231">
        <v>4374</v>
      </c>
      <c r="H45" s="232">
        <v>603687235.56000006</v>
      </c>
      <c r="I45" s="232">
        <v>513134148.61049998</v>
      </c>
      <c r="J45" s="230">
        <f t="shared" ref="J45:J48" si="9">H45/B45</f>
        <v>1.4172505640907862</v>
      </c>
      <c r="K45" s="231">
        <v>1158</v>
      </c>
      <c r="L45" s="232">
        <v>163611324.04000002</v>
      </c>
      <c r="M45" s="232">
        <v>139069624.96000001</v>
      </c>
      <c r="N45" s="231">
        <v>2951</v>
      </c>
      <c r="O45" s="232">
        <v>402295234.04999995</v>
      </c>
      <c r="P45" s="232">
        <v>341950948.21200007</v>
      </c>
      <c r="Q45" s="230">
        <f>O45/B45</f>
        <v>0.94445122209599908</v>
      </c>
      <c r="R45" s="231">
        <v>253</v>
      </c>
      <c r="S45" s="232">
        <v>36451632.159999996</v>
      </c>
      <c r="T45" s="232">
        <v>30983887.27</v>
      </c>
      <c r="U45" s="231">
        <v>374</v>
      </c>
      <c r="V45" s="232">
        <v>5652686.1399999997</v>
      </c>
      <c r="W45" s="232">
        <v>4804783.51</v>
      </c>
      <c r="X45" s="231">
        <v>2698</v>
      </c>
      <c r="Y45" s="232">
        <v>360190915.75</v>
      </c>
      <c r="Z45" s="232">
        <v>306162277.43200004</v>
      </c>
      <c r="AA45" s="184">
        <f t="shared" si="1"/>
        <v>0.84560472452846491</v>
      </c>
      <c r="AB45" s="136">
        <v>2239</v>
      </c>
      <c r="AC45" s="136">
        <v>2404</v>
      </c>
      <c r="AD45" s="137">
        <v>300780846.05999994</v>
      </c>
      <c r="AE45" s="137">
        <v>255663717.38999999</v>
      </c>
      <c r="AF45" s="184">
        <f t="shared" si="2"/>
        <v>0.7061302585780298</v>
      </c>
      <c r="AG45" s="136">
        <v>49</v>
      </c>
      <c r="AH45" s="137">
        <v>7454336.0499999998</v>
      </c>
      <c r="AI45" s="136">
        <v>2360</v>
      </c>
      <c r="AJ45" s="137">
        <v>324385653.30000001</v>
      </c>
      <c r="AK45" s="137">
        <v>275727803.02999997</v>
      </c>
      <c r="AL45" s="137">
        <v>172872797.11000001</v>
      </c>
      <c r="AM45" s="137">
        <v>146941876.75999999</v>
      </c>
      <c r="AN45" s="184">
        <f t="shared" si="3"/>
        <v>0.76154624951762862</v>
      </c>
      <c r="AO45" s="136">
        <v>1995</v>
      </c>
      <c r="AP45" s="137">
        <v>260434411.26999998</v>
      </c>
      <c r="AQ45" s="137">
        <v>221276313.43000001</v>
      </c>
      <c r="AR45" s="184">
        <f t="shared" si="4"/>
        <v>0.61141066853710979</v>
      </c>
    </row>
    <row r="46" spans="1:44" s="114" customFormat="1" x14ac:dyDescent="0.2">
      <c r="A46" s="156" t="s">
        <v>50</v>
      </c>
      <c r="B46" s="164">
        <v>109830.83015058823</v>
      </c>
      <c r="C46" s="196">
        <v>5</v>
      </c>
      <c r="D46" s="145">
        <v>99811</v>
      </c>
      <c r="E46" s="145">
        <v>84839.35</v>
      </c>
      <c r="F46" s="197">
        <f>D46/B46</f>
        <v>0.90877033218404968</v>
      </c>
      <c r="G46" s="146">
        <v>5</v>
      </c>
      <c r="H46" s="145">
        <v>99811</v>
      </c>
      <c r="I46" s="145">
        <v>84839.35</v>
      </c>
      <c r="J46" s="197">
        <f t="shared" si="9"/>
        <v>0.90877033218404968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0">O46/B46</f>
        <v>0.90877033218404968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1"/>
        <v>0.90877033218404968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2"/>
        <v>0.90877033218404968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3"/>
        <v>0.90877033218404968</v>
      </c>
      <c r="AO46" s="146">
        <v>5</v>
      </c>
      <c r="AP46" s="145">
        <v>99811</v>
      </c>
      <c r="AQ46" s="145">
        <v>84839.35</v>
      </c>
      <c r="AR46" s="197">
        <f t="shared" si="4"/>
        <v>0.90877033218404968</v>
      </c>
    </row>
    <row r="47" spans="1:44" s="114" customFormat="1" x14ac:dyDescent="0.2">
      <c r="A47" s="157" t="s">
        <v>51</v>
      </c>
      <c r="B47" s="165">
        <v>412509569.33763534</v>
      </c>
      <c r="C47" s="198">
        <v>4280</v>
      </c>
      <c r="D47" s="110">
        <v>594244848.29000008</v>
      </c>
      <c r="E47" s="110">
        <v>505108119.505</v>
      </c>
      <c r="F47" s="197">
        <f t="shared" ref="F47:F48" si="11">D47/B47</f>
        <v>1.4405601529297276</v>
      </c>
      <c r="G47" s="111">
        <v>4237</v>
      </c>
      <c r="H47" s="110">
        <v>589082409.86000001</v>
      </c>
      <c r="I47" s="110">
        <v>500720046.78999996</v>
      </c>
      <c r="J47" s="197">
        <f t="shared" si="9"/>
        <v>1.4280454409964036</v>
      </c>
      <c r="K47" s="111">
        <v>1151</v>
      </c>
      <c r="L47" s="110">
        <v>162113998.04000002</v>
      </c>
      <c r="M47" s="112">
        <v>137796897.86000001</v>
      </c>
      <c r="N47" s="111">
        <v>2822</v>
      </c>
      <c r="O47" s="110">
        <v>389273983.77999997</v>
      </c>
      <c r="P47" s="110">
        <v>330882885.49200004</v>
      </c>
      <c r="Q47" s="197">
        <f t="shared" si="10"/>
        <v>0.943672614443964</v>
      </c>
      <c r="R47" s="111">
        <v>243</v>
      </c>
      <c r="S47" s="110">
        <v>35884532.159999996</v>
      </c>
      <c r="T47" s="112">
        <v>30501852.27</v>
      </c>
      <c r="U47" s="111">
        <v>352</v>
      </c>
      <c r="V47" s="110">
        <v>5532558.25</v>
      </c>
      <c r="W47" s="112">
        <v>4702674.8</v>
      </c>
      <c r="X47" s="111">
        <v>2579</v>
      </c>
      <c r="Y47" s="110">
        <v>347856893.37</v>
      </c>
      <c r="Z47" s="112">
        <v>295678358.42199999</v>
      </c>
      <c r="AA47" s="197">
        <f t="shared" si="1"/>
        <v>0.84326987596567071</v>
      </c>
      <c r="AB47" s="111">
        <v>2159</v>
      </c>
      <c r="AC47" s="113">
        <v>2323</v>
      </c>
      <c r="AD47" s="110">
        <v>295801934.65999997</v>
      </c>
      <c r="AE47" s="110">
        <v>251431642.72</v>
      </c>
      <c r="AF47" s="197">
        <f t="shared" si="2"/>
        <v>0.71707896409522753</v>
      </c>
      <c r="AG47" s="113">
        <v>49</v>
      </c>
      <c r="AH47" s="112">
        <v>7454336.0499999998</v>
      </c>
      <c r="AI47" s="111">
        <v>2253</v>
      </c>
      <c r="AJ47" s="110">
        <v>314495611.32999998</v>
      </c>
      <c r="AK47" s="145">
        <v>267321267.41</v>
      </c>
      <c r="AL47" s="110">
        <v>164506484</v>
      </c>
      <c r="AM47" s="110">
        <v>139830510.61999997</v>
      </c>
      <c r="AN47" s="197">
        <f t="shared" si="3"/>
        <v>0.76239591686317509</v>
      </c>
      <c r="AO47" s="111">
        <v>1925</v>
      </c>
      <c r="AP47" s="110">
        <v>256806829.46999997</v>
      </c>
      <c r="AQ47" s="110">
        <v>218192868.95000002</v>
      </c>
      <c r="AR47" s="197">
        <f t="shared" si="4"/>
        <v>0.62254756873241379</v>
      </c>
    </row>
    <row r="48" spans="1:44" s="114" customFormat="1" ht="33.75" customHeight="1" thickBot="1" x14ac:dyDescent="0.25">
      <c r="A48" s="159" t="s">
        <v>52</v>
      </c>
      <c r="B48" s="167">
        <v>13337202.606463529</v>
      </c>
      <c r="C48" s="199">
        <v>132</v>
      </c>
      <c r="D48" s="115">
        <v>14505014.700000001</v>
      </c>
      <c r="E48" s="110">
        <v>12329262.4705</v>
      </c>
      <c r="F48" s="197">
        <f t="shared" si="11"/>
        <v>1.0875604973542594</v>
      </c>
      <c r="G48" s="116">
        <v>132</v>
      </c>
      <c r="H48" s="115">
        <v>14505014.700000001</v>
      </c>
      <c r="I48" s="115">
        <v>12329262.4705</v>
      </c>
      <c r="J48" s="197">
        <f t="shared" si="9"/>
        <v>1.0875604973542594</v>
      </c>
      <c r="K48" s="116">
        <v>7</v>
      </c>
      <c r="L48" s="115">
        <v>1497326</v>
      </c>
      <c r="M48" s="117">
        <v>1272727.1000000001</v>
      </c>
      <c r="N48" s="116">
        <v>124</v>
      </c>
      <c r="O48" s="115">
        <v>12921439.27</v>
      </c>
      <c r="P48" s="115">
        <v>10983223.370000001</v>
      </c>
      <c r="Q48" s="197">
        <f t="shared" si="10"/>
        <v>0.96882679608825617</v>
      </c>
      <c r="R48" s="116">
        <v>10</v>
      </c>
      <c r="S48" s="115">
        <v>567100</v>
      </c>
      <c r="T48" s="117">
        <v>482035</v>
      </c>
      <c r="U48" s="116">
        <v>22</v>
      </c>
      <c r="V48" s="115">
        <v>120127.89</v>
      </c>
      <c r="W48" s="117">
        <v>102108.71</v>
      </c>
      <c r="X48" s="116">
        <v>114</v>
      </c>
      <c r="Y48" s="115">
        <v>12234211.379999999</v>
      </c>
      <c r="Z48" s="117">
        <v>10399079.659999998</v>
      </c>
      <c r="AA48" s="197">
        <f t="shared" si="1"/>
        <v>0.91729965728128071</v>
      </c>
      <c r="AB48" s="116">
        <v>75</v>
      </c>
      <c r="AC48" s="118">
        <v>76</v>
      </c>
      <c r="AD48" s="115">
        <v>4879100.4000000004</v>
      </c>
      <c r="AE48" s="110">
        <v>4147235.3200000008</v>
      </c>
      <c r="AF48" s="197">
        <f t="shared" si="2"/>
        <v>0.36582636883955494</v>
      </c>
      <c r="AG48" s="118">
        <v>0</v>
      </c>
      <c r="AH48" s="117">
        <v>0</v>
      </c>
      <c r="AI48" s="116">
        <v>102</v>
      </c>
      <c r="AJ48" s="115">
        <v>9790230.9700000007</v>
      </c>
      <c r="AK48" s="115">
        <v>8321696.2699999996</v>
      </c>
      <c r="AL48" s="115">
        <v>8366313.1099999994</v>
      </c>
      <c r="AM48" s="115">
        <v>7111366.1400000006</v>
      </c>
      <c r="AN48" s="197">
        <f t="shared" si="3"/>
        <v>0.73405430350555068</v>
      </c>
      <c r="AO48" s="116">
        <v>65</v>
      </c>
      <c r="AP48" s="115">
        <v>3527770.8</v>
      </c>
      <c r="AQ48" s="115">
        <v>2998605.13</v>
      </c>
      <c r="AR48" s="197">
        <f t="shared" si="4"/>
        <v>0.26450605153815065</v>
      </c>
    </row>
    <row r="49" spans="1:44" s="77" customFormat="1" ht="48" customHeight="1" thickBot="1" x14ac:dyDescent="0.25">
      <c r="A49" s="155" t="s">
        <v>179</v>
      </c>
      <c r="B49" s="129">
        <f>SUM(B50:B53)</f>
        <v>465706185.70270741</v>
      </c>
      <c r="C49" s="136">
        <v>502</v>
      </c>
      <c r="D49" s="137">
        <v>686599993.03999996</v>
      </c>
      <c r="E49" s="137">
        <v>514996442.79000002</v>
      </c>
      <c r="F49" s="184">
        <f>D49/B49</f>
        <v>1.4743201059354285</v>
      </c>
      <c r="G49" s="231">
        <v>333</v>
      </c>
      <c r="H49" s="232">
        <v>463156282.96000004</v>
      </c>
      <c r="I49" s="232">
        <v>347413660.20000005</v>
      </c>
      <c r="J49" s="230">
        <v>0.99452465348112173</v>
      </c>
      <c r="K49" s="231">
        <v>163</v>
      </c>
      <c r="L49" s="232">
        <v>211179298.08999997</v>
      </c>
      <c r="M49" s="232">
        <v>158384473.59</v>
      </c>
      <c r="N49" s="231">
        <v>280</v>
      </c>
      <c r="O49" s="232">
        <v>316799257.32000005</v>
      </c>
      <c r="P49" s="232">
        <v>237645881.16000003</v>
      </c>
      <c r="Q49" s="230">
        <f t="shared" si="7"/>
        <v>0.68025563551830293</v>
      </c>
      <c r="R49" s="231">
        <v>5</v>
      </c>
      <c r="S49" s="232">
        <v>3871413.9399999995</v>
      </c>
      <c r="T49" s="232">
        <v>2903560.45</v>
      </c>
      <c r="U49" s="231">
        <v>34</v>
      </c>
      <c r="V49" s="232">
        <v>7062344.5599999996</v>
      </c>
      <c r="W49" s="232">
        <v>5296758.43</v>
      </c>
      <c r="X49" s="231">
        <v>275</v>
      </c>
      <c r="Y49" s="232">
        <v>305865498.82000005</v>
      </c>
      <c r="Z49" s="137">
        <v>229445562.28000003</v>
      </c>
      <c r="AA49" s="184">
        <f t="shared" si="1"/>
        <v>0.656777831624627</v>
      </c>
      <c r="AB49" s="136">
        <v>131</v>
      </c>
      <c r="AC49" s="136">
        <v>194</v>
      </c>
      <c r="AD49" s="137">
        <v>159966657.91</v>
      </c>
      <c r="AE49" s="137">
        <v>119974992.84</v>
      </c>
      <c r="AF49" s="184">
        <f t="shared" si="2"/>
        <v>0.34349266301589954</v>
      </c>
      <c r="AG49" s="136">
        <v>3</v>
      </c>
      <c r="AH49" s="137">
        <v>294811.88</v>
      </c>
      <c r="AI49" s="136">
        <v>256</v>
      </c>
      <c r="AJ49" s="137">
        <v>255531233.08999997</v>
      </c>
      <c r="AK49" s="137">
        <v>191694862.81999999</v>
      </c>
      <c r="AL49" s="137">
        <v>90439157.399999991</v>
      </c>
      <c r="AM49" s="137">
        <v>67829367.930000007</v>
      </c>
      <c r="AN49" s="184">
        <f t="shared" si="3"/>
        <v>0.54869624010775608</v>
      </c>
      <c r="AO49" s="136">
        <v>241</v>
      </c>
      <c r="AP49" s="137">
        <v>216391054.42000002</v>
      </c>
      <c r="AQ49" s="137">
        <v>162339728.80000001</v>
      </c>
      <c r="AR49" s="184">
        <f t="shared" si="4"/>
        <v>0.4646514499125366</v>
      </c>
    </row>
    <row r="50" spans="1:44" x14ac:dyDescent="0.2">
      <c r="A50" s="156" t="s">
        <v>54</v>
      </c>
      <c r="B50" s="164">
        <v>98169790.717370674</v>
      </c>
      <c r="C50" s="130">
        <v>60</v>
      </c>
      <c r="D50" s="131">
        <v>123604243.53</v>
      </c>
      <c r="E50" s="145">
        <v>92703182.610000014</v>
      </c>
      <c r="F50" s="197">
        <f t="shared" si="0"/>
        <v>1.2590863505643475</v>
      </c>
      <c r="G50" s="146">
        <v>57</v>
      </c>
      <c r="H50" s="145">
        <v>123348619.70999999</v>
      </c>
      <c r="I50" s="145">
        <v>92511464.73999998</v>
      </c>
      <c r="J50" s="197">
        <v>1.2564824556376899</v>
      </c>
      <c r="K50" s="146">
        <v>2</v>
      </c>
      <c r="L50" s="145">
        <v>85531</v>
      </c>
      <c r="M50" s="147">
        <v>64148.25</v>
      </c>
      <c r="N50" s="146">
        <v>43</v>
      </c>
      <c r="O50" s="145">
        <v>54119380.670000009</v>
      </c>
      <c r="P50" s="145">
        <v>40589535.38000001</v>
      </c>
      <c r="Q50" s="197">
        <f t="shared" si="7"/>
        <v>0.55128344753029856</v>
      </c>
      <c r="R50" s="146">
        <v>1</v>
      </c>
      <c r="S50" s="145">
        <v>34698.800000000003</v>
      </c>
      <c r="T50" s="147">
        <v>26024.1</v>
      </c>
      <c r="U50" s="146">
        <v>7</v>
      </c>
      <c r="V50" s="145">
        <v>2213761.96</v>
      </c>
      <c r="W50" s="147">
        <v>1660321.4700000002</v>
      </c>
      <c r="X50" s="133">
        <v>42</v>
      </c>
      <c r="Y50" s="131">
        <v>51870919.910000004</v>
      </c>
      <c r="Z50" s="131">
        <v>38903189.810000002</v>
      </c>
      <c r="AA50" s="183">
        <f t="shared" si="1"/>
        <v>0.52837965254846664</v>
      </c>
      <c r="AB50" s="146">
        <v>43</v>
      </c>
      <c r="AC50" s="148">
        <v>53</v>
      </c>
      <c r="AD50" s="145">
        <v>51342722.619999997</v>
      </c>
      <c r="AE50" s="145">
        <v>38507041.959999993</v>
      </c>
      <c r="AF50" s="183">
        <f t="shared" si="2"/>
        <v>0.52299920622032203</v>
      </c>
      <c r="AG50" s="135">
        <v>1</v>
      </c>
      <c r="AH50" s="134">
        <v>32938.699999999997</v>
      </c>
      <c r="AI50" s="133">
        <v>33</v>
      </c>
      <c r="AJ50" s="145">
        <v>43840619.880000003</v>
      </c>
      <c r="AK50" s="145">
        <v>32880464.780000001</v>
      </c>
      <c r="AL50" s="131">
        <v>20090828.18</v>
      </c>
      <c r="AM50" s="131">
        <v>15068121.130000001</v>
      </c>
      <c r="AN50" s="183">
        <f t="shared" si="3"/>
        <v>0.44657953897667435</v>
      </c>
      <c r="AO50" s="133">
        <v>28</v>
      </c>
      <c r="AP50" s="145">
        <v>35878110.620000005</v>
      </c>
      <c r="AQ50" s="145">
        <v>26908582.850000001</v>
      </c>
      <c r="AR50" s="183">
        <f t="shared" si="4"/>
        <v>0.36546997154442895</v>
      </c>
    </row>
    <row r="51" spans="1:44" x14ac:dyDescent="0.2">
      <c r="A51" s="157" t="s">
        <v>55</v>
      </c>
      <c r="B51" s="165">
        <v>11830869.720062003</v>
      </c>
      <c r="C51" s="70">
        <v>2</v>
      </c>
      <c r="D51" s="71">
        <v>185791.93</v>
      </c>
      <c r="E51" s="110">
        <v>185791.93</v>
      </c>
      <c r="F51" s="197">
        <f t="shared" si="0"/>
        <v>1.5703995935729593E-2</v>
      </c>
      <c r="G51" s="111">
        <v>2</v>
      </c>
      <c r="H51" s="110">
        <v>185791.93</v>
      </c>
      <c r="I51" s="110">
        <v>185791.93</v>
      </c>
      <c r="J51" s="197">
        <v>1.5703995935729593E-2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7"/>
        <v>1.5700885428989959E-2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3">
        <f t="shared" si="1"/>
        <v>1.5700885428989959E-2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2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3"/>
        <v>1.5700885428989959E-2</v>
      </c>
      <c r="AO51" s="73">
        <v>2</v>
      </c>
      <c r="AP51" s="110">
        <v>185755.13</v>
      </c>
      <c r="AQ51" s="110">
        <v>185755.13</v>
      </c>
      <c r="AR51" s="183">
        <f t="shared" si="4"/>
        <v>1.5700885428989959E-2</v>
      </c>
    </row>
    <row r="52" spans="1:44" x14ac:dyDescent="0.2">
      <c r="A52" s="157" t="s">
        <v>56</v>
      </c>
      <c r="B52" s="165">
        <v>84741722.503277346</v>
      </c>
      <c r="C52" s="70">
        <v>48</v>
      </c>
      <c r="D52" s="71">
        <v>95129309.830000013</v>
      </c>
      <c r="E52" s="110">
        <v>71346982.409999996</v>
      </c>
      <c r="F52" s="197">
        <f t="shared" si="0"/>
        <v>1.12257937436097</v>
      </c>
      <c r="G52" s="111">
        <v>32</v>
      </c>
      <c r="H52" s="110">
        <v>79745860.070000008</v>
      </c>
      <c r="I52" s="110">
        <v>59809395.090000004</v>
      </c>
      <c r="J52" s="197">
        <v>0.94104601268773924</v>
      </c>
      <c r="K52" s="111">
        <v>14</v>
      </c>
      <c r="L52" s="110">
        <v>10434210.83</v>
      </c>
      <c r="M52" s="112">
        <v>7825658.120000001</v>
      </c>
      <c r="N52" s="111">
        <v>26</v>
      </c>
      <c r="O52" s="110">
        <v>73702203.930000007</v>
      </c>
      <c r="P52" s="110">
        <v>55276652.870000005</v>
      </c>
      <c r="Q52" s="197">
        <f t="shared" si="7"/>
        <v>0.86972747016264162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25</v>
      </c>
      <c r="Y52" s="71">
        <v>73222344.180000007</v>
      </c>
      <c r="Z52" s="71">
        <v>54916758.060000002</v>
      </c>
      <c r="AA52" s="183">
        <f t="shared" si="1"/>
        <v>0.86406485515052123</v>
      </c>
      <c r="AB52" s="111">
        <v>21</v>
      </c>
      <c r="AC52" s="74">
        <v>33</v>
      </c>
      <c r="AD52" s="71">
        <v>40486114.049999997</v>
      </c>
      <c r="AE52" s="131">
        <v>30364585.420000002</v>
      </c>
      <c r="AF52" s="183">
        <f t="shared" si="2"/>
        <v>0.47775892268928349</v>
      </c>
      <c r="AG52" s="74">
        <v>0</v>
      </c>
      <c r="AH52" s="72">
        <v>0</v>
      </c>
      <c r="AI52" s="111">
        <v>23</v>
      </c>
      <c r="AJ52" s="110">
        <v>56334381.939999998</v>
      </c>
      <c r="AK52" s="110">
        <v>42250786.350000001</v>
      </c>
      <c r="AL52" s="71">
        <v>54465370.420000002</v>
      </c>
      <c r="AM52" s="71">
        <v>40849027.759999998</v>
      </c>
      <c r="AN52" s="183">
        <f t="shared" si="3"/>
        <v>0.6647773997964378</v>
      </c>
      <c r="AO52" s="73">
        <v>18</v>
      </c>
      <c r="AP52" s="110">
        <v>32089771.369999997</v>
      </c>
      <c r="AQ52" s="110">
        <v>24067328.409999996</v>
      </c>
      <c r="AR52" s="183">
        <f t="shared" si="4"/>
        <v>0.37867735540493574</v>
      </c>
    </row>
    <row r="53" spans="1:44" ht="26.25" thickBot="1" x14ac:dyDescent="0.25">
      <c r="A53" s="159" t="s">
        <v>57</v>
      </c>
      <c r="B53" s="167">
        <v>270963802.7619974</v>
      </c>
      <c r="C53" s="96">
        <v>392</v>
      </c>
      <c r="D53" s="92">
        <v>467680647.75</v>
      </c>
      <c r="E53" s="115">
        <v>350760485.84000003</v>
      </c>
      <c r="F53" s="197">
        <f t="shared" si="0"/>
        <v>1.7259893867107776</v>
      </c>
      <c r="G53" s="116">
        <v>242</v>
      </c>
      <c r="H53" s="115">
        <v>259876011.24999997</v>
      </c>
      <c r="I53" s="115">
        <v>194907008.44000003</v>
      </c>
      <c r="J53" s="197">
        <v>0.95908017455107664</v>
      </c>
      <c r="K53" s="116">
        <v>147</v>
      </c>
      <c r="L53" s="115">
        <v>200659556.25999996</v>
      </c>
      <c r="M53" s="117">
        <v>150494667.22</v>
      </c>
      <c r="N53" s="116">
        <v>209</v>
      </c>
      <c r="O53" s="115">
        <v>188791917.59</v>
      </c>
      <c r="P53" s="115">
        <v>141593937.78</v>
      </c>
      <c r="Q53" s="197">
        <f t="shared" si="7"/>
        <v>0.69674220565846745</v>
      </c>
      <c r="R53" s="116">
        <v>3</v>
      </c>
      <c r="S53" s="115">
        <v>3806715.1399999997</v>
      </c>
      <c r="T53" s="117">
        <v>2855036.35</v>
      </c>
      <c r="U53" s="116">
        <v>22</v>
      </c>
      <c r="V53" s="115">
        <v>4398722.8499999996</v>
      </c>
      <c r="W53" s="117">
        <v>3299042.15</v>
      </c>
      <c r="X53" s="94">
        <v>206</v>
      </c>
      <c r="Y53" s="92">
        <v>180586479.60000002</v>
      </c>
      <c r="Z53" s="92">
        <v>135439859.28</v>
      </c>
      <c r="AA53" s="183">
        <f t="shared" si="1"/>
        <v>0.66645979189559568</v>
      </c>
      <c r="AB53" s="116">
        <v>67</v>
      </c>
      <c r="AC53" s="95">
        <v>108</v>
      </c>
      <c r="AD53" s="92">
        <v>68137821.239999995</v>
      </c>
      <c r="AE53" s="131">
        <v>51103365.93</v>
      </c>
      <c r="AF53" s="183">
        <f t="shared" si="2"/>
        <v>0.25146466260605754</v>
      </c>
      <c r="AG53" s="95">
        <v>2</v>
      </c>
      <c r="AH53" s="97">
        <v>261873.18</v>
      </c>
      <c r="AI53" s="116">
        <v>198</v>
      </c>
      <c r="AJ53" s="115">
        <v>155170476.13999999</v>
      </c>
      <c r="AK53" s="115">
        <v>116377856.56</v>
      </c>
      <c r="AL53" s="92">
        <v>15882958.800000001</v>
      </c>
      <c r="AM53" s="92">
        <v>11912219.039999999</v>
      </c>
      <c r="AN53" s="183">
        <f t="shared" si="3"/>
        <v>0.57266127268037659</v>
      </c>
      <c r="AO53" s="94">
        <v>193</v>
      </c>
      <c r="AP53" s="115">
        <v>148237417.29999998</v>
      </c>
      <c r="AQ53" s="115">
        <v>111178062.41000001</v>
      </c>
      <c r="AR53" s="183">
        <f t="shared" si="4"/>
        <v>0.54707461214000297</v>
      </c>
    </row>
    <row r="54" spans="1:44" s="77" customFormat="1" ht="26.25" thickBot="1" x14ac:dyDescent="0.25">
      <c r="A54" s="155" t="s">
        <v>180</v>
      </c>
      <c r="B54" s="129">
        <f>SUM(B55:B57)</f>
        <v>1226609.1288000001</v>
      </c>
      <c r="C54" s="136">
        <v>10</v>
      </c>
      <c r="D54" s="232">
        <v>3660935.08</v>
      </c>
      <c r="E54" s="232">
        <v>2745701.3000000003</v>
      </c>
      <c r="F54" s="230">
        <f t="shared" si="0"/>
        <v>2.9845979408138903</v>
      </c>
      <c r="G54" s="231">
        <v>1</v>
      </c>
      <c r="H54" s="232">
        <v>1129660.8400000001</v>
      </c>
      <c r="I54" s="232">
        <v>847245.63</v>
      </c>
      <c r="J54" s="230">
        <v>0.92096236158388523</v>
      </c>
      <c r="K54" s="231">
        <v>9</v>
      </c>
      <c r="L54" s="232">
        <v>2531274.2400000002</v>
      </c>
      <c r="M54" s="232">
        <v>1898455.67</v>
      </c>
      <c r="N54" s="231">
        <v>1</v>
      </c>
      <c r="O54" s="232">
        <v>1127820.8400000001</v>
      </c>
      <c r="P54" s="232">
        <v>845865.63</v>
      </c>
      <c r="Q54" s="230">
        <f t="shared" si="7"/>
        <v>0.91946229122178047</v>
      </c>
      <c r="R54" s="231">
        <v>0</v>
      </c>
      <c r="S54" s="232">
        <v>0</v>
      </c>
      <c r="T54" s="232">
        <v>0</v>
      </c>
      <c r="U54" s="231">
        <v>0</v>
      </c>
      <c r="V54" s="232">
        <v>0</v>
      </c>
      <c r="W54" s="232">
        <v>0</v>
      </c>
      <c r="X54" s="136">
        <v>1</v>
      </c>
      <c r="Y54" s="137">
        <v>1127820.8400000001</v>
      </c>
      <c r="Z54" s="137">
        <v>845865.63</v>
      </c>
      <c r="AA54" s="184">
        <f t="shared" si="1"/>
        <v>0.91946229122178047</v>
      </c>
      <c r="AB54" s="136">
        <v>1</v>
      </c>
      <c r="AC54" s="136">
        <v>1</v>
      </c>
      <c r="AD54" s="137">
        <v>0</v>
      </c>
      <c r="AE54" s="137">
        <v>0</v>
      </c>
      <c r="AF54" s="184">
        <f t="shared" si="2"/>
        <v>0</v>
      </c>
      <c r="AG54" s="136">
        <v>0</v>
      </c>
      <c r="AH54" s="137">
        <v>0</v>
      </c>
      <c r="AI54" s="136">
        <v>0</v>
      </c>
      <c r="AJ54" s="137">
        <v>0</v>
      </c>
      <c r="AK54" s="137">
        <v>0</v>
      </c>
      <c r="AL54" s="137">
        <v>0</v>
      </c>
      <c r="AM54" s="137">
        <v>0</v>
      </c>
      <c r="AN54" s="184">
        <f t="shared" si="3"/>
        <v>0</v>
      </c>
      <c r="AO54" s="136">
        <v>0</v>
      </c>
      <c r="AP54" s="137">
        <v>0</v>
      </c>
      <c r="AQ54" s="137">
        <v>0</v>
      </c>
      <c r="AR54" s="184">
        <f t="shared" si="4"/>
        <v>0</v>
      </c>
    </row>
    <row r="55" spans="1:44" x14ac:dyDescent="0.2">
      <c r="A55" s="156" t="s">
        <v>59</v>
      </c>
      <c r="B55" s="164">
        <v>1226609.1288000001</v>
      </c>
      <c r="C55" s="130">
        <v>4</v>
      </c>
      <c r="D55" s="131">
        <v>3030195.58</v>
      </c>
      <c r="E55" s="131">
        <v>2272646.6800000002</v>
      </c>
      <c r="F55" s="183">
        <f t="shared" si="0"/>
        <v>2.470384011379779</v>
      </c>
      <c r="G55" s="146">
        <v>1</v>
      </c>
      <c r="H55" s="145">
        <v>1129660.8400000001</v>
      </c>
      <c r="I55" s="145">
        <v>847245.63</v>
      </c>
      <c r="J55" s="197">
        <v>0.92096236158388523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7"/>
        <v>0.91946229122178047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7">
        <f t="shared" si="1"/>
        <v>0.91946229122178047</v>
      </c>
      <c r="AB55" s="133">
        <v>1</v>
      </c>
      <c r="AC55" s="135">
        <v>1</v>
      </c>
      <c r="AD55" s="131">
        <v>0</v>
      </c>
      <c r="AE55" s="131">
        <v>0</v>
      </c>
      <c r="AF55" s="183">
        <f t="shared" si="2"/>
        <v>0</v>
      </c>
      <c r="AG55" s="135">
        <v>0</v>
      </c>
      <c r="AH55" s="134">
        <v>0</v>
      </c>
      <c r="AI55" s="149">
        <v>0</v>
      </c>
      <c r="AJ55" s="131">
        <v>0</v>
      </c>
      <c r="AK55" s="131">
        <v>0</v>
      </c>
      <c r="AL55" s="131">
        <v>0</v>
      </c>
      <c r="AM55" s="131">
        <v>0</v>
      </c>
      <c r="AN55" s="183">
        <f t="shared" si="3"/>
        <v>0</v>
      </c>
      <c r="AO55" s="133">
        <v>0</v>
      </c>
      <c r="AP55" s="131">
        <v>0</v>
      </c>
      <c r="AQ55" s="131">
        <v>0</v>
      </c>
      <c r="AR55" s="183">
        <f t="shared" si="4"/>
        <v>0</v>
      </c>
    </row>
    <row r="56" spans="1:44" ht="38.25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97" t="s">
        <v>225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7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6.25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97" t="s">
        <v>225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7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5" thickBot="1" x14ac:dyDescent="0.25">
      <c r="A58" s="155" t="s">
        <v>181</v>
      </c>
      <c r="B58" s="129">
        <f>B59</f>
        <v>192004449.431072</v>
      </c>
      <c r="C58" s="136">
        <v>188</v>
      </c>
      <c r="D58" s="137">
        <v>175115099.51999998</v>
      </c>
      <c r="E58" s="137">
        <v>131336324.66</v>
      </c>
      <c r="F58" s="184">
        <f t="shared" si="0"/>
        <v>0.91203667435251201</v>
      </c>
      <c r="G58" s="231">
        <v>188</v>
      </c>
      <c r="H58" s="232">
        <v>175115099.52000004</v>
      </c>
      <c r="I58" s="232">
        <v>131336324.65999995</v>
      </c>
      <c r="J58" s="230">
        <v>0.91203667435251234</v>
      </c>
      <c r="K58" s="231">
        <v>3</v>
      </c>
      <c r="L58" s="232">
        <v>945151.09999999986</v>
      </c>
      <c r="M58" s="232">
        <v>708863.32000000007</v>
      </c>
      <c r="N58" s="231">
        <v>180</v>
      </c>
      <c r="O58" s="232">
        <v>171951738.09999999</v>
      </c>
      <c r="P58" s="232">
        <v>128963802.98000006</v>
      </c>
      <c r="Q58" s="230">
        <f t="shared" si="7"/>
        <v>0.89556121542761036</v>
      </c>
      <c r="R58" s="231">
        <v>0</v>
      </c>
      <c r="S58" s="232">
        <v>0</v>
      </c>
      <c r="T58" s="232">
        <v>0</v>
      </c>
      <c r="U58" s="231">
        <v>12</v>
      </c>
      <c r="V58" s="232">
        <v>986223.47</v>
      </c>
      <c r="W58" s="232">
        <v>739667.6</v>
      </c>
      <c r="X58" s="231">
        <v>180</v>
      </c>
      <c r="Y58" s="232">
        <v>170965514.63</v>
      </c>
      <c r="Z58" s="137">
        <v>128224135.38000007</v>
      </c>
      <c r="AA58" s="184">
        <f t="shared" si="1"/>
        <v>0.89042475388767073</v>
      </c>
      <c r="AB58" s="136">
        <v>170</v>
      </c>
      <c r="AC58" s="136">
        <v>245</v>
      </c>
      <c r="AD58" s="137">
        <v>165042383.24000001</v>
      </c>
      <c r="AE58" s="137">
        <v>123781787.42999999</v>
      </c>
      <c r="AF58" s="184">
        <f t="shared" si="2"/>
        <v>0.85957582612817962</v>
      </c>
      <c r="AG58" s="136">
        <v>0</v>
      </c>
      <c r="AH58" s="136">
        <v>0</v>
      </c>
      <c r="AI58" s="136">
        <v>157</v>
      </c>
      <c r="AJ58" s="137">
        <v>146520204.5</v>
      </c>
      <c r="AK58" s="137">
        <v>109890152.45999999</v>
      </c>
      <c r="AL58" s="136">
        <v>0</v>
      </c>
      <c r="AM58" s="136">
        <v>0</v>
      </c>
      <c r="AN58" s="184">
        <f t="shared" si="3"/>
        <v>0.76310838073885123</v>
      </c>
      <c r="AO58" s="136">
        <v>157</v>
      </c>
      <c r="AP58" s="137">
        <v>146520204.5</v>
      </c>
      <c r="AQ58" s="137">
        <v>109890152.45999999</v>
      </c>
      <c r="AR58" s="184">
        <f t="shared" si="4"/>
        <v>0.76310838073885123</v>
      </c>
    </row>
    <row r="59" spans="1:44" ht="13.5" thickBot="1" x14ac:dyDescent="0.25">
      <c r="A59" s="163" t="s">
        <v>62</v>
      </c>
      <c r="B59" s="168">
        <v>192004449.431072</v>
      </c>
      <c r="C59" s="150">
        <v>188</v>
      </c>
      <c r="D59" s="151">
        <v>175115099.51999998</v>
      </c>
      <c r="E59" s="200">
        <v>131336324.66</v>
      </c>
      <c r="F59" s="197">
        <f t="shared" si="0"/>
        <v>0.91203667435251201</v>
      </c>
      <c r="G59" s="239">
        <v>188</v>
      </c>
      <c r="H59" s="200">
        <v>175115099.52000004</v>
      </c>
      <c r="I59" s="200">
        <v>131336324.65999995</v>
      </c>
      <c r="J59" s="197">
        <v>0.91203667435251234</v>
      </c>
      <c r="K59" s="239">
        <v>3</v>
      </c>
      <c r="L59" s="200">
        <v>945151.09999999986</v>
      </c>
      <c r="M59" s="240">
        <v>708863.32000000007</v>
      </c>
      <c r="N59" s="239">
        <v>180</v>
      </c>
      <c r="O59" s="200">
        <v>171951738.09999999</v>
      </c>
      <c r="P59" s="200">
        <v>128963802.98000006</v>
      </c>
      <c r="Q59" s="197">
        <f t="shared" si="7"/>
        <v>0.89556121542761036</v>
      </c>
      <c r="R59" s="239">
        <v>0</v>
      </c>
      <c r="S59" s="200">
        <v>0</v>
      </c>
      <c r="T59" s="240">
        <v>0</v>
      </c>
      <c r="U59" s="239">
        <v>12</v>
      </c>
      <c r="V59" s="200">
        <v>986223.47</v>
      </c>
      <c r="W59" s="240">
        <v>739667.6</v>
      </c>
      <c r="X59" s="152">
        <v>180</v>
      </c>
      <c r="Y59" s="151">
        <v>170965514.63</v>
      </c>
      <c r="Z59" s="151">
        <v>128224135.38000007</v>
      </c>
      <c r="AA59" s="183">
        <f t="shared" si="1"/>
        <v>0.89042475388767073</v>
      </c>
      <c r="AB59" s="152">
        <v>170</v>
      </c>
      <c r="AC59" s="154">
        <v>245</v>
      </c>
      <c r="AD59" s="151">
        <v>165042383.24000001</v>
      </c>
      <c r="AE59" s="151">
        <v>123781787.42999999</v>
      </c>
      <c r="AF59" s="183">
        <f t="shared" si="2"/>
        <v>0.85957582612817962</v>
      </c>
      <c r="AG59" s="154">
        <v>0</v>
      </c>
      <c r="AH59" s="153">
        <v>0</v>
      </c>
      <c r="AI59" s="152">
        <v>157</v>
      </c>
      <c r="AJ59" s="200">
        <v>146520204.5</v>
      </c>
      <c r="AK59" s="200">
        <v>109890152.45999999</v>
      </c>
      <c r="AL59" s="151">
        <v>0</v>
      </c>
      <c r="AM59" s="151">
        <v>0</v>
      </c>
      <c r="AN59" s="183">
        <f t="shared" si="3"/>
        <v>0.76310838073885123</v>
      </c>
      <c r="AO59" s="152">
        <v>157</v>
      </c>
      <c r="AP59" s="151">
        <v>146520204.5</v>
      </c>
      <c r="AQ59" s="151">
        <v>109890152.45999999</v>
      </c>
      <c r="AR59" s="183">
        <f t="shared" si="4"/>
        <v>0.76310838073885123</v>
      </c>
    </row>
    <row r="60" spans="1:44" ht="18.75" thickBot="1" x14ac:dyDescent="0.25">
      <c r="A60" s="251" t="s">
        <v>63</v>
      </c>
      <c r="B60" s="252">
        <f>SUM(B6+B28+B40+B45+B49+B54+B58)</f>
        <v>3251664112.2100039</v>
      </c>
      <c r="C60" s="245">
        <f>C58+C54+C49+C45+C40+C28+C6</f>
        <v>15140</v>
      </c>
      <c r="D60" s="246">
        <f t="shared" ref="D60:AQ60" si="12">D58+D54+D49+D45+D40+D28+D6</f>
        <v>4845456194.9499998</v>
      </c>
      <c r="E60" s="246">
        <f t="shared" si="12"/>
        <v>3643053079.3754997</v>
      </c>
      <c r="F60" s="247">
        <f>D60/B60</f>
        <v>1.4901465919420471</v>
      </c>
      <c r="G60" s="248">
        <f t="shared" si="12"/>
        <v>13116</v>
      </c>
      <c r="H60" s="249">
        <f t="shared" si="12"/>
        <v>3255431113.4699998</v>
      </c>
      <c r="I60" s="249">
        <f t="shared" si="12"/>
        <v>2450018024.2104998</v>
      </c>
      <c r="J60" s="250">
        <f>H60/B60</f>
        <v>1.001158484126897</v>
      </c>
      <c r="K60" s="248">
        <f t="shared" si="12"/>
        <v>2642</v>
      </c>
      <c r="L60" s="249">
        <f t="shared" si="12"/>
        <v>1312285323.6500001</v>
      </c>
      <c r="M60" s="249">
        <f t="shared" si="12"/>
        <v>996580671.53999996</v>
      </c>
      <c r="N60" s="248">
        <f t="shared" si="12"/>
        <v>11352</v>
      </c>
      <c r="O60" s="249">
        <f t="shared" si="12"/>
        <v>2974315589.4200001</v>
      </c>
      <c r="P60" s="249">
        <f t="shared" si="12"/>
        <v>2223435487.3620005</v>
      </c>
      <c r="Q60" s="250">
        <f>O60/B60</f>
        <v>0.91470566663126129</v>
      </c>
      <c r="R60" s="248">
        <f t="shared" si="12"/>
        <v>399</v>
      </c>
      <c r="S60" s="249">
        <f t="shared" si="12"/>
        <v>289204419.15999997</v>
      </c>
      <c r="T60" s="249">
        <f t="shared" si="12"/>
        <v>219595125.44000003</v>
      </c>
      <c r="U60" s="248">
        <f t="shared" si="12"/>
        <v>675</v>
      </c>
      <c r="V60" s="249">
        <f t="shared" si="12"/>
        <v>22561978.809999999</v>
      </c>
      <c r="W60" s="249">
        <f t="shared" si="12"/>
        <v>17615646.939999998</v>
      </c>
      <c r="X60" s="248">
        <f t="shared" si="12"/>
        <v>10953</v>
      </c>
      <c r="Y60" s="249">
        <f t="shared" si="12"/>
        <v>2662549191.4499998</v>
      </c>
      <c r="Z60" s="246">
        <f t="shared" si="12"/>
        <v>1986224714.9820004</v>
      </c>
      <c r="AA60" s="247">
        <f>Y60/B60</f>
        <v>0.81882663755217622</v>
      </c>
      <c r="AB60" s="245">
        <f t="shared" si="12"/>
        <v>8307</v>
      </c>
      <c r="AC60" s="245">
        <f t="shared" si="12"/>
        <v>9032</v>
      </c>
      <c r="AD60" s="246">
        <f t="shared" si="12"/>
        <v>1680396216.9400001</v>
      </c>
      <c r="AE60" s="246">
        <f t="shared" si="12"/>
        <v>1247170722.9299998</v>
      </c>
      <c r="AF60" s="247">
        <f>AD60/B60</f>
        <v>0.51678038043047236</v>
      </c>
      <c r="AG60" s="245">
        <f t="shared" si="12"/>
        <v>96</v>
      </c>
      <c r="AH60" s="245">
        <f t="shared" si="12"/>
        <v>17292380.640000001</v>
      </c>
      <c r="AI60" s="245">
        <f t="shared" si="12"/>
        <v>10377</v>
      </c>
      <c r="AJ60" s="246">
        <f t="shared" si="12"/>
        <v>2149148515.3099999</v>
      </c>
      <c r="AK60" s="246">
        <f t="shared" si="12"/>
        <v>1599173315.25</v>
      </c>
      <c r="AL60" s="246">
        <f t="shared" si="12"/>
        <v>858832565.56999993</v>
      </c>
      <c r="AM60" s="246">
        <f t="shared" si="12"/>
        <v>661769201.03999996</v>
      </c>
      <c r="AN60" s="247">
        <f>AJ60/B60</f>
        <v>0.66093804315148785</v>
      </c>
      <c r="AO60" s="245">
        <f t="shared" si="12"/>
        <v>9689</v>
      </c>
      <c r="AP60" s="246">
        <f t="shared" si="12"/>
        <v>1839509375.71</v>
      </c>
      <c r="AQ60" s="246">
        <f t="shared" si="12"/>
        <v>1360294417.8299999</v>
      </c>
      <c r="AR60" s="247">
        <f>AP60/B60</f>
        <v>0.56571322013323566</v>
      </c>
    </row>
    <row r="61" spans="1:44" ht="21" hidden="1" customHeight="1" x14ac:dyDescent="0.2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08"/>
      <c r="AE61" s="76"/>
      <c r="AF61" s="76"/>
      <c r="AG61" s="76"/>
      <c r="AH61" s="58"/>
      <c r="AJ61" s="201"/>
      <c r="AK61" s="201"/>
      <c r="AL61" s="201"/>
      <c r="AM61" s="201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09"/>
      <c r="AE62" s="210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227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228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9"/>
      <c r="AE64" s="210"/>
      <c r="AF64" s="76"/>
      <c r="AG64" s="76"/>
      <c r="AH64" s="76"/>
      <c r="AJ64" s="75"/>
      <c r="AK64" s="75"/>
      <c r="AL64" s="75"/>
      <c r="AM64" s="75"/>
      <c r="AN64" s="75"/>
      <c r="AO64" s="75"/>
      <c r="AP64" s="207"/>
      <c r="AQ64" s="81"/>
      <c r="AR64" s="75"/>
    </row>
    <row r="65" spans="1:44" ht="12.75" customHeight="1" x14ac:dyDescent="0.2">
      <c r="A65" s="57" t="s">
        <v>229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X67" s="81"/>
      <c r="Y67" s="83"/>
      <c r="Z67" s="83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75"/>
      <c r="AK73" s="75"/>
      <c r="AL73" s="75"/>
      <c r="AM73" s="75"/>
      <c r="AN73" s="75"/>
      <c r="AO73" s="75"/>
      <c r="AP73" s="81"/>
      <c r="AQ73" s="81"/>
      <c r="AR73" s="75"/>
    </row>
    <row r="74" spans="1:44" x14ac:dyDescent="0.2">
      <c r="B74" s="78"/>
      <c r="X74" s="81"/>
      <c r="Y74" s="83"/>
      <c r="Z74" s="83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4" x14ac:dyDescent="0.2">
      <c r="B75" s="78"/>
      <c r="X75" s="81"/>
      <c r="Y75" s="83"/>
      <c r="Z75" s="83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X76" s="81"/>
      <c r="Y76" s="83"/>
      <c r="Z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13" zoomScale="90" zoomScaleNormal="90" workbookViewId="0">
      <selection activeCell="D27" sqref="D2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7" t="s">
        <v>64</v>
      </c>
      <c r="B1" s="277" t="s">
        <v>65</v>
      </c>
      <c r="C1" s="277"/>
      <c r="D1" s="277" t="s">
        <v>196</v>
      </c>
      <c r="E1" s="277" t="s">
        <v>66</v>
      </c>
      <c r="F1" s="281" t="s">
        <v>67</v>
      </c>
      <c r="G1" s="282"/>
      <c r="H1" s="283"/>
      <c r="I1" s="284" t="s">
        <v>197</v>
      </c>
      <c r="J1" s="285"/>
      <c r="K1" s="286"/>
      <c r="L1" s="271" t="s">
        <v>198</v>
      </c>
      <c r="M1" s="272"/>
      <c r="N1" s="273"/>
      <c r="O1" s="274" t="s">
        <v>68</v>
      </c>
    </row>
    <row r="2" spans="1:15" ht="30.75" customHeight="1" thickBot="1" x14ac:dyDescent="0.25">
      <c r="A2" s="278"/>
      <c r="B2" s="279"/>
      <c r="C2" s="278"/>
      <c r="D2" s="280"/>
      <c r="E2" s="278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75"/>
    </row>
    <row r="3" spans="1:15" x14ac:dyDescent="0.2">
      <c r="A3" s="14" t="s">
        <v>72</v>
      </c>
      <c r="B3" s="15" t="s">
        <v>73</v>
      </c>
      <c r="C3" s="1" t="s">
        <v>74</v>
      </c>
      <c r="D3" s="216">
        <v>1974320</v>
      </c>
      <c r="E3" s="216">
        <v>1480740</v>
      </c>
      <c r="F3" s="216">
        <f>'Dane - 31 lipca 2022 r'!Z7</f>
        <v>6135577.9800000004</v>
      </c>
      <c r="G3" s="216">
        <f>F3/'Dane - 31 lipca 2022 r'!$B$3</f>
        <v>1300516.7620501081</v>
      </c>
      <c r="H3" s="217">
        <f>G3/E3</f>
        <v>0.87828839772688527</v>
      </c>
      <c r="I3" s="216">
        <f>'Dane - 31 lipca 2022 r'!AK7</f>
        <v>6146181.6299999999</v>
      </c>
      <c r="J3" s="216">
        <f>I3/'Dane - 31 lipca 2022 r'!$B$3</f>
        <v>1302764.3456695916</v>
      </c>
      <c r="K3" s="217">
        <f>J3/E3</f>
        <v>0.87980627636829667</v>
      </c>
      <c r="L3" s="216">
        <f>'Dane - 31 lipca 2022 r'!AQ7</f>
        <v>527923.47</v>
      </c>
      <c r="M3" s="216">
        <f>L3/'Dane - 31 lipca 2022 r'!$B$3</f>
        <v>111900.34973928524</v>
      </c>
      <c r="N3" s="217">
        <f>M3/E3</f>
        <v>7.5570559138866539E-2</v>
      </c>
      <c r="O3" s="218">
        <f>'Dane - 31 lipca 2022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9">
        <v>4274000</v>
      </c>
      <c r="E4" s="219">
        <v>3205500</v>
      </c>
      <c r="F4" s="219">
        <f>'Dane - 31 lipca 2022 r'!Z8</f>
        <v>11843063.560000001</v>
      </c>
      <c r="G4" s="219">
        <f>F4/'Dane - 31 lipca 2022 r'!$B$3</f>
        <v>2510293.687735809</v>
      </c>
      <c r="H4" s="220">
        <f t="shared" ref="H4:H56" si="0">G4/E4</f>
        <v>0.78312078856209921</v>
      </c>
      <c r="I4" s="219">
        <f>'Dane - 31 lipca 2022 r'!AK8</f>
        <v>12064367.119999999</v>
      </c>
      <c r="J4" s="219">
        <f>I4/'Dane - 31 lipca 2022 r'!$B$3</f>
        <v>2557201.8991903001</v>
      </c>
      <c r="K4" s="220">
        <f>J4/E4</f>
        <v>0.79775445303082204</v>
      </c>
      <c r="L4" s="219">
        <f>'Dane - 31 lipca 2022 r'!AQ8</f>
        <v>10999022.98</v>
      </c>
      <c r="M4" s="219">
        <f>L4/'Dane - 31 lipca 2022 r'!$B$3</f>
        <v>2331388.1427784134</v>
      </c>
      <c r="N4" s="220">
        <f t="shared" ref="N4:N56" si="1">M4/E4</f>
        <v>0.72730873273386787</v>
      </c>
      <c r="O4" s="221">
        <f>'Dane - 31 lipca 2022 r'!X8</f>
        <v>270</v>
      </c>
    </row>
    <row r="5" spans="1:15" x14ac:dyDescent="0.2">
      <c r="A5" s="17" t="s">
        <v>72</v>
      </c>
      <c r="B5" s="18" t="s">
        <v>77</v>
      </c>
      <c r="C5" s="2" t="s">
        <v>78</v>
      </c>
      <c r="D5" s="219">
        <v>2350000</v>
      </c>
      <c r="E5" s="219">
        <v>1762500</v>
      </c>
      <c r="F5" s="219">
        <f>'Dane - 31 lipca 2022 r'!Z9</f>
        <v>3145888.14</v>
      </c>
      <c r="G5" s="219">
        <f>F5/'Dane - 31 lipca 2022 r'!$B$3</f>
        <v>666812.52702530834</v>
      </c>
      <c r="H5" s="220">
        <f t="shared" si="0"/>
        <v>0.3783333486668416</v>
      </c>
      <c r="I5" s="219">
        <f>'Dane - 31 lipca 2022 r'!AK9</f>
        <v>1813385.38</v>
      </c>
      <c r="J5" s="219">
        <f>I5/'Dane - 31 lipca 2022 r'!$B$3</f>
        <v>384370.97375895537</v>
      </c>
      <c r="K5" s="220">
        <f>J5/E5</f>
        <v>0.21808282199089665</v>
      </c>
      <c r="L5" s="219">
        <f>'Dane - 31 lipca 2022 r'!AQ9</f>
        <v>140547.53</v>
      </c>
      <c r="M5" s="219">
        <f>L5/'Dane - 31 lipca 2022 r'!$B$3</f>
        <v>29790.904658951204</v>
      </c>
      <c r="N5" s="220">
        <f t="shared" si="1"/>
        <v>1.6902640941248909E-2</v>
      </c>
      <c r="O5" s="221">
        <f>'Dane - 31 lipca 2022 r'!X9</f>
        <v>2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113383067.97</v>
      </c>
      <c r="G6" s="40">
        <f t="shared" si="2"/>
        <v>24033038.274195597</v>
      </c>
      <c r="H6" s="41">
        <f t="shared" si="0"/>
        <v>0.82405957558224108</v>
      </c>
      <c r="I6" s="40">
        <f t="shared" si="2"/>
        <v>107783068.31</v>
      </c>
      <c r="J6" s="40">
        <f t="shared" si="2"/>
        <v>22846044.408410694</v>
      </c>
      <c r="K6" s="41">
        <f>J6/E6</f>
        <v>0.78335920095221867</v>
      </c>
      <c r="L6" s="40">
        <f t="shared" si="2"/>
        <v>103742100.38000001</v>
      </c>
      <c r="M6" s="40">
        <f t="shared" si="2"/>
        <v>21989507.901988212</v>
      </c>
      <c r="N6" s="41">
        <f t="shared" si="1"/>
        <v>0.75398975120141176</v>
      </c>
      <c r="O6" s="42">
        <f>SUM(O7:O9)</f>
        <v>45</v>
      </c>
    </row>
    <row r="7" spans="1:15" x14ac:dyDescent="0.2">
      <c r="A7" s="17" t="s">
        <v>72</v>
      </c>
      <c r="B7" s="18" t="s">
        <v>81</v>
      </c>
      <c r="C7" s="2" t="s">
        <v>82</v>
      </c>
      <c r="D7" s="219">
        <v>19050000</v>
      </c>
      <c r="E7" s="219">
        <v>14287500</v>
      </c>
      <c r="F7" s="219">
        <f>'Dane - 31 lipca 2022 r'!Z11</f>
        <v>62279533.090000004</v>
      </c>
      <c r="G7" s="219">
        <f>F7/'Dane - 31 lipca 2022 r'!$B$3</f>
        <v>13200969.326804867</v>
      </c>
      <c r="H7" s="220">
        <f t="shared" si="0"/>
        <v>0.92395235883148674</v>
      </c>
      <c r="I7" s="219">
        <f>'Dane - 31 lipca 2022 r'!AK11</f>
        <v>63866630.43</v>
      </c>
      <c r="J7" s="219">
        <f>I7/'Dane - 31 lipca 2022 r'!$B$3</f>
        <v>13537375.562762303</v>
      </c>
      <c r="K7" s="220">
        <f>J7/E7</f>
        <v>0.94749785216184101</v>
      </c>
      <c r="L7" s="219">
        <f>'Dane - 31 lipca 2022 r'!AQ11</f>
        <v>61790621.850000009</v>
      </c>
      <c r="M7" s="219">
        <f>L7/'Dane - 31 lipca 2022 r'!$B$3</f>
        <v>13097338.134299885</v>
      </c>
      <c r="N7" s="220">
        <f t="shared" si="1"/>
        <v>0.91669908201574002</v>
      </c>
      <c r="O7" s="221">
        <f>'Dane - 31 lipca 2022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9">
        <v>19515600</v>
      </c>
      <c r="E8" s="219">
        <v>14636700</v>
      </c>
      <c r="F8" s="219">
        <f>'Dane - 31 lipca 2022 r'!Z12</f>
        <v>50159314.749999993</v>
      </c>
      <c r="G8" s="219">
        <f>F8/'Dane - 31 lipca 2022 r'!$B$3</f>
        <v>10631929.024121409</v>
      </c>
      <c r="H8" s="220">
        <f t="shared" si="0"/>
        <v>0.72638839520666609</v>
      </c>
      <c r="I8" s="219">
        <f>'Dane - 31 lipca 2022 r'!AK12</f>
        <v>42972217.789999999</v>
      </c>
      <c r="J8" s="219">
        <f>I8/'Dane - 31 lipca 2022 r'!$B$3</f>
        <v>9108528.9308576025</v>
      </c>
      <c r="K8" s="220">
        <f t="shared" ref="K8:K56" si="3">J8/E8</f>
        <v>0.62230755094096368</v>
      </c>
      <c r="L8" s="219">
        <f>'Dane - 31 lipca 2022 r'!AQ12</f>
        <v>41007258.439999998</v>
      </c>
      <c r="M8" s="219">
        <f>L8/'Dane - 31 lipca 2022 r'!$B$3</f>
        <v>8692029.852897536</v>
      </c>
      <c r="N8" s="220">
        <f t="shared" si="1"/>
        <v>0.59385174615162817</v>
      </c>
      <c r="O8" s="221">
        <f>'Dane - 31 lipca 2022 r'!X12</f>
        <v>14</v>
      </c>
    </row>
    <row r="9" spans="1:15" ht="21" x14ac:dyDescent="0.2">
      <c r="A9" s="17" t="s">
        <v>72</v>
      </c>
      <c r="B9" s="18" t="s">
        <v>84</v>
      </c>
      <c r="C9" s="2" t="s">
        <v>85</v>
      </c>
      <c r="D9" s="219">
        <v>320000</v>
      </c>
      <c r="E9" s="219">
        <v>240000</v>
      </c>
      <c r="F9" s="219">
        <f>'Dane - 31 lipca 2022 r'!Z13</f>
        <v>944220.13</v>
      </c>
      <c r="G9" s="219">
        <f>F9/'Dane - 31 lipca 2022 r'!$B$3</f>
        <v>200139.92326932042</v>
      </c>
      <c r="H9" s="220">
        <f t="shared" si="0"/>
        <v>0.83391634695550176</v>
      </c>
      <c r="I9" s="219">
        <f>'Dane - 31 lipca 2022 r'!AK13</f>
        <v>944220.09</v>
      </c>
      <c r="J9" s="219">
        <f>I9/'Dane - 31 lipca 2022 r'!$B$3</f>
        <v>200139.9147907923</v>
      </c>
      <c r="K9" s="220">
        <f t="shared" si="3"/>
        <v>0.83391631162830127</v>
      </c>
      <c r="L9" s="219">
        <f>'Dane - 31 lipca 2022 r'!AQ13</f>
        <v>944220.09</v>
      </c>
      <c r="M9" s="219">
        <f>L9/'Dane - 31 lipca 2022 r'!$B$3</f>
        <v>200139.9147907923</v>
      </c>
      <c r="N9" s="220">
        <f t="shared" si="1"/>
        <v>0.83391631162830127</v>
      </c>
      <c r="O9" s="221">
        <f>'Dane - 31 lipca 2022 r'!X13</f>
        <v>17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9">
        <v>5920000</v>
      </c>
      <c r="E10" s="219">
        <v>4440000</v>
      </c>
      <c r="F10" s="219">
        <f>'Dane - 31 lipca 2022 r'!Z14</f>
        <v>18686766.060000002</v>
      </c>
      <c r="G10" s="219">
        <f>F10/'Dane - 31 lipca 2022 r'!$B$3</f>
        <v>3960906.7913010302</v>
      </c>
      <c r="H10" s="220">
        <f t="shared" si="0"/>
        <v>0.89209612416689865</v>
      </c>
      <c r="I10" s="219">
        <f>'Dane - 31 lipca 2022 r'!AK14</f>
        <v>16485613.449999999</v>
      </c>
      <c r="J10" s="219">
        <f>I10/'Dane - 31 lipca 2022 r'!$B$3</f>
        <v>3494343.4333799649</v>
      </c>
      <c r="K10" s="220">
        <f t="shared" si="3"/>
        <v>0.78701428679728935</v>
      </c>
      <c r="L10" s="219">
        <f>'Dane - 31 lipca 2022 r'!AQ14</f>
        <v>12100227.59</v>
      </c>
      <c r="M10" s="219">
        <f>L10/'Dane - 31 lipca 2022 r'!$B$3</f>
        <v>2564802.9992793249</v>
      </c>
      <c r="N10" s="220">
        <f t="shared" si="1"/>
        <v>0.57765833317101911</v>
      </c>
      <c r="O10" s="221">
        <f>'Dane - 31 lipca 2022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9">
        <v>12247576</v>
      </c>
      <c r="E11" s="219">
        <v>6123788</v>
      </c>
      <c r="F11" s="219">
        <f>'Dane - 31 lipca 2022 r'!Z15</f>
        <v>27490381</v>
      </c>
      <c r="G11" s="219">
        <f>F11/'Dane - 31 lipca 2022 r'!$B$3</f>
        <v>5826949.2136165155</v>
      </c>
      <c r="H11" s="220">
        <f t="shared" si="0"/>
        <v>0.9515269329402839</v>
      </c>
      <c r="I11" s="219">
        <f>'Dane - 31 lipca 2022 r'!AK15</f>
        <v>26835697.870000001</v>
      </c>
      <c r="J11" s="219">
        <f>I11/'Dane - 31 lipca 2022 r'!$B$3</f>
        <v>5688180.4803086184</v>
      </c>
      <c r="K11" s="220">
        <f t="shared" si="3"/>
        <v>0.92886632919177126</v>
      </c>
      <c r="L11" s="219">
        <f>'Dane - 31 lipca 2022 r'!AQ15</f>
        <v>26835697.870000001</v>
      </c>
      <c r="M11" s="219">
        <f>L11/'Dane - 31 lipca 2022 r'!$B$3</f>
        <v>5688180.4803086184</v>
      </c>
      <c r="N11" s="220">
        <f t="shared" si="1"/>
        <v>0.92886632919177126</v>
      </c>
      <c r="O11" s="221">
        <f>'Dane - 31 lipca 2022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9">
        <v>820000</v>
      </c>
      <c r="E12" s="219">
        <v>615000</v>
      </c>
      <c r="F12" s="219">
        <f>'Dane - 31 lipca 2022 r'!Z16</f>
        <v>2025000</v>
      </c>
      <c r="G12" s="219">
        <f>F12/'Dane - 31 lipca 2022 r'!$B$3</f>
        <v>429225.48645555129</v>
      </c>
      <c r="H12" s="220">
        <f t="shared" si="0"/>
        <v>0.69792762025292898</v>
      </c>
      <c r="I12" s="219">
        <f>'Dane - 31 lipca 2022 r'!AK16</f>
        <v>835516.61</v>
      </c>
      <c r="J12" s="219">
        <f>I12/'Dane - 31 lipca 2022 r'!$B$3</f>
        <v>177098.77697231757</v>
      </c>
      <c r="K12" s="220">
        <f t="shared" si="3"/>
        <v>0.2879654910118985</v>
      </c>
      <c r="L12" s="219">
        <f>'Dane - 31 lipca 2022 r'!AQ16</f>
        <v>835516.61</v>
      </c>
      <c r="M12" s="219">
        <f>L12/'Dane - 31 lipca 2022 r'!$B$3</f>
        <v>177098.77697231757</v>
      </c>
      <c r="N12" s="220">
        <f t="shared" si="1"/>
        <v>0.2879654910118985</v>
      </c>
      <c r="O12" s="221">
        <f>'Dane - 31 lipca 2022 r'!X16</f>
        <v>3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9">
        <v>14738008</v>
      </c>
      <c r="E13" s="219">
        <v>11053506</v>
      </c>
      <c r="F13" s="219">
        <f>'Dane - 31 lipca 2022 r'!Z17</f>
        <v>31068704.859999981</v>
      </c>
      <c r="G13" s="219">
        <f>F13/'Dane - 31 lipca 2022 r'!$B$3</f>
        <v>6585422.2010258976</v>
      </c>
      <c r="H13" s="220">
        <f t="shared" si="0"/>
        <v>0.59577677897183912</v>
      </c>
      <c r="I13" s="219">
        <f>'Dane - 31 lipca 2022 r'!AK17</f>
        <v>25838509.399999999</v>
      </c>
      <c r="J13" s="219">
        <f>I13/'Dane - 31 lipca 2022 r'!$B$3</f>
        <v>5476813.21802535</v>
      </c>
      <c r="K13" s="220">
        <f t="shared" si="3"/>
        <v>0.49548199621236466</v>
      </c>
      <c r="L13" s="219">
        <f>'Dane - 31 lipca 2022 r'!AQ17</f>
        <v>18500549.530000001</v>
      </c>
      <c r="M13" s="219">
        <f>L13/'Dane - 31 lipca 2022 r'!$B$3</f>
        <v>3921435.7391156894</v>
      </c>
      <c r="N13" s="220">
        <f t="shared" si="1"/>
        <v>0.35476849961593088</v>
      </c>
      <c r="O13" s="221">
        <f>'Dane - 31 lipca 2022 r'!X17</f>
        <v>195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9">
        <v>10797340</v>
      </c>
      <c r="E14" s="219">
        <v>8098005</v>
      </c>
      <c r="F14" s="219">
        <f>'Dane - 31 lipca 2022 r'!Z18</f>
        <v>21397973.119999997</v>
      </c>
      <c r="G14" s="219">
        <f>F14/'Dane - 31 lipca 2022 r'!$B$3</f>
        <v>4535582.9242443498</v>
      </c>
      <c r="H14" s="220">
        <f t="shared" si="0"/>
        <v>0.56008645638578269</v>
      </c>
      <c r="I14" s="219">
        <f>'Dane - 31 lipca 2022 r'!AK18</f>
        <v>18287032.449999999</v>
      </c>
      <c r="J14" s="219">
        <f>I14/'Dane - 31 lipca 2022 r'!$B$3</f>
        <v>3876177.9749035561</v>
      </c>
      <c r="K14" s="220">
        <f t="shared" si="3"/>
        <v>0.47865838251563886</v>
      </c>
      <c r="L14" s="219">
        <f>'Dane - 31 lipca 2022 r'!AQ18</f>
        <v>14936899.440000001</v>
      </c>
      <c r="M14" s="219">
        <f>L14/'Dane - 31 lipca 2022 r'!$B$3</f>
        <v>3166073.0509983469</v>
      </c>
      <c r="N14" s="220">
        <f t="shared" si="1"/>
        <v>0.39096951051504003</v>
      </c>
      <c r="O14" s="221">
        <f>'Dane - 31 lipca 2022 r'!X18</f>
        <v>279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lipca 2022 r'!Z19</f>
        <v>216853750</v>
      </c>
      <c r="G15" s="40">
        <f>F15/'Dane - 31 lipca 2022 r'!$B$3</f>
        <v>45965015.473313831</v>
      </c>
      <c r="H15" s="41">
        <f t="shared" si="0"/>
        <v>0.88894911538837662</v>
      </c>
      <c r="I15" s="40">
        <f>'Dane - 31 lipca 2022 r'!AK19</f>
        <v>199322125</v>
      </c>
      <c r="J15" s="40">
        <f>I15/'Dane - 31 lipca 2022 r'!$B$3</f>
        <v>42248956.081224293</v>
      </c>
      <c r="K15" s="41">
        <f t="shared" si="3"/>
        <v>0.81708168152997773</v>
      </c>
      <c r="L15" s="40">
        <f>'Dane - 31 lipca 2022 r'!AQ19</f>
        <v>199322125</v>
      </c>
      <c r="M15" s="40">
        <f>L15/'Dane - 31 lipca 2022 r'!$B$3</f>
        <v>42248956.081224293</v>
      </c>
      <c r="N15" s="41">
        <f t="shared" si="1"/>
        <v>0.81708168152997773</v>
      </c>
      <c r="O15" s="42">
        <f>'Dane - 31 lipca 2022 r'!X19</f>
        <v>3852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9">
        <v>39452898</v>
      </c>
      <c r="E16" s="219">
        <v>19726449</v>
      </c>
      <c r="F16" s="219">
        <f>'Dane - 31 lipca 2022 r'!Z20</f>
        <v>75460750</v>
      </c>
      <c r="G16" s="219">
        <f>F16/'Dane - 31 lipca 2022 r'!$B$3</f>
        <v>15994902.284963328</v>
      </c>
      <c r="H16" s="220">
        <f t="shared" si="0"/>
        <v>0.8108353553629104</v>
      </c>
      <c r="I16" s="219">
        <f>'Dane - 31 lipca 2022 r'!AK20</f>
        <v>75460750</v>
      </c>
      <c r="J16" s="219">
        <f>I16/'Dane - 31 lipca 2022 r'!$B$3</f>
        <v>15994902.284963328</v>
      </c>
      <c r="K16" s="220">
        <f t="shared" si="3"/>
        <v>0.8108353553629104</v>
      </c>
      <c r="L16" s="219">
        <f>'Dane - 31 lipca 2022 r'!AQ20</f>
        <v>75460750</v>
      </c>
      <c r="M16" s="219">
        <f>L16/'Dane - 31 lipca 2022 r'!$B$3</f>
        <v>15994902.284963328</v>
      </c>
      <c r="N16" s="220">
        <f t="shared" si="1"/>
        <v>0.8108353553629104</v>
      </c>
      <c r="O16" s="221">
        <f>'Dane - 31 lipca 2022 r'!X20</f>
        <v>2646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9">
        <v>42640920</v>
      </c>
      <c r="E17" s="219">
        <v>31980690</v>
      </c>
      <c r="F17" s="219">
        <f>'Dane - 31 lipca 2022 r'!Z21</f>
        <v>141393000</v>
      </c>
      <c r="G17" s="219">
        <f>F17/'Dane - 31 lipca 2022 r'!$B$3</f>
        <v>29970113.188350499</v>
      </c>
      <c r="H17" s="220">
        <f t="shared" si="0"/>
        <v>0.93713153744808186</v>
      </c>
      <c r="I17" s="219">
        <f>'Dane - 31 lipca 2022 r'!AK21</f>
        <v>123861375</v>
      </c>
      <c r="J17" s="219">
        <f>I17/'Dane - 31 lipca 2022 r'!$B$3</f>
        <v>26254053.796260968</v>
      </c>
      <c r="K17" s="220">
        <f t="shared" si="3"/>
        <v>0.82093456383401886</v>
      </c>
      <c r="L17" s="219">
        <f>'Dane - 31 lipca 2022 r'!AQ21</f>
        <v>123861375</v>
      </c>
      <c r="M17" s="219">
        <f>L17/'Dane - 31 lipca 2022 r'!$B$3</f>
        <v>26254053.796260968</v>
      </c>
      <c r="N17" s="220">
        <f t="shared" si="1"/>
        <v>0.82093456383401886</v>
      </c>
      <c r="O17" s="221">
        <f>'Dane - 31 lipca 2022 r'!X21</f>
        <v>1206</v>
      </c>
    </row>
    <row r="18" spans="1:15" ht="21" x14ac:dyDescent="0.2">
      <c r="A18" s="17" t="s">
        <v>72</v>
      </c>
      <c r="B18" s="18" t="s">
        <v>98</v>
      </c>
      <c r="C18" s="2" t="s">
        <v>99</v>
      </c>
      <c r="D18" s="219">
        <v>23080000</v>
      </c>
      <c r="E18" s="219">
        <v>17310000</v>
      </c>
      <c r="F18" s="219">
        <f>'Dane - 31 lipca 2022 r'!Z22</f>
        <v>70341598.519999981</v>
      </c>
      <c r="G18" s="219">
        <f>F18/'Dane - 31 lipca 2022 r'!$B$3</f>
        <v>14909830.53965831</v>
      </c>
      <c r="H18" s="220">
        <f t="shared" si="0"/>
        <v>0.86134203002069953</v>
      </c>
      <c r="I18" s="219">
        <f>'Dane - 31 lipca 2022 r'!AK22</f>
        <v>64752808.43</v>
      </c>
      <c r="J18" s="219">
        <f>I18/'Dane - 31 lipca 2022 r'!$B$3</f>
        <v>13725212.690236973</v>
      </c>
      <c r="K18" s="220">
        <f t="shared" si="3"/>
        <v>0.7929065678935282</v>
      </c>
      <c r="L18" s="219">
        <f>'Dane - 31 lipca 2022 r'!AQ22</f>
        <v>56112176.219999999</v>
      </c>
      <c r="M18" s="219">
        <f>L18/'Dane - 31 lipca 2022 r'!$B$3</f>
        <v>11893716.6094366</v>
      </c>
      <c r="N18" s="220">
        <f t="shared" si="1"/>
        <v>0.68710090175832461</v>
      </c>
      <c r="O18" s="221">
        <f>'Dane - 31 lipca 2022 r'!X22</f>
        <v>414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9">
        <v>31410000</v>
      </c>
      <c r="E19" s="219">
        <v>23557500</v>
      </c>
      <c r="F19" s="219">
        <f>'Dane - 31 lipca 2022 r'!Z23</f>
        <v>106240534.97</v>
      </c>
      <c r="G19" s="219">
        <f>F19/'Dane - 31 lipca 2022 r'!$B$3</f>
        <v>22519084.100640126</v>
      </c>
      <c r="H19" s="220">
        <f t="shared" si="0"/>
        <v>0.95591994484304899</v>
      </c>
      <c r="I19" s="219">
        <f>'Dane - 31 lipca 2022 r'!AK23</f>
        <v>13772345.9</v>
      </c>
      <c r="J19" s="219">
        <f>I19/'Dane - 31 lipca 2022 r'!$B$3</f>
        <v>2919230.5523761073</v>
      </c>
      <c r="K19" s="220">
        <f t="shared" si="3"/>
        <v>0.12391936972837132</v>
      </c>
      <c r="L19" s="219">
        <f>'Dane - 31 lipca 2022 r'!AQ23</f>
        <v>4590631.9800000004</v>
      </c>
      <c r="M19" s="219">
        <f>L19/'Dane - 31 lipca 2022 r'!$B$3</f>
        <v>973045.05913773365</v>
      </c>
      <c r="N19" s="220">
        <f t="shared" si="1"/>
        <v>4.1305107041822504E-2</v>
      </c>
      <c r="O19" s="221">
        <f>'Dane - 31 lipca 2022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9">
        <v>9106668</v>
      </c>
      <c r="E20" s="219">
        <v>6830001</v>
      </c>
      <c r="F20" s="219">
        <f>'Dane - 31 lipca 2022 r'!Z24</f>
        <v>27191873.289999999</v>
      </c>
      <c r="G20" s="219">
        <f>F20/'Dane - 31 lipca 2022 r'!$B$3</f>
        <v>5763676.563228623</v>
      </c>
      <c r="H20" s="220">
        <f t="shared" si="0"/>
        <v>0.84387638643517371</v>
      </c>
      <c r="I20" s="219">
        <f>'Dane - 31 lipca 2022 r'!AK24</f>
        <v>18617925.309999999</v>
      </c>
      <c r="J20" s="219">
        <f>I20/'Dane - 31 lipca 2022 r'!$B$3</f>
        <v>3946315.0854211701</v>
      </c>
      <c r="K20" s="220">
        <f t="shared" si="3"/>
        <v>0.57779128955049497</v>
      </c>
      <c r="L20" s="219">
        <f>'Dane - 31 lipca 2022 r'!AQ24</f>
        <v>4991407.57</v>
      </c>
      <c r="M20" s="219">
        <f>L20/'Dane - 31 lipca 2022 r'!$B$3</f>
        <v>1057994.7369536648</v>
      </c>
      <c r="N20" s="220">
        <f t="shared" si="1"/>
        <v>0.15490403836744165</v>
      </c>
      <c r="O20" s="221">
        <f>'Dane - 31 lipca 2022 r'!X24</f>
        <v>7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9">
        <v>0</v>
      </c>
      <c r="E21" s="219">
        <v>0</v>
      </c>
      <c r="F21" s="219">
        <f>'Dane - 31 lipca 2022 r'!Z25</f>
        <v>0</v>
      </c>
      <c r="G21" s="219">
        <f>F21/'Dane - 31 lipca 2022 r'!$B$3</f>
        <v>0</v>
      </c>
      <c r="H21" s="220">
        <v>0</v>
      </c>
      <c r="I21" s="219">
        <f>'Dane - 31 lipca 2022 r'!AK25</f>
        <v>0</v>
      </c>
      <c r="J21" s="219">
        <f>I21/'Dane - 31 lipca 2022 r'!$B$3</f>
        <v>0</v>
      </c>
      <c r="K21" s="220">
        <v>0</v>
      </c>
      <c r="L21" s="219">
        <f>'Dane - 31 lipca 2022 r'!AQ25</f>
        <v>0</v>
      </c>
      <c r="M21" s="219">
        <f>L21/'Dane - 31 lipca 2022 r'!$B$3</f>
        <v>0</v>
      </c>
      <c r="N21" s="220">
        <v>0</v>
      </c>
      <c r="O21" s="221">
        <f>'Dane - 31 lipca 2022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9">
        <v>4350000</v>
      </c>
      <c r="E22" s="219">
        <v>3262500</v>
      </c>
      <c r="F22" s="219">
        <f>'Dane - 31 lipca 2022 r'!Z26</f>
        <v>7094178.7400000002</v>
      </c>
      <c r="G22" s="222">
        <f>F22/'Dane - 31 lipca 2022 r'!$B$3</f>
        <v>1503704.8497180887</v>
      </c>
      <c r="H22" s="220">
        <f t="shared" si="0"/>
        <v>0.4609057010630157</v>
      </c>
      <c r="I22" s="219">
        <f>'Dane - 31 lipca 2022 r'!AK26</f>
        <v>4643617.93</v>
      </c>
      <c r="J22" s="222">
        <f>I22/'Dane - 31 lipca 2022 r'!$B$3</f>
        <v>984276.13082368881</v>
      </c>
      <c r="K22" s="220">
        <f t="shared" si="3"/>
        <v>0.30169383320266324</v>
      </c>
      <c r="L22" s="219">
        <f>'Dane - 31 lipca 2022 r'!AQ26</f>
        <v>2925543.46</v>
      </c>
      <c r="M22" s="222">
        <f>L22/'Dane - 31 lipca 2022 r'!$B$3</f>
        <v>620107.56284708972</v>
      </c>
      <c r="N22" s="220">
        <f t="shared" si="1"/>
        <v>0.19007128363129186</v>
      </c>
      <c r="O22" s="223">
        <f>'Dane - 31 lipca 2022 r'!X26</f>
        <v>62</v>
      </c>
    </row>
    <row r="23" spans="1:15" ht="12" thickBot="1" x14ac:dyDescent="0.25">
      <c r="A23" s="21" t="s">
        <v>72</v>
      </c>
      <c r="B23" s="22" t="s">
        <v>108</v>
      </c>
      <c r="C23" s="3" t="s">
        <v>109</v>
      </c>
      <c r="D23" s="224">
        <v>1424000</v>
      </c>
      <c r="E23" s="224">
        <v>1068000</v>
      </c>
      <c r="F23" s="219">
        <f>'Dane - 31 lipca 2022 r'!Z27</f>
        <v>4254424.2699999996</v>
      </c>
      <c r="G23" s="219">
        <f>F23/'Dane - 31 lipca 2022 r'!$B$3</f>
        <v>901781.39598965598</v>
      </c>
      <c r="H23" s="225">
        <f t="shared" si="0"/>
        <v>0.84436460298656923</v>
      </c>
      <c r="I23" s="219">
        <f>'Dane - 31 lipca 2022 r'!AK27</f>
        <v>2250492.9900000002</v>
      </c>
      <c r="J23" s="219">
        <f>I23/'Dane - 31 lipca 2022 r'!$B$3</f>
        <v>477021.7029123744</v>
      </c>
      <c r="K23" s="225">
        <f t="shared" si="3"/>
        <v>0.44664953456214829</v>
      </c>
      <c r="L23" s="219">
        <f>'Dane - 31 lipca 2022 r'!AQ27</f>
        <v>1303327.3599999999</v>
      </c>
      <c r="M23" s="219">
        <f>L23/'Dane - 31 lipca 2022 r'!$B$3</f>
        <v>276257.44202806387</v>
      </c>
      <c r="N23" s="225">
        <f t="shared" si="1"/>
        <v>0.25866801688020963</v>
      </c>
      <c r="O23" s="221">
        <f>'Dane - 31 lipca 2022 r'!X27</f>
        <v>13</v>
      </c>
    </row>
    <row r="24" spans="1:15" ht="32.25" thickBot="1" x14ac:dyDescent="0.25">
      <c r="A24" s="276" t="s">
        <v>72</v>
      </c>
      <c r="B24" s="276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667152782.4799999</v>
      </c>
      <c r="G24" s="44">
        <f t="shared" si="4"/>
        <v>141411840.7901988</v>
      </c>
      <c r="H24" s="45">
        <f>G24/E24</f>
        <v>0.83341107820342153</v>
      </c>
      <c r="I24" s="44">
        <f t="shared" si="4"/>
        <v>519448687.77999973</v>
      </c>
      <c r="J24" s="44">
        <f t="shared" si="4"/>
        <v>110104007.75361393</v>
      </c>
      <c r="K24" s="45">
        <f t="shared" si="3"/>
        <v>0.64889827686068324</v>
      </c>
      <c r="L24" s="44">
        <f t="shared" si="4"/>
        <v>457863696.99000013</v>
      </c>
      <c r="M24" s="44">
        <f t="shared" si="4"/>
        <v>97050255.837466598</v>
      </c>
      <c r="N24" s="45">
        <f t="shared" si="1"/>
        <v>0.57196595352591506</v>
      </c>
      <c r="O24" s="46">
        <f t="shared" si="4"/>
        <v>5324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6">
        <v>16364000</v>
      </c>
      <c r="E25" s="226">
        <v>12273000</v>
      </c>
      <c r="F25" s="226">
        <f>'Dane - 31 lipca 2022 r'!Z29</f>
        <v>45050066.669999994</v>
      </c>
      <c r="G25" s="226">
        <f>F25/'Dane - 31 lipca 2022 r'!$B$3</f>
        <v>9548956.4352028463</v>
      </c>
      <c r="H25" s="227">
        <f t="shared" si="0"/>
        <v>0.77804582703518665</v>
      </c>
      <c r="I25" s="226">
        <f>'Dane - 31 lipca 2022 r'!AK29</f>
        <v>28948829.670000002</v>
      </c>
      <c r="J25" s="226">
        <f>I25/'Dane - 31 lipca 2022 r'!$B$3</f>
        <v>6136086.6653948873</v>
      </c>
      <c r="K25" s="227">
        <f t="shared" si="3"/>
        <v>0.49996632163243604</v>
      </c>
      <c r="L25" s="226">
        <f>'Dane - 31 lipca 2022 r'!AQ29</f>
        <v>11887826.529999999</v>
      </c>
      <c r="M25" s="226">
        <f>L25/'Dane - 31 lipca 2022 r'!$B$3</f>
        <v>2519781.790241214</v>
      </c>
      <c r="N25" s="227">
        <f t="shared" si="1"/>
        <v>0.20531099081245124</v>
      </c>
      <c r="O25" s="228">
        <f>'Dane - 31 lipca 2022 r'!X29</f>
        <v>11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9">
        <v>2000000</v>
      </c>
      <c r="E26" s="219">
        <v>1500000</v>
      </c>
      <c r="F26" s="226">
        <f>'Dane - 31 lipca 2022 r'!Z30</f>
        <v>6363905.3300000001</v>
      </c>
      <c r="G26" s="226">
        <f>F26/'Dane - 31 lipca 2022 r'!$B$3</f>
        <v>1348913.7585315187</v>
      </c>
      <c r="H26" s="220">
        <f t="shared" si="0"/>
        <v>0.89927583902101249</v>
      </c>
      <c r="I26" s="226">
        <f>'Dane - 31 lipca 2022 r'!AK30</f>
        <v>4038225.79</v>
      </c>
      <c r="J26" s="226">
        <f>I26/'Dane - 31 lipca 2022 r'!$B$3</f>
        <v>855955.27364449529</v>
      </c>
      <c r="K26" s="220">
        <f t="shared" si="3"/>
        <v>0.57063684909633017</v>
      </c>
      <c r="L26" s="226">
        <f>'Dane - 31 lipca 2022 r'!AQ30</f>
        <v>2500084.59</v>
      </c>
      <c r="M26" s="226">
        <f>L26/'Dane - 31 lipca 2022 r'!$B$3</f>
        <v>529925.93793717399</v>
      </c>
      <c r="N26" s="220">
        <f t="shared" si="1"/>
        <v>0.35328395862478268</v>
      </c>
      <c r="O26" s="228">
        <f>'Dane - 31 lipca 2022 r'!X30</f>
        <v>12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301882713.50999999</v>
      </c>
      <c r="G27" s="40">
        <f t="shared" ref="G27:O27" si="5">SUM(G28:G30)</f>
        <v>63988026.942642756</v>
      </c>
      <c r="H27" s="41">
        <f t="shared" si="0"/>
        <v>0.73204511548905771</v>
      </c>
      <c r="I27" s="40">
        <f t="shared" si="5"/>
        <v>206708693.52000001</v>
      </c>
      <c r="J27" s="40">
        <f t="shared" si="5"/>
        <v>43814636.805290602</v>
      </c>
      <c r="K27" s="41">
        <f t="shared" si="3"/>
        <v>0.50125456890537745</v>
      </c>
      <c r="L27" s="40">
        <f t="shared" si="5"/>
        <v>136136471.93000001</v>
      </c>
      <c r="M27" s="40">
        <f t="shared" si="5"/>
        <v>28855922.660986047</v>
      </c>
      <c r="N27" s="41">
        <f t="shared" si="1"/>
        <v>0.33012171567408571</v>
      </c>
      <c r="O27" s="42">
        <f t="shared" si="5"/>
        <v>768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9">
        <v>65711480</v>
      </c>
      <c r="E28" s="219">
        <v>49283610</v>
      </c>
      <c r="F28" s="219">
        <f>'Dane - 31 lipca 2022 r'!Z32</f>
        <v>197669267.96000001</v>
      </c>
      <c r="G28" s="219">
        <f>F28/'Dane - 31 lipca 2022 r'!$B$3</f>
        <v>41898611.208614185</v>
      </c>
      <c r="H28" s="220">
        <f t="shared" si="0"/>
        <v>0.85015304699907712</v>
      </c>
      <c r="I28" s="219">
        <f>'Dane - 31 lipca 2022 r'!AK32</f>
        <v>149840303.75</v>
      </c>
      <c r="J28" s="219">
        <f>I28/'Dane - 31 lipca 2022 r'!$B$3</f>
        <v>31760630.749501884</v>
      </c>
      <c r="K28" s="220">
        <f t="shared" si="3"/>
        <v>0.64444610996438545</v>
      </c>
      <c r="L28" s="219">
        <f>'Dane - 31 lipca 2022 r'!AQ32</f>
        <v>116102449.98999999</v>
      </c>
      <c r="M28" s="219">
        <f>L28/'Dane - 31 lipca 2022 r'!$B$3</f>
        <v>24609447.19784645</v>
      </c>
      <c r="N28" s="220">
        <f t="shared" si="1"/>
        <v>0.49934343685144922</v>
      </c>
      <c r="O28" s="221">
        <f>'Dane - 31 lipca 2022 r'!X32</f>
        <v>552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9">
        <v>6382000</v>
      </c>
      <c r="E29" s="219">
        <v>4786500</v>
      </c>
      <c r="F29" s="219">
        <f>'Dane - 31 lipca 2022 r'!Z33</f>
        <v>19327663.430000003</v>
      </c>
      <c r="G29" s="219">
        <f>F29/'Dane - 31 lipca 2022 r'!$B$3</f>
        <v>4096753.4507609485</v>
      </c>
      <c r="H29" s="220">
        <f t="shared" si="0"/>
        <v>0.85589751399998926</v>
      </c>
      <c r="I29" s="219">
        <f>'Dane - 31 lipca 2022 r'!AK33</f>
        <v>13165160.210000001</v>
      </c>
      <c r="J29" s="219">
        <f>I29/'Dane - 31 lipca 2022 r'!$B$3</f>
        <v>2790529.5285938359</v>
      </c>
      <c r="K29" s="220">
        <f t="shared" si="3"/>
        <v>0.5830000059738506</v>
      </c>
      <c r="L29" s="219">
        <f>'Dane - 31 lipca 2022 r'!AQ33</f>
        <v>8579393.7199999988</v>
      </c>
      <c r="M29" s="219">
        <f>L29/'Dane - 31 lipca 2022 r'!$B$3</f>
        <v>1818515.7743015809</v>
      </c>
      <c r="N29" s="220">
        <f t="shared" si="1"/>
        <v>0.37992599483998346</v>
      </c>
      <c r="O29" s="221">
        <f>'Dane - 31 lipca 2022 r'!X33</f>
        <v>167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9">
        <v>44453120</v>
      </c>
      <c r="E30" s="219">
        <v>33339840</v>
      </c>
      <c r="F30" s="219">
        <f>'Dane - 31 lipca 2022 r'!Z34</f>
        <v>84885782.120000005</v>
      </c>
      <c r="G30" s="219">
        <f>F30/'Dane - 31 lipca 2022 r'!$B$3</f>
        <v>17992662.283267625</v>
      </c>
      <c r="H30" s="220">
        <f t="shared" si="0"/>
        <v>0.53967452403093785</v>
      </c>
      <c r="I30" s="219">
        <f>'Dane - 31 lipca 2022 r'!AK34</f>
        <v>43703229.560000002</v>
      </c>
      <c r="J30" s="219">
        <f>I30/'Dane - 31 lipca 2022 r'!$B$3</f>
        <v>9263476.5271948781</v>
      </c>
      <c r="K30" s="220">
        <f t="shared" si="3"/>
        <v>0.27785005948423502</v>
      </c>
      <c r="L30" s="219">
        <f>'Dane - 31 lipca 2022 r'!AQ34</f>
        <v>11454628.220000001</v>
      </c>
      <c r="M30" s="219">
        <f>L30/'Dane - 31 lipca 2022 r'!$B$3</f>
        <v>2427959.6888380176</v>
      </c>
      <c r="N30" s="220">
        <f t="shared" si="1"/>
        <v>7.2824575308040401E-2</v>
      </c>
      <c r="O30" s="221">
        <f>'Dane - 31 lipca 2022 r'!X34</f>
        <v>49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9">
        <v>0</v>
      </c>
      <c r="E31" s="219">
        <v>0</v>
      </c>
      <c r="F31" s="219">
        <f>'Dane - 31 lipca 2022 r'!Z35</f>
        <v>0</v>
      </c>
      <c r="G31" s="219">
        <f>F31/'Dane - 31 lipca 2022 r'!$B$3</f>
        <v>0</v>
      </c>
      <c r="H31" s="220">
        <v>0</v>
      </c>
      <c r="I31" s="219">
        <f>'Dane - 31 lipca 2022 r'!AK35</f>
        <v>0</v>
      </c>
      <c r="J31" s="219">
        <f>I31/'Dane - 31 lipca 2022 r'!$B$3</f>
        <v>0</v>
      </c>
      <c r="K31" s="220">
        <v>0</v>
      </c>
      <c r="L31" s="219">
        <f>'Dane - 31 lipca 2022 r'!AQ35</f>
        <v>0</v>
      </c>
      <c r="M31" s="219">
        <f>L31/'Dane - 31 lipca 2022 r'!$B$3</f>
        <v>0</v>
      </c>
      <c r="N31" s="220">
        <v>0</v>
      </c>
      <c r="O31" s="221">
        <f>'Dane - 31 lipca 2022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9">
        <v>48674168</v>
      </c>
      <c r="E32" s="219">
        <v>36505626</v>
      </c>
      <c r="F32" s="219">
        <f>'Dane - 31 lipca 2022 r'!Z36</f>
        <v>156923021.60999995</v>
      </c>
      <c r="G32" s="219">
        <f>F32/'Dane - 31 lipca 2022 r'!$B$3</f>
        <v>33261906.314383809</v>
      </c>
      <c r="H32" s="220">
        <f t="shared" si="0"/>
        <v>0.91114466341116318</v>
      </c>
      <c r="I32" s="219">
        <f>'Dane - 31 lipca 2022 r'!AK36</f>
        <v>157646523.12</v>
      </c>
      <c r="J32" s="219">
        <f>I32/'Dane - 31 lipca 2022 r'!$B$3</f>
        <v>33415262.011954721</v>
      </c>
      <c r="K32" s="220">
        <f t="shared" si="3"/>
        <v>0.91534554186126604</v>
      </c>
      <c r="L32" s="219">
        <f>'Dane - 31 lipca 2022 r'!AQ36</f>
        <v>157646523.12000003</v>
      </c>
      <c r="M32" s="219">
        <f>L32/'Dane - 31 lipca 2022 r'!$B$3</f>
        <v>33415262.011954729</v>
      </c>
      <c r="N32" s="220">
        <f t="shared" si="1"/>
        <v>0.91534554186126627</v>
      </c>
      <c r="O32" s="221">
        <f>'Dane - 31 lipca 2022 r'!X36</f>
        <v>903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9">
        <v>1880000</v>
      </c>
      <c r="E33" s="219">
        <v>1410000</v>
      </c>
      <c r="F33" s="219">
        <f>'Dane - 31 lipca 2022 r'!Z37</f>
        <v>5595105.1699999999</v>
      </c>
      <c r="G33" s="219">
        <f>F33/'Dane - 31 lipca 2022 r'!$B$3</f>
        <v>1185956.4140065284</v>
      </c>
      <c r="H33" s="220">
        <f t="shared" si="0"/>
        <v>0.84110383972094216</v>
      </c>
      <c r="I33" s="219">
        <f>'Dane - 31 lipca 2022 r'!AK37</f>
        <v>4571444.5199999996</v>
      </c>
      <c r="J33" s="219">
        <f>I33/'Dane - 31 lipca 2022 r'!$B$3</f>
        <v>968978.02365509328</v>
      </c>
      <c r="K33" s="220">
        <f t="shared" si="3"/>
        <v>0.68721845649297397</v>
      </c>
      <c r="L33" s="219">
        <f>'Dane - 31 lipca 2022 r'!AQ37</f>
        <v>2839294.13</v>
      </c>
      <c r="M33" s="219">
        <f>L33/'Dane - 31 lipca 2022 r'!$B$3</f>
        <v>601825.87858747714</v>
      </c>
      <c r="N33" s="220">
        <f t="shared" si="1"/>
        <v>0.42682686424643768</v>
      </c>
      <c r="O33" s="221">
        <f>'Dane - 31 lipca 2022 r'!X37</f>
        <v>11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9">
        <v>0</v>
      </c>
      <c r="E34" s="219">
        <v>0</v>
      </c>
      <c r="F34" s="219">
        <f>'Dane - 31 lipca 2022 r'!Z38</f>
        <v>0</v>
      </c>
      <c r="G34" s="219">
        <f>F34/'Dane - 31 lipca 2022 r'!$B$3</f>
        <v>0</v>
      </c>
      <c r="H34" s="225">
        <v>0</v>
      </c>
      <c r="I34" s="219">
        <f>'Dane - 31 lipca 2022 r'!AK38</f>
        <v>0</v>
      </c>
      <c r="J34" s="219">
        <f>I34/'Dane - 31 lipca 2022 r'!$B$3</f>
        <v>0</v>
      </c>
      <c r="K34" s="225">
        <v>0</v>
      </c>
      <c r="L34" s="219">
        <f>'Dane - 31 lipca 2022 r'!AQ38</f>
        <v>0</v>
      </c>
      <c r="M34" s="219">
        <f>L34/'Dane - 31 lipca 2022 r'!$B$3</f>
        <v>0</v>
      </c>
      <c r="N34" s="225">
        <v>0</v>
      </c>
      <c r="O34" s="221">
        <f>'Dane - 31 lipca 2022 r'!X38</f>
        <v>0</v>
      </c>
    </row>
    <row r="35" spans="1:15" ht="12" thickBot="1" x14ac:dyDescent="0.25">
      <c r="A35" s="206" t="s">
        <v>110</v>
      </c>
      <c r="B35" s="22" t="s">
        <v>219</v>
      </c>
      <c r="C35" s="3" t="s">
        <v>220</v>
      </c>
      <c r="D35" s="229">
        <v>14000000</v>
      </c>
      <c r="E35" s="229">
        <v>10500000</v>
      </c>
      <c r="F35" s="219">
        <f>'Dane - 31 lipca 2022 r'!Z39</f>
        <v>43612218.660000004</v>
      </c>
      <c r="G35" s="219">
        <f>F35/'Dane - 31 lipca 2022 r'!$B$3</f>
        <v>9244185.5653058626</v>
      </c>
      <c r="H35" s="225">
        <f t="shared" si="0"/>
        <v>0.88039862526722501</v>
      </c>
      <c r="I35" s="219">
        <f>'Dane - 31 lipca 2022 r'!AK39</f>
        <v>43620904.719999999</v>
      </c>
      <c r="J35" s="219">
        <f>I35/'Dane - 31 lipca 2022 r'!$B$3</f>
        <v>9246026.6904065441</v>
      </c>
      <c r="K35" s="225">
        <f t="shared" si="3"/>
        <v>0.88057397051490893</v>
      </c>
      <c r="L35" s="219">
        <f>'Dane - 31 lipca 2022 r'!AQ39</f>
        <v>43620904.719999991</v>
      </c>
      <c r="M35" s="219">
        <f>L35/'Dane - 31 lipca 2022 r'!$B$3</f>
        <v>9246026.6904065423</v>
      </c>
      <c r="N35" s="225">
        <f t="shared" si="1"/>
        <v>0.88057397051490882</v>
      </c>
      <c r="O35" s="221">
        <f>'Dane - 31 lipca 2022 r'!X39</f>
        <v>711</v>
      </c>
    </row>
    <row r="36" spans="1:15" ht="32.25" thickBot="1" x14ac:dyDescent="0.25">
      <c r="A36" s="276" t="s">
        <v>110</v>
      </c>
      <c r="B36" s="276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559427030.94999993</v>
      </c>
      <c r="G36" s="44">
        <f t="shared" si="6"/>
        <v>118577945.43007332</v>
      </c>
      <c r="H36" s="45">
        <f t="shared" si="0"/>
        <v>0.79264086999112426</v>
      </c>
      <c r="I36" s="44">
        <f>SUM(I31:I34)+SUM(I25:I27)+I35</f>
        <v>445534621.34000003</v>
      </c>
      <c r="J36" s="44">
        <f>SUM(J31:J34)+SUM(J25:J27)+J35</f>
        <v>94436945.470346346</v>
      </c>
      <c r="K36" s="45">
        <f t="shared" si="3"/>
        <v>0.63126901335174701</v>
      </c>
      <c r="L36" s="44">
        <f>SUM(L31:L34)+SUM(L25:L27)+L35</f>
        <v>354631105.02000004</v>
      </c>
      <c r="M36" s="44">
        <f>SUM(M31:M34)+SUM(M25:M27)+M35</f>
        <v>75168744.970113188</v>
      </c>
      <c r="N36" s="45">
        <f t="shared" si="1"/>
        <v>0.50246965566111534</v>
      </c>
      <c r="O36" s="46">
        <f>SUM(O31:O34)+SUM(O25:O27)+O35</f>
        <v>2416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13205945.682309549</v>
      </c>
      <c r="H37" s="35">
        <f t="shared" si="0"/>
        <v>0.8155328134002825</v>
      </c>
      <c r="I37" s="34">
        <f t="shared" si="7"/>
        <v>26164446.699999999</v>
      </c>
      <c r="J37" s="34">
        <f t="shared" si="7"/>
        <v>5545899.9321717741</v>
      </c>
      <c r="K37" s="35">
        <f t="shared" si="3"/>
        <v>0.34248689819913697</v>
      </c>
      <c r="L37" s="34">
        <f t="shared" si="7"/>
        <v>26164446.699999999</v>
      </c>
      <c r="M37" s="34">
        <f t="shared" si="7"/>
        <v>5545899.9321717741</v>
      </c>
      <c r="N37" s="35">
        <f t="shared" si="1"/>
        <v>0.34248689819913697</v>
      </c>
      <c r="O37" s="36">
        <f t="shared" si="7"/>
        <v>55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lipca 2022 r'!Z42</f>
        <v>29952629.539999995</v>
      </c>
      <c r="G38" s="19">
        <f>F38/'Dane - 31 lipca 2022 r'!$B$3</f>
        <v>6348855.30119971</v>
      </c>
      <c r="H38" s="16">
        <f t="shared" si="0"/>
        <v>0.77490931940926744</v>
      </c>
      <c r="I38" s="19">
        <f>'Dane - 31 lipca 2022 r'!AK42</f>
        <v>24882928.699999999</v>
      </c>
      <c r="J38" s="19">
        <f>I38/'Dane - 31 lipca 2022 r'!$B$3</f>
        <v>5274265.2719487892</v>
      </c>
      <c r="K38" s="16">
        <f t="shared" si="3"/>
        <v>0.64375026967419735</v>
      </c>
      <c r="L38" s="19">
        <f>'Dane - 31 lipca 2022 r'!AQ42</f>
        <v>24882928.699999999</v>
      </c>
      <c r="M38" s="19">
        <f>L38/'Dane - 31 lipca 2022 r'!$B$3</f>
        <v>5274265.2719487892</v>
      </c>
      <c r="N38" s="16">
        <f t="shared" si="1"/>
        <v>0.64375026967419735</v>
      </c>
      <c r="O38" s="20">
        <f>'Dane - 31 lipca 2022 r'!X42</f>
        <v>52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lipca 2022 r'!Z43</f>
        <v>32350381</v>
      </c>
      <c r="G39" s="19">
        <f>F39/'Dane - 31 lipca 2022 r'!$B$3</f>
        <v>6857090.3811098384</v>
      </c>
      <c r="H39" s="16">
        <f t="shared" si="0"/>
        <v>0.85713651192285778</v>
      </c>
      <c r="I39" s="19">
        <f>'Dane - 31 lipca 2022 r'!AK43</f>
        <v>1281518</v>
      </c>
      <c r="J39" s="19">
        <f>I39/'Dane - 31 lipca 2022 r'!$B$3</f>
        <v>271634.66022298526</v>
      </c>
      <c r="K39" s="16">
        <f t="shared" si="3"/>
        <v>3.395434101645841E-2</v>
      </c>
      <c r="L39" s="19">
        <f>'Dane - 31 lipca 2022 r'!AQ43</f>
        <v>1281518</v>
      </c>
      <c r="M39" s="19">
        <f>L39/'Dane - 31 lipca 2022 r'!$B$3</f>
        <v>271634.66022298526</v>
      </c>
      <c r="N39" s="16">
        <f t="shared" si="1"/>
        <v>3.395434101645841E-2</v>
      </c>
      <c r="O39" s="20">
        <f>'Dane - 31 lipca 2022 r'!X43</f>
        <v>3</v>
      </c>
    </row>
    <row r="40" spans="1:15" ht="12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lipca 2022 r'!Z44</f>
        <v>32664050.289999999</v>
      </c>
      <c r="G40" s="19">
        <f>F40/'Dane - 31 lipca 2022 r'!$B$3</f>
        <v>6923576.7285599215</v>
      </c>
      <c r="H40" s="24">
        <f t="shared" si="0"/>
        <v>0.93130038931111725</v>
      </c>
      <c r="I40" s="19">
        <f>'Dane - 31 lipca 2022 r'!AK44</f>
        <v>30712741.120000001</v>
      </c>
      <c r="J40" s="19">
        <f>I40/'Dane - 31 lipca 2022 r'!$B$3</f>
        <v>6509970.9864767473</v>
      </c>
      <c r="K40" s="24">
        <f t="shared" si="3"/>
        <v>0.87566567856479871</v>
      </c>
      <c r="L40" s="19">
        <f>'Dane - 31 lipca 2022 r'!AQ44</f>
        <v>28128974.43</v>
      </c>
      <c r="M40" s="19">
        <f>L40/'Dane - 31 lipca 2022 r'!$B$3</f>
        <v>5962307.5225740802</v>
      </c>
      <c r="N40" s="24">
        <f t="shared" si="1"/>
        <v>0.80199866841380196</v>
      </c>
      <c r="O40" s="20">
        <f>'Dane - 31 lipca 2022 r'!X44</f>
        <v>4</v>
      </c>
    </row>
    <row r="41" spans="1:15" ht="12" thickBot="1" x14ac:dyDescent="0.25">
      <c r="A41" s="276" t="s">
        <v>131</v>
      </c>
      <c r="B41" s="276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20129522.410869472</v>
      </c>
      <c r="H41" s="45">
        <f t="shared" si="0"/>
        <v>0.85195892820894781</v>
      </c>
      <c r="I41" s="44">
        <f t="shared" si="8"/>
        <v>56877187.82</v>
      </c>
      <c r="J41" s="44">
        <f t="shared" si="8"/>
        <v>12055870.918648522</v>
      </c>
      <c r="K41" s="45">
        <f t="shared" si="3"/>
        <v>0.51025089700742532</v>
      </c>
      <c r="L41" s="44">
        <f t="shared" si="8"/>
        <v>54293421.129999995</v>
      </c>
      <c r="M41" s="44">
        <f t="shared" si="8"/>
        <v>11508207.454745855</v>
      </c>
      <c r="N41" s="45">
        <f t="shared" si="1"/>
        <v>0.48707166959198644</v>
      </c>
      <c r="O41" s="46">
        <f t="shared" si="8"/>
        <v>59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lipca 2022 r'!Z46</f>
        <v>84839.35</v>
      </c>
      <c r="G42" s="226">
        <f>F42/'Dane - 31 lipca 2022 r'!$B$3</f>
        <v>17982.820382381618</v>
      </c>
      <c r="H42" s="227">
        <f t="shared" si="0"/>
        <v>0.84625037093560562</v>
      </c>
      <c r="I42" s="226">
        <f>'Dane - 31 lipca 2022 r'!AK46</f>
        <v>84839.35</v>
      </c>
      <c r="J42" s="226">
        <f>I42/'Dane - 31 lipca 2022 r'!$B$3</f>
        <v>17982.820382381618</v>
      </c>
      <c r="K42" s="227">
        <f t="shared" si="3"/>
        <v>0.84625037093560562</v>
      </c>
      <c r="L42" s="226">
        <f>'Dane - 31 lipca 2022 r'!AQ46</f>
        <v>84839.35</v>
      </c>
      <c r="M42" s="226">
        <f>L42/'Dane - 31 lipca 2022 r'!$B$3</f>
        <v>17982.820382381618</v>
      </c>
      <c r="N42" s="227">
        <f t="shared" si="1"/>
        <v>0.84625037093560562</v>
      </c>
      <c r="O42" s="228">
        <f>'Dane - 31 lipca 2022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lipca 2022 r'!Z47</f>
        <v>295678358.42199999</v>
      </c>
      <c r="G43" s="226">
        <f>F43/'Dane - 31 lipca 2022 r'!$B$3</f>
        <v>62672931.964474961</v>
      </c>
      <c r="H43" s="220">
        <f t="shared" si="0"/>
        <v>0.81151879578361652</v>
      </c>
      <c r="I43" s="226">
        <f>'Dane - 31 lipca 2022 r'!AK47</f>
        <v>267321267.41</v>
      </c>
      <c r="J43" s="226">
        <f>I43/'Dane - 31 lipca 2022 r'!$B$3</f>
        <v>56662272.120479882</v>
      </c>
      <c r="K43" s="220">
        <f t="shared" si="3"/>
        <v>0.73368992635672103</v>
      </c>
      <c r="L43" s="226">
        <f>'Dane - 31 lipca 2022 r'!AQ47</f>
        <v>218192868.95000002</v>
      </c>
      <c r="M43" s="226">
        <f>L43/'Dane - 31 lipca 2022 r'!$B$3</f>
        <v>46248859.415405482</v>
      </c>
      <c r="N43" s="220">
        <f t="shared" si="1"/>
        <v>0.59885212838661961</v>
      </c>
      <c r="O43" s="228">
        <f>'Dane - 31 lipca 2022 r'!X47</f>
        <v>2579</v>
      </c>
    </row>
    <row r="44" spans="1:15" ht="12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lipca 2022 r'!Z48</f>
        <v>10399079.659999998</v>
      </c>
      <c r="G44" s="226">
        <f>F44/'Dane - 31 lipca 2022 r'!$B$3</f>
        <v>2204222.2349400138</v>
      </c>
      <c r="H44" s="225">
        <f t="shared" si="0"/>
        <v>0.89984268014226776</v>
      </c>
      <c r="I44" s="226">
        <f>'Dane - 31 lipca 2022 r'!AK48</f>
        <v>8321696.2699999996</v>
      </c>
      <c r="J44" s="226">
        <f>I44/'Dane - 31 lipca 2022 r'!$B$3</f>
        <v>1763893.3973462204</v>
      </c>
      <c r="K44" s="225">
        <f t="shared" si="3"/>
        <v>0.72008463438645431</v>
      </c>
      <c r="L44" s="226">
        <f>'Dane - 31 lipca 2022 r'!AQ48</f>
        <v>2998605.13</v>
      </c>
      <c r="M44" s="226">
        <f>L44/'Dane - 31 lipca 2022 r'!$B$3</f>
        <v>635593.94845054892</v>
      </c>
      <c r="N44" s="225">
        <f t="shared" si="1"/>
        <v>0.25947227688296731</v>
      </c>
      <c r="O44" s="228">
        <f>'Dane - 31 lipca 2022 r'!X48</f>
        <v>114</v>
      </c>
    </row>
    <row r="45" spans="1:15" ht="12" thickBot="1" x14ac:dyDescent="0.25">
      <c r="A45" s="276" t="s">
        <v>138</v>
      </c>
      <c r="B45" s="276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306162277.43200004</v>
      </c>
      <c r="G45" s="44">
        <f t="shared" si="9"/>
        <v>64895137.019797355</v>
      </c>
      <c r="H45" s="45">
        <f t="shared" si="0"/>
        <v>0.8142426736638736</v>
      </c>
      <c r="I45" s="44">
        <f t="shared" si="9"/>
        <v>275727803.02999997</v>
      </c>
      <c r="J45" s="44">
        <f t="shared" si="9"/>
        <v>58444148.338208482</v>
      </c>
      <c r="K45" s="45">
        <f t="shared" si="3"/>
        <v>0.73330178174049421</v>
      </c>
      <c r="L45" s="44">
        <f t="shared" si="9"/>
        <v>221276313.43000001</v>
      </c>
      <c r="M45" s="44">
        <f>SUM(M42:M44)</f>
        <v>46902436.184238411</v>
      </c>
      <c r="N45" s="45">
        <f t="shared" si="1"/>
        <v>0.58848731652038888</v>
      </c>
      <c r="O45" s="46">
        <f t="shared" si="9"/>
        <v>2698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lipca 2022 r'!Z50</f>
        <v>38903189.810000002</v>
      </c>
      <c r="G46" s="226">
        <f>F46/'Dane - 31 lipca 2022 r'!$B$3</f>
        <v>8246044.7263555042</v>
      </c>
      <c r="H46" s="227">
        <f t="shared" si="0"/>
        <v>0.51607578790035424</v>
      </c>
      <c r="I46" s="226">
        <f>'Dane - 31 lipca 2022 r'!AK50</f>
        <v>32880464.780000001</v>
      </c>
      <c r="J46" s="226">
        <f>I46/'Dane - 31 lipca 2022 r'!$B$3</f>
        <v>6969448.6370766032</v>
      </c>
      <c r="K46" s="227">
        <f t="shared" si="3"/>
        <v>0.4361804739082486</v>
      </c>
      <c r="L46" s="226">
        <f>'Dane - 31 lipca 2022 r'!AQ50</f>
        <v>26908582.850000001</v>
      </c>
      <c r="M46" s="226">
        <f>L46/'Dane - 31 lipca 2022 r'!$B$3</f>
        <v>5703629.4141337061</v>
      </c>
      <c r="N46" s="227">
        <f t="shared" si="1"/>
        <v>0.35695962627789751</v>
      </c>
      <c r="O46" s="228">
        <f>'Dane - 31 lipca 2022 r'!X50</f>
        <v>42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lipca 2022 r'!Z51</f>
        <v>185755.13</v>
      </c>
      <c r="G47" s="226">
        <f>F47/'Dane - 31 lipca 2022 r'!$B$3</f>
        <v>39373.252363389714</v>
      </c>
      <c r="H47" s="220">
        <f t="shared" si="0"/>
        <v>1.5692794331526923E-2</v>
      </c>
      <c r="I47" s="226">
        <f>'Dane - 31 lipca 2022 r'!AK51</f>
        <v>185755.13</v>
      </c>
      <c r="J47" s="226">
        <f>I47/'Dane - 31 lipca 2022 r'!$B$3</f>
        <v>39373.252363389714</v>
      </c>
      <c r="K47" s="220">
        <f t="shared" si="3"/>
        <v>1.5692794331526923E-2</v>
      </c>
      <c r="L47" s="226">
        <f>'Dane - 31 lipca 2022 r'!AQ51</f>
        <v>185755.13</v>
      </c>
      <c r="M47" s="226">
        <f>L47/'Dane - 31 lipca 2022 r'!$B$3</f>
        <v>39373.252363389714</v>
      </c>
      <c r="N47" s="220">
        <f t="shared" si="1"/>
        <v>1.5692794331526923E-2</v>
      </c>
      <c r="O47" s="228">
        <f>'Dane - 31 lipca 2022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lipca 2022 r'!Z52</f>
        <v>54916758.060000002</v>
      </c>
      <c r="G48" s="226">
        <f>F48/'Dane - 31 lipca 2022 r'!$B$3</f>
        <v>11640331.947093984</v>
      </c>
      <c r="H48" s="220">
        <f t="shared" si="0"/>
        <v>0.84869039629896847</v>
      </c>
      <c r="I48" s="226">
        <f>'Dane - 31 lipca 2022 r'!AK52</f>
        <v>42250786.350000001</v>
      </c>
      <c r="J48" s="226">
        <f>I48/'Dane - 31 lipca 2022 r'!$B$3</f>
        <v>8955612.0119547248</v>
      </c>
      <c r="K48" s="220">
        <f t="shared" si="3"/>
        <v>0.65294889716810334</v>
      </c>
      <c r="L48" s="226">
        <f>'Dane - 31 lipca 2022 r'!AQ52</f>
        <v>24067328.409999996</v>
      </c>
      <c r="M48" s="226">
        <f>L48/'Dane - 31 lipca 2022 r'!$B$3</f>
        <v>5101388.0219593868</v>
      </c>
      <c r="N48" s="220">
        <f t="shared" si="1"/>
        <v>0.3719394809107987</v>
      </c>
      <c r="O48" s="228">
        <f>'Dane - 31 lipca 2022 r'!X52</f>
        <v>25</v>
      </c>
    </row>
    <row r="49" spans="1:15" ht="12" thickBot="1" x14ac:dyDescent="0.25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lipca 2022 r'!Z53</f>
        <v>135439859.28</v>
      </c>
      <c r="G49" s="226">
        <f>F49/'Dane - 31 lipca 2022 r'!$B$3</f>
        <v>28708266.41231082</v>
      </c>
      <c r="H49" s="225">
        <f t="shared" si="0"/>
        <v>0.64739908708083727</v>
      </c>
      <c r="I49" s="226">
        <f>'Dane - 31 lipca 2022 r'!AK53</f>
        <v>116377856.56</v>
      </c>
      <c r="J49" s="226">
        <f>I49/'Dane - 31 lipca 2022 r'!$B$3</f>
        <v>24667823.256602652</v>
      </c>
      <c r="K49" s="225">
        <f t="shared" si="3"/>
        <v>0.55628319826890349</v>
      </c>
      <c r="L49" s="226">
        <f>'Dane - 31 lipca 2022 r'!AQ53</f>
        <v>111178062.41000001</v>
      </c>
      <c r="M49" s="226">
        <f>L49/'Dane - 31 lipca 2022 r'!$B$3</f>
        <v>23565658.232650813</v>
      </c>
      <c r="N49" s="225">
        <f t="shared" si="1"/>
        <v>0.53142831431071136</v>
      </c>
      <c r="O49" s="228">
        <f>'Dane - 31 lipca 2022 r'!X53</f>
        <v>206</v>
      </c>
    </row>
    <row r="50" spans="1:15" ht="12" thickBot="1" x14ac:dyDescent="0.25">
      <c r="A50" s="276" t="s">
        <v>145</v>
      </c>
      <c r="B50" s="276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229445562.28</v>
      </c>
      <c r="G50" s="44">
        <f t="shared" si="10"/>
        <v>48634016.338123694</v>
      </c>
      <c r="H50" s="45">
        <f t="shared" si="0"/>
        <v>0.6353483976737182</v>
      </c>
      <c r="I50" s="44">
        <f t="shared" si="10"/>
        <v>191694862.81999999</v>
      </c>
      <c r="J50" s="44">
        <f t="shared" si="10"/>
        <v>40632257.15799737</v>
      </c>
      <c r="K50" s="45">
        <f t="shared" si="3"/>
        <v>0.53081446738264726</v>
      </c>
      <c r="L50" s="44">
        <f t="shared" si="10"/>
        <v>162339728.80000001</v>
      </c>
      <c r="M50" s="44">
        <f t="shared" si="10"/>
        <v>34410048.921107292</v>
      </c>
      <c r="N50" s="45">
        <f t="shared" si="1"/>
        <v>0.44952835673499764</v>
      </c>
      <c r="O50" s="46">
        <f t="shared" si="10"/>
        <v>275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lipca 2022 r'!Z55</f>
        <v>845865.63</v>
      </c>
      <c r="G51" s="27">
        <f>F51/'Dane - 31 lipca 2022 r'!$B$3</f>
        <v>179292.38840137349</v>
      </c>
      <c r="H51" s="28">
        <f t="shared" si="0"/>
        <v>0.91946700650974122</v>
      </c>
      <c r="I51" s="27">
        <f>'Dane - 31 lipca 2022 r'!AK55</f>
        <v>0</v>
      </c>
      <c r="J51" s="27">
        <f>I51/'Dane - 31 lipca 2022 r'!$B$3</f>
        <v>0</v>
      </c>
      <c r="K51" s="28">
        <f t="shared" si="3"/>
        <v>0</v>
      </c>
      <c r="L51" s="27">
        <f>'Dane - 31 lipca 2022 r'!AQ55</f>
        <v>0</v>
      </c>
      <c r="M51" s="27">
        <f>L51/'Dane - 31 lipca 2022 r'!$B$3</f>
        <v>0</v>
      </c>
      <c r="N51" s="28">
        <f t="shared" si="1"/>
        <v>0</v>
      </c>
      <c r="O51" s="29">
        <f>'Dane - 31 lipca 2022 r'!X55</f>
        <v>1</v>
      </c>
    </row>
    <row r="52" spans="1:15" ht="21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lipca 2022 r'!Z56</f>
        <v>0</v>
      </c>
      <c r="G52" s="27">
        <f>F52/'Dane - 31 lipca 2022 r'!$B$3</f>
        <v>0</v>
      </c>
      <c r="H52" s="16">
        <v>0</v>
      </c>
      <c r="I52" s="27">
        <f>'Dane - 31 lipca 2022 r'!AK56</f>
        <v>0</v>
      </c>
      <c r="J52" s="27">
        <f>I52/'Dane - 31 lipca 2022 r'!$B$3</f>
        <v>0</v>
      </c>
      <c r="K52" s="16">
        <v>0</v>
      </c>
      <c r="L52" s="27">
        <f>'Dane - 31 lipca 2022 r'!AQ56</f>
        <v>0</v>
      </c>
      <c r="M52" s="27">
        <f>L52/'Dane - 31 lipca 2022 r'!$B$3</f>
        <v>0</v>
      </c>
      <c r="N52" s="16">
        <v>0</v>
      </c>
      <c r="O52" s="29">
        <f>'Dane - 31 lipca 2022 r'!X56</f>
        <v>0</v>
      </c>
    </row>
    <row r="53" spans="1:15" ht="12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lipca 2022 r'!Z57</f>
        <v>0</v>
      </c>
      <c r="G53" s="27">
        <f>F53/'Dane - 31 lipca 2022 r'!$B$3</f>
        <v>0</v>
      </c>
      <c r="H53" s="24">
        <v>0</v>
      </c>
      <c r="I53" s="27">
        <f>'Dane - 31 lipca 2022 r'!AK57</f>
        <v>0</v>
      </c>
      <c r="J53" s="27">
        <f>I53/'Dane - 31 lipca 2022 r'!$B$3</f>
        <v>0</v>
      </c>
      <c r="K53" s="24">
        <v>0</v>
      </c>
      <c r="L53" s="27">
        <f>'Dane - 31 lipca 2022 r'!AQ57</f>
        <v>0</v>
      </c>
      <c r="M53" s="27">
        <f>L53/'Dane - 31 lipca 2022 r'!$B$3</f>
        <v>0</v>
      </c>
      <c r="N53" s="24">
        <v>0</v>
      </c>
      <c r="O53" s="29">
        <f>'Dane - 31 lipca 2022 r'!X57</f>
        <v>0</v>
      </c>
    </row>
    <row r="54" spans="1:15" ht="21.75" thickBot="1" x14ac:dyDescent="0.25">
      <c r="A54" s="276" t="s">
        <v>154</v>
      </c>
      <c r="B54" s="276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179292.38840137349</v>
      </c>
      <c r="H54" s="45">
        <f t="shared" si="0"/>
        <v>0.91946700650974122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6" t="s">
        <v>163</v>
      </c>
      <c r="B55" s="276"/>
      <c r="C55" s="43" t="s">
        <v>161</v>
      </c>
      <c r="D55" s="44">
        <v>42497556</v>
      </c>
      <c r="E55" s="44">
        <v>31873167</v>
      </c>
      <c r="F55" s="44">
        <f>'Dane - 31 lipca 2022 r'!Z59</f>
        <v>128224135.38000007</v>
      </c>
      <c r="G55" s="44">
        <f>F55/'Dane - 31 lipca 2022 r'!$B$3</f>
        <v>27178798.461147156</v>
      </c>
      <c r="H55" s="45">
        <f t="shared" si="0"/>
        <v>0.85271722327270316</v>
      </c>
      <c r="I55" s="44">
        <f>'Dane - 31 lipca 2022 r'!AK59-'Dane - 31 lipca 2022 r'!AM59</f>
        <v>109890152.45999999</v>
      </c>
      <c r="J55" s="44">
        <f>I55/'Dane - 31 lipca 2022 r'!B3</f>
        <v>23292668.714231204</v>
      </c>
      <c r="K55" s="45">
        <f t="shared" si="3"/>
        <v>0.73079241589739752</v>
      </c>
      <c r="L55" s="44">
        <f>'Dane - 31 lipca 2022 r'!AQ59</f>
        <v>109890152.45999999</v>
      </c>
      <c r="M55" s="44">
        <f>L55/'Dane - 31 lipca 2022 r'!$B$3</f>
        <v>23292668.714231204</v>
      </c>
      <c r="N55" s="45">
        <f t="shared" si="1"/>
        <v>0.73079241589739752</v>
      </c>
      <c r="O55" s="46">
        <f>'Dane - 31 lipca 2022 r'!X59</f>
        <v>180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11">
        <f>D55+D54+D50+D45+D41+D36+D24</f>
        <v>710509513</v>
      </c>
      <c r="E56" s="211">
        <f t="shared" ref="E56:O56" si="12">E55+E54+E50+E45+E41+E36+E24</f>
        <v>531219456</v>
      </c>
      <c r="F56" s="211">
        <f t="shared" si="12"/>
        <v>1986224714.9819999</v>
      </c>
      <c r="G56" s="211">
        <f t="shared" si="12"/>
        <v>421006552.83861119</v>
      </c>
      <c r="H56" s="212">
        <f t="shared" si="0"/>
        <v>0.79252848908947182</v>
      </c>
      <c r="I56" s="211">
        <f t="shared" si="12"/>
        <v>1599173315.2499998</v>
      </c>
      <c r="J56" s="211">
        <f t="shared" si="12"/>
        <v>338965898.35304588</v>
      </c>
      <c r="K56" s="212">
        <f t="shared" si="3"/>
        <v>0.63809014245337781</v>
      </c>
      <c r="L56" s="211">
        <f t="shared" si="12"/>
        <v>1360294417.8299999</v>
      </c>
      <c r="M56" s="211">
        <f t="shared" si="12"/>
        <v>288332362.08190256</v>
      </c>
      <c r="N56" s="212">
        <f t="shared" si="1"/>
        <v>0.54277447639625342</v>
      </c>
      <c r="O56" s="213">
        <f t="shared" si="12"/>
        <v>10953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4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0" customWidth="1"/>
  </cols>
  <sheetData>
    <row r="1" spans="1:13" ht="63" customHeight="1" thickTop="1" x14ac:dyDescent="0.25">
      <c r="A1" s="306" t="s">
        <v>182</v>
      </c>
      <c r="B1" s="309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293" t="s">
        <v>211</v>
      </c>
      <c r="L1" s="296" t="s">
        <v>209</v>
      </c>
      <c r="M1" s="299" t="s">
        <v>210</v>
      </c>
    </row>
    <row r="2" spans="1:13" ht="15.75" x14ac:dyDescent="0.25">
      <c r="A2" s="307"/>
      <c r="B2" s="310"/>
      <c r="C2" s="190"/>
      <c r="D2" s="190"/>
      <c r="E2" s="190"/>
      <c r="F2" s="190"/>
      <c r="G2" s="190"/>
      <c r="H2" s="190"/>
      <c r="I2" s="190"/>
      <c r="J2" s="190"/>
      <c r="K2" s="294"/>
      <c r="L2" s="297"/>
      <c r="M2" s="300"/>
    </row>
    <row r="3" spans="1:13" ht="16.5" thickBot="1" x14ac:dyDescent="0.3">
      <c r="A3" s="308"/>
      <c r="B3" s="311"/>
      <c r="C3" s="191"/>
      <c r="D3" s="191"/>
      <c r="E3" s="191"/>
      <c r="F3" s="191"/>
      <c r="G3" s="191"/>
      <c r="H3" s="191"/>
      <c r="I3" s="191"/>
      <c r="J3" s="191"/>
      <c r="K3" s="295"/>
      <c r="L3" s="298"/>
      <c r="M3" s="301"/>
    </row>
    <row r="4" spans="1:13" ht="18.75" thickTop="1" thickBot="1" x14ac:dyDescent="0.3">
      <c r="A4" s="302" t="s">
        <v>184</v>
      </c>
      <c r="B4" s="303"/>
      <c r="C4" s="303"/>
      <c r="D4" s="303"/>
      <c r="E4" s="303"/>
      <c r="F4" s="303"/>
      <c r="G4" s="303"/>
      <c r="H4" s="303"/>
      <c r="I4" s="303"/>
      <c r="J4" s="303"/>
      <c r="K4" s="170"/>
      <c r="L4" s="170"/>
      <c r="M4" s="193"/>
    </row>
    <row r="5" spans="1:13" ht="33" thickTop="1" thickBot="1" x14ac:dyDescent="0.3">
      <c r="A5" s="88" t="s">
        <v>185</v>
      </c>
      <c r="B5" s="99" t="s">
        <v>96</v>
      </c>
      <c r="C5" s="99">
        <f>'Dane - 31 lipca 2022 r'!C19</f>
        <v>3969</v>
      </c>
      <c r="D5" s="100">
        <f>'Dane - 31 lipca 2022 r'!D19/'Dane - 31 lipca 2022 r'!$B$3</f>
        <v>74248611.852982312</v>
      </c>
      <c r="E5" s="99">
        <f>'Dane - 31 lipca 2022 r'!X19</f>
        <v>3852</v>
      </c>
      <c r="F5" s="100">
        <f>'Dane - 31 lipca 2022 r'!Y19/'Dane - 31 lipca 2022 r'!$B$3</f>
        <v>71949955.487727329</v>
      </c>
      <c r="G5" s="99">
        <f>'Dane - 31 lipca 2022 r'!AB19</f>
        <v>3870</v>
      </c>
      <c r="H5" s="100">
        <f>'Dane - 31 lipca 2022 r'!AD19/'Dane - 31 lipca 2022 r'!$B$3</f>
        <v>67300958.603586406</v>
      </c>
      <c r="I5" s="99">
        <f>'Dane - 31 lipca 2022 r'!AO19</f>
        <v>3851</v>
      </c>
      <c r="J5" s="100">
        <f>'Dane - 31 lipca 2022 r'!AP19/'Dane - 31 lipca 2022 r'!$B$3</f>
        <v>66995209.63160795</v>
      </c>
      <c r="K5" s="101">
        <v>4448</v>
      </c>
      <c r="L5" s="101">
        <f>G5</f>
        <v>3870</v>
      </c>
      <c r="M5" s="176">
        <f>L5/K5</f>
        <v>0.87005395683453235</v>
      </c>
    </row>
    <row r="6" spans="1:13" ht="43.5" customHeight="1" thickTop="1" thickBot="1" x14ac:dyDescent="0.3">
      <c r="A6" s="304" t="s">
        <v>186</v>
      </c>
      <c r="B6" s="99" t="s">
        <v>86</v>
      </c>
      <c r="C6" s="99">
        <f>'Dane - 31 lipca 2022 r'!C14</f>
        <v>13</v>
      </c>
      <c r="D6" s="100">
        <f>'Dane - 31 lipca 2022 r'!D14/'Dane - 31 lipca 2022 r'!$B$3</f>
        <v>6417589.9253889518</v>
      </c>
      <c r="E6" s="99">
        <f>'Dane - 31 lipca 2022 r'!X14</f>
        <v>11</v>
      </c>
      <c r="F6" s="100">
        <f>'Dane - 31 lipca 2022 r'!Y14/'Dane - 31 lipca 2022 r'!$B$3</f>
        <v>5281209.0656662006</v>
      </c>
      <c r="G6" s="99">
        <f>'Dane - 31 lipca 2022 r'!AB14</f>
        <v>10</v>
      </c>
      <c r="H6" s="100">
        <f>'Dane - 31 lipca 2022 r'!AD14/'Dane - 31 lipca 2022 r'!$B$3</f>
        <v>3796956.2190003814</v>
      </c>
      <c r="I6" s="99">
        <f>'Dane - 31 lipca 2022 r'!AO14</f>
        <v>8</v>
      </c>
      <c r="J6" s="100">
        <f>'Dane - 31 lipca 2022 r'!AP14/'Dane - 31 lipca 2022 r'!$B$3</f>
        <v>3419737.3436771375</v>
      </c>
      <c r="K6" s="287">
        <v>123</v>
      </c>
      <c r="L6" s="289">
        <f>G6+G7+G8</f>
        <v>391</v>
      </c>
      <c r="M6" s="292">
        <f>L6/K6</f>
        <v>3.178861788617886</v>
      </c>
    </row>
    <row r="7" spans="1:13" ht="39.75" customHeight="1" thickTop="1" thickBot="1" x14ac:dyDescent="0.3">
      <c r="A7" s="305"/>
      <c r="B7" s="99" t="s">
        <v>98</v>
      </c>
      <c r="C7" s="99">
        <f>'Dane - 31 lipca 2022 r'!C22</f>
        <v>868</v>
      </c>
      <c r="D7" s="100">
        <f>'Dane - 31 lipca 2022 r'!D22/'Dane - 31 lipca 2022 r'!$B$3</f>
        <v>49107920.829623967</v>
      </c>
      <c r="E7" s="99">
        <f>'Dane - 31 lipca 2022 r'!X22</f>
        <v>414</v>
      </c>
      <c r="F7" s="100">
        <f>'Dane - 31 lipca 2022 r'!Y22/'Dane - 31 lipca 2022 r'!$B$3</f>
        <v>19879774.165924795</v>
      </c>
      <c r="G7" s="99">
        <f>'Dane - 31 lipca 2022 r'!AB22</f>
        <v>373</v>
      </c>
      <c r="H7" s="100">
        <f>'Dane - 31 lipca 2022 r'!AD22/'Dane - 31 lipca 2022 r'!$B$3</f>
        <v>17193587.161388781</v>
      </c>
      <c r="I7" s="99">
        <f>'Dane - 31 lipca 2022 r'!AO22</f>
        <v>354</v>
      </c>
      <c r="J7" s="100">
        <f>'Dane - 31 lipca 2022 r'!AP22/'Dane - 31 lipca 2022 r'!$B$3</f>
        <v>15858288.92492263</v>
      </c>
      <c r="K7" s="288"/>
      <c r="L7" s="290"/>
      <c r="M7" s="292"/>
    </row>
    <row r="8" spans="1:13" ht="51" customHeight="1" thickTop="1" thickBot="1" x14ac:dyDescent="0.3">
      <c r="A8" s="305"/>
      <c r="B8" s="99" t="s">
        <v>100</v>
      </c>
      <c r="C8" s="99">
        <f>'Dane - 31 lipca 2022 r'!C23</f>
        <v>42</v>
      </c>
      <c r="D8" s="100">
        <f>'Dane - 31 lipca 2022 r'!D23/'Dane - 31 lipca 2022 r'!$B$3</f>
        <v>110749002.05816269</v>
      </c>
      <c r="E8" s="99">
        <f>'Dane - 31 lipca 2022 r'!X23</f>
        <v>16</v>
      </c>
      <c r="F8" s="100">
        <f>'Dane - 31 lipca 2022 r'!Y23/'Dane - 31 lipca 2022 r'!$B$3</f>
        <v>30025445.478824876</v>
      </c>
      <c r="G8" s="99">
        <f>'Dane - 31 lipca 2022 r'!AB23</f>
        <v>8</v>
      </c>
      <c r="H8" s="100">
        <f>'Dane - 31 lipca 2022 r'!AD23/'Dane - 31 lipca 2022 r'!$B$3</f>
        <v>1393215.4393997199</v>
      </c>
      <c r="I8" s="99">
        <f>'Dane - 31 lipca 2022 r'!AO23</f>
        <v>6</v>
      </c>
      <c r="J8" s="100">
        <f>'Dane - 31 lipca 2022 r'!AP23/'Dane - 31 lipca 2022 r'!$B$3</f>
        <v>1297393.4206621728</v>
      </c>
      <c r="K8" s="288"/>
      <c r="L8" s="291"/>
      <c r="M8" s="292"/>
    </row>
    <row r="9" spans="1:13" ht="17.25" thickTop="1" thickBot="1" x14ac:dyDescent="0.3">
      <c r="A9" s="312" t="s">
        <v>187</v>
      </c>
      <c r="B9" s="313"/>
      <c r="C9" s="188"/>
      <c r="D9" s="188"/>
      <c r="E9" s="188"/>
      <c r="F9" s="188"/>
      <c r="G9" s="188"/>
      <c r="H9" s="188"/>
      <c r="I9" s="188"/>
      <c r="J9" s="188"/>
      <c r="K9" s="171">
        <v>243471330</v>
      </c>
      <c r="L9" s="171">
        <f>'Dane - 31 lipca 2022 r'!AP6/'Dane - 31 lipca 2022 r'!$B$3</f>
        <v>143855730.1178515</v>
      </c>
      <c r="M9" s="176">
        <f>L9/K9</f>
        <v>0.5908528536721408</v>
      </c>
    </row>
    <row r="10" spans="1:13" ht="18.75" thickTop="1" thickBot="1" x14ac:dyDescent="0.3">
      <c r="A10" s="318" t="s">
        <v>206</v>
      </c>
      <c r="B10" s="319"/>
      <c r="C10" s="319"/>
      <c r="D10" s="319"/>
      <c r="E10" s="319"/>
      <c r="F10" s="319"/>
      <c r="G10" s="319"/>
      <c r="H10" s="319"/>
      <c r="I10" s="319"/>
      <c r="J10" s="319"/>
      <c r="K10" s="170"/>
      <c r="L10" s="170"/>
      <c r="M10" s="193"/>
    </row>
    <row r="11" spans="1:13" ht="16.5" thickTop="1" thickBot="1" x14ac:dyDescent="0.3">
      <c r="A11" s="320" t="s">
        <v>188</v>
      </c>
      <c r="B11" s="99" t="s">
        <v>117</v>
      </c>
      <c r="C11" s="99">
        <f>'Dane - 31 lipca 2022 r'!C32</f>
        <v>1076</v>
      </c>
      <c r="D11" s="100">
        <f>'Dane - 31 lipca 2022 r'!D32/'Dane - 31 lipca 2022 r'!$B$3</f>
        <v>126746391.82245962</v>
      </c>
      <c r="E11" s="99">
        <f>'Dane - 31 lipca 2022 r'!X32</f>
        <v>552</v>
      </c>
      <c r="F11" s="100">
        <f>'Dane - 31 lipca 2022 r'!Y32/'Dane - 31 lipca 2022 r'!$B$3</f>
        <v>55864815.346135907</v>
      </c>
      <c r="G11" s="99">
        <f>'Dane - 31 lipca 2022 r'!AB32</f>
        <v>433</v>
      </c>
      <c r="H11" s="100">
        <f>'Dane - 31 lipca 2022 r'!AD32/'Dane - 31 lipca 2022 r'!$B$3</f>
        <v>39283196.400864802</v>
      </c>
      <c r="I11" s="99">
        <f>'Dane - 31 lipca 2022 r'!AO32</f>
        <v>380</v>
      </c>
      <c r="J11" s="100">
        <f>'Dane - 31 lipca 2022 r'!AP32/'Dane - 31 lipca 2022 r'!$B$3</f>
        <v>32812596.67217771</v>
      </c>
      <c r="K11" s="287">
        <v>680</v>
      </c>
      <c r="L11" s="289">
        <f>G11+G12+G13</f>
        <v>594</v>
      </c>
      <c r="M11" s="292">
        <f>L11/K11</f>
        <v>0.87352941176470589</v>
      </c>
    </row>
    <row r="12" spans="1:13" ht="16.5" thickTop="1" thickBot="1" x14ac:dyDescent="0.3">
      <c r="A12" s="321"/>
      <c r="B12" s="99" t="s">
        <v>119</v>
      </c>
      <c r="C12" s="99">
        <f>'Dane - 31 lipca 2022 r'!C33</f>
        <v>293</v>
      </c>
      <c r="D12" s="100">
        <f>'Dane - 31 lipca 2022 r'!D33/'Dane - 31 lipca 2022 r'!$B$3</f>
        <v>12875709.813896306</v>
      </c>
      <c r="E12" s="99">
        <f>'Dane - 31 lipca 2022 r'!X33</f>
        <v>167</v>
      </c>
      <c r="F12" s="100">
        <f>'Dane - 31 lipca 2022 r'!Y33/'Dane - 31 lipca 2022 r'!$B$3</f>
        <v>5462338.000763068</v>
      </c>
      <c r="G12" s="99">
        <f>'Dane - 31 lipca 2022 r'!AB33</f>
        <v>127</v>
      </c>
      <c r="H12" s="100">
        <f>'Dane - 31 lipca 2022 r'!AD33/'Dane - 31 lipca 2022 r'!$B$3</f>
        <v>3541589.4717876972</v>
      </c>
      <c r="I12" s="99">
        <f>'Dane - 31 lipca 2022 r'!AO33</f>
        <v>98</v>
      </c>
      <c r="J12" s="100">
        <f>'Dane - 31 lipca 2022 r'!AP33/'Dane - 31 lipca 2022 r'!$B$3</f>
        <v>2424687.7252109032</v>
      </c>
      <c r="K12" s="288"/>
      <c r="L12" s="290"/>
      <c r="M12" s="292"/>
    </row>
    <row r="13" spans="1:13" ht="16.5" thickTop="1" thickBot="1" x14ac:dyDescent="0.3">
      <c r="A13" s="321"/>
      <c r="B13" s="102" t="s">
        <v>121</v>
      </c>
      <c r="C13" s="99">
        <f>'Dane - 31 lipca 2022 r'!C34</f>
        <v>124</v>
      </c>
      <c r="D13" s="100">
        <f>'Dane - 31 lipca 2022 r'!D34/'Dane - 31 lipca 2022 r'!$B$3</f>
        <v>68260837.670100465</v>
      </c>
      <c r="E13" s="99">
        <f>'Dane - 31 lipca 2022 r'!X34</f>
        <v>49</v>
      </c>
      <c r="F13" s="100">
        <f>'Dane - 31 lipca 2022 r'!Y34/'Dane - 31 lipca 2022 r'!$B$3</f>
        <v>23990216.408071555</v>
      </c>
      <c r="G13" s="99">
        <f>'Dane - 31 lipca 2022 r'!AB34</f>
        <v>34</v>
      </c>
      <c r="H13" s="100">
        <f>'Dane - 31 lipca 2022 r'!AD34/'Dane - 31 lipca 2022 r'!$B$3</f>
        <v>8867454.0824112911</v>
      </c>
      <c r="I13" s="99">
        <f>'Dane - 31 lipca 2022 r'!AO34</f>
        <v>28</v>
      </c>
      <c r="J13" s="100">
        <f>'Dane - 31 lipca 2022 r'!AP34/'Dane - 31 lipca 2022 r'!$B$3</f>
        <v>3237279.6154987491</v>
      </c>
      <c r="K13" s="288"/>
      <c r="L13" s="291"/>
      <c r="M13" s="292"/>
    </row>
    <row r="14" spans="1:13" ht="17.25" thickTop="1" thickBot="1" x14ac:dyDescent="0.3">
      <c r="A14" s="312" t="s">
        <v>187</v>
      </c>
      <c r="B14" s="313"/>
      <c r="C14" s="188"/>
      <c r="D14" s="188"/>
      <c r="E14" s="188"/>
      <c r="F14" s="188"/>
      <c r="G14" s="188"/>
      <c r="H14" s="188"/>
      <c r="I14" s="188"/>
      <c r="J14" s="188"/>
      <c r="K14" s="105">
        <v>199464768</v>
      </c>
      <c r="L14" s="171">
        <f>'Dane - 31 lipca 2022 r'!AP28/'Dane - 31 lipca 2022 r'!$B$3</f>
        <v>100224995.80100894</v>
      </c>
      <c r="M14" s="176">
        <f>L14/K14</f>
        <v>0.50246966823238148</v>
      </c>
    </row>
    <row r="15" spans="1:13" ht="18.75" thickTop="1" thickBot="1" x14ac:dyDescent="0.3">
      <c r="A15" s="322" t="s">
        <v>189</v>
      </c>
      <c r="B15" s="323"/>
      <c r="C15" s="323"/>
      <c r="D15" s="323"/>
      <c r="E15" s="323"/>
      <c r="F15" s="323"/>
      <c r="G15" s="323"/>
      <c r="H15" s="323"/>
      <c r="I15" s="323"/>
      <c r="J15" s="323"/>
      <c r="K15" s="170"/>
      <c r="L15" s="170"/>
      <c r="M15" s="193"/>
    </row>
    <row r="16" spans="1:13" ht="64.5" thickTop="1" thickBot="1" x14ac:dyDescent="0.3">
      <c r="A16" s="89" t="s">
        <v>190</v>
      </c>
      <c r="B16" s="169" t="s">
        <v>133</v>
      </c>
      <c r="C16" s="99">
        <f>'Dane - 31 lipca 2022 r'!C42</f>
        <v>57</v>
      </c>
      <c r="D16" s="100">
        <f>'Dane - 31 lipca 2022 r'!D42/'Dane - 31 lipca 2022 r'!$B$3</f>
        <v>7689924.6152867861</v>
      </c>
      <c r="E16" s="99">
        <f>'Dane - 31 lipca 2022 r'!X42</f>
        <v>52</v>
      </c>
      <c r="F16" s="100">
        <f>'Dane - 31 lipca 2022 r'!Y42/'Dane - 31 lipca 2022 r'!$B$3</f>
        <v>7054283.6745940894</v>
      </c>
      <c r="G16" s="99">
        <f>'Dane - 31 lipca 2022 r'!AB42</f>
        <v>52</v>
      </c>
      <c r="H16" s="100">
        <f>'Dane - 31 lipca 2022 r'!AD42/'Dane - 31 lipca 2022 r'!$B$3</f>
        <v>5969032.9369621426</v>
      </c>
      <c r="I16" s="99">
        <f>'Dane - 31 lipca 2022 r'!AO42</f>
        <v>51</v>
      </c>
      <c r="J16" s="100">
        <f>'Dane - 31 lipca 2022 r'!AP42/'Dane - 31 lipca 2022 r'!$B$3</f>
        <v>5860294.7793463049</v>
      </c>
      <c r="K16" s="186">
        <v>20</v>
      </c>
      <c r="L16" s="101">
        <f>G16</f>
        <v>52</v>
      </c>
      <c r="M16" s="176">
        <f>L16/K16</f>
        <v>2.6</v>
      </c>
    </row>
    <row r="17" spans="1:13" ht="17.25" thickTop="1" thickBot="1" x14ac:dyDescent="0.3">
      <c r="A17" s="312" t="s">
        <v>187</v>
      </c>
      <c r="B17" s="313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- 31 lipca 2022 r'!AP40/'Dane - 31 lipca 2022 r'!$B$3</f>
        <v>13701228.704056975</v>
      </c>
      <c r="M17" s="176">
        <f>L17/K17</f>
        <v>0.45939007870312648</v>
      </c>
    </row>
    <row r="18" spans="1:13" ht="18.75" thickTop="1" thickBot="1" x14ac:dyDescent="0.3">
      <c r="A18" s="324" t="s">
        <v>191</v>
      </c>
      <c r="B18" s="325"/>
      <c r="C18" s="325"/>
      <c r="D18" s="325"/>
      <c r="E18" s="325"/>
      <c r="F18" s="325"/>
      <c r="G18" s="325"/>
      <c r="H18" s="325"/>
      <c r="I18" s="325"/>
      <c r="J18" s="325"/>
      <c r="K18" s="170"/>
      <c r="L18" s="170"/>
      <c r="M18" s="193"/>
    </row>
    <row r="19" spans="1:13" ht="33" thickTop="1" thickBot="1" x14ac:dyDescent="0.3">
      <c r="A19" s="172" t="s">
        <v>164</v>
      </c>
      <c r="B19" s="173" t="s">
        <v>141</v>
      </c>
      <c r="C19" s="174">
        <f>'Dane - 31 lipca 2022 r'!C47</f>
        <v>4280</v>
      </c>
      <c r="D19" s="175">
        <f>'Dane - 31 lipca 2022 r'!D47/'Dane - 31 lipca 2022 r'!$B$3</f>
        <v>125958041.52147187</v>
      </c>
      <c r="E19" s="174">
        <f>'Dane - 31 lipca 2022 r'!X47</f>
        <v>2579</v>
      </c>
      <c r="F19" s="175">
        <f>'Dane - 31 lipca 2022 r'!Y47/'Dane - 31 lipca 2022 r'!$B$3</f>
        <v>73732861.369706213</v>
      </c>
      <c r="G19" s="174">
        <f>'Dane - 31 lipca 2022 r'!AB47</f>
        <v>2159</v>
      </c>
      <c r="H19" s="175">
        <f>'Dane - 31 lipca 2022 r'!AD47/'Dane - 31 lipca 2022 r'!$B$3</f>
        <v>62699125.57971935</v>
      </c>
      <c r="I19" s="174">
        <f>'Dane - 31 lipca 2022 r'!AO47</f>
        <v>1925</v>
      </c>
      <c r="J19" s="175">
        <f>'Dane - 31 lipca 2022 r'!AP47/'Dane - 31 lipca 2022 r'!$B$3</f>
        <v>54433598.174996808</v>
      </c>
      <c r="K19" s="187">
        <v>36</v>
      </c>
      <c r="L19" s="194">
        <v>36</v>
      </c>
      <c r="M19" s="177">
        <f>L19/K19</f>
        <v>1</v>
      </c>
    </row>
    <row r="20" spans="1:13" ht="17.25" thickTop="1" thickBot="1" x14ac:dyDescent="0.3">
      <c r="A20" s="312" t="s">
        <v>187</v>
      </c>
      <c r="B20" s="313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- 31 lipca 2022 r'!AP45/'Dane - 31 lipca 2022 r'!$B$3</f>
        <v>55202512.033151038</v>
      </c>
      <c r="M20" s="176">
        <f>L20/K20</f>
        <v>0.58873448145358587</v>
      </c>
    </row>
    <row r="21" spans="1:13" ht="18.75" thickTop="1" thickBot="1" x14ac:dyDescent="0.3">
      <c r="A21" s="322" t="s">
        <v>192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170"/>
      <c r="L21" s="170"/>
      <c r="M21" s="193"/>
    </row>
    <row r="22" spans="1:13" ht="96" thickTop="1" thickBot="1" x14ac:dyDescent="0.3">
      <c r="A22" s="90" t="s">
        <v>165</v>
      </c>
      <c r="B22" s="103" t="s">
        <v>146</v>
      </c>
      <c r="C22" s="99">
        <f>'Dane - 31 lipca 2022 r'!C50</f>
        <v>60</v>
      </c>
      <c r="D22" s="100">
        <f>'Dane - 31 lipca 2022 r'!D50/'Dane - 31 lipca 2022 r'!$B$3</f>
        <v>26199551.386239346</v>
      </c>
      <c r="E22" s="99">
        <f>'Dane - 31 lipca 2022 r'!X50</f>
        <v>42</v>
      </c>
      <c r="F22" s="100">
        <f>'Dane - 31 lipca 2022 r'!Y50/'Dane - 31 lipca 2022 r'!$B$3</f>
        <v>10994726.336427996</v>
      </c>
      <c r="G22" s="99">
        <f>'Dane - 31 lipca 2022 r'!AB50</f>
        <v>43</v>
      </c>
      <c r="H22" s="100">
        <f>'Dane - 31 lipca 2022 r'!AD50/'Dane - 31 lipca 2022 r'!$B$3</f>
        <v>10882767.946924413</v>
      </c>
      <c r="I22" s="99">
        <f>'Dane - 31 lipca 2022 r'!AO50</f>
        <v>28</v>
      </c>
      <c r="J22" s="100">
        <f>'Dane - 31 lipca 2022 r'!AP50/'Dane - 31 lipca 2022 r'!$B$3</f>
        <v>7604839.2513459669</v>
      </c>
      <c r="K22" s="186">
        <v>13</v>
      </c>
      <c r="L22" s="101">
        <v>13</v>
      </c>
      <c r="M22" s="176">
        <f>L22/K22</f>
        <v>1</v>
      </c>
    </row>
    <row r="23" spans="1:13" ht="33" thickTop="1" thickBot="1" x14ac:dyDescent="0.3">
      <c r="A23" s="91" t="s">
        <v>193</v>
      </c>
      <c r="B23" s="104" t="s">
        <v>152</v>
      </c>
      <c r="C23" s="99">
        <f>'Dane - 31 lipca 2022 r'!C53</f>
        <v>392</v>
      </c>
      <c r="D23" s="100">
        <f>'Dane - 31 lipca 2022 r'!D53/'Dane - 31 lipca 2022 r'!$B$3</f>
        <v>99131088.166094363</v>
      </c>
      <c r="E23" s="99">
        <f>'Dane - 31 lipca 2022 r'!X53</f>
        <v>206</v>
      </c>
      <c r="F23" s="100">
        <f>'Dane - 31 lipca 2022 r'!Y53/'Dane - 31 lipca 2022 r'!$B$3</f>
        <v>38277688.668447159</v>
      </c>
      <c r="G23" s="99">
        <f>'Dane - 31 lipca 2022 r'!AB53</f>
        <v>67</v>
      </c>
      <c r="H23" s="100">
        <f>'Dane - 31 lipca 2022 r'!AD53/'Dane - 31 lipca 2022 r'!$B$3</f>
        <v>14442710.848276736</v>
      </c>
      <c r="I23" s="99">
        <f>'Dane - 31 lipca 2022 r'!AO53</f>
        <v>193</v>
      </c>
      <c r="J23" s="100">
        <f>'Dane - 31 lipca 2022 r'!AP53/'Dane - 31 lipca 2022 r'!$B$3</f>
        <v>31420877.803213354</v>
      </c>
      <c r="K23" s="186">
        <v>220</v>
      </c>
      <c r="L23" s="101">
        <f>'Dane - 31 lipca 2022 r'!AO53</f>
        <v>193</v>
      </c>
      <c r="M23" s="176">
        <f>L23/K23</f>
        <v>0.87727272727272732</v>
      </c>
    </row>
    <row r="24" spans="1:13" ht="17.25" thickTop="1" thickBot="1" x14ac:dyDescent="0.3">
      <c r="A24" s="312" t="s">
        <v>187</v>
      </c>
      <c r="B24" s="313"/>
      <c r="C24" s="188"/>
      <c r="D24" s="188"/>
      <c r="E24" s="188"/>
      <c r="F24" s="188"/>
      <c r="G24" s="188"/>
      <c r="H24" s="188"/>
      <c r="I24" s="188"/>
      <c r="J24" s="188"/>
      <c r="K24" s="171">
        <v>101226338</v>
      </c>
      <c r="L24" s="171">
        <f>'Dane - 31 lipca 2022 r'!AP49/'Dane - 31 lipca 2022 r'!$B$3</f>
        <v>45866941.036076136</v>
      </c>
      <c r="M24" s="176">
        <f>L24/K24</f>
        <v>0.45311271693021371</v>
      </c>
    </row>
    <row r="25" spans="1:13" ht="18.75" thickTop="1" thickBot="1" x14ac:dyDescent="0.3">
      <c r="A25" s="314" t="s">
        <v>194</v>
      </c>
      <c r="B25" s="315"/>
      <c r="C25" s="315"/>
      <c r="D25" s="315"/>
      <c r="E25" s="315"/>
      <c r="F25" s="315"/>
      <c r="G25" s="315"/>
      <c r="H25" s="315"/>
      <c r="I25" s="315"/>
      <c r="J25" s="315"/>
      <c r="K25" s="170"/>
      <c r="L25" s="170"/>
      <c r="M25" s="193"/>
    </row>
    <row r="26" spans="1:13" ht="33" thickTop="1" thickBot="1" x14ac:dyDescent="0.3">
      <c r="A26" s="89" t="s">
        <v>195</v>
      </c>
      <c r="B26" s="169" t="s">
        <v>155</v>
      </c>
      <c r="C26" s="99">
        <f>'Dane - 31 lipca 2022 r'!C54</f>
        <v>10</v>
      </c>
      <c r="D26" s="100">
        <f>'Dane - 31 lipca 2022 r'!D54/'Dane - 31 lipca 2022 r'!$B$3</f>
        <v>775983.52621984819</v>
      </c>
      <c r="E26" s="99">
        <f>'Dane - 31 lipca 2022 r'!X54</f>
        <v>1</v>
      </c>
      <c r="F26" s="100">
        <f>'Dane - 31 lipca 2022 r'!Y54/'Dane - 31 lipca 2022 r'!$B$3</f>
        <v>239056.51786849802</v>
      </c>
      <c r="G26" s="99">
        <f>'Dane - 31 lipca 2022 r'!AB54</f>
        <v>1</v>
      </c>
      <c r="H26" s="100">
        <f>'Dane - 31 lipca 2022 r'!AD54/'Dane - 31 lipca 2022 r'!$B$3</f>
        <v>0</v>
      </c>
      <c r="I26" s="99">
        <f>'Dane - 31 lipca 2022 r'!AO54</f>
        <v>0</v>
      </c>
      <c r="J26" s="100">
        <f>'Dane - 31 lipca 2022 r'!AP54/'Dane - 31 lipca 2022 r'!$B$3</f>
        <v>0</v>
      </c>
      <c r="K26" s="186">
        <v>1</v>
      </c>
      <c r="L26" s="101">
        <f>G26</f>
        <v>1</v>
      </c>
      <c r="M26" s="176">
        <f>L26/K26</f>
        <v>1</v>
      </c>
    </row>
    <row r="27" spans="1:13" ht="17.25" thickTop="1" thickBot="1" x14ac:dyDescent="0.3">
      <c r="A27" s="316" t="s">
        <v>187</v>
      </c>
      <c r="B27" s="317"/>
      <c r="C27" s="185"/>
      <c r="D27" s="185"/>
      <c r="E27" s="185"/>
      <c r="F27" s="185"/>
      <c r="G27" s="185"/>
      <c r="H27" s="185"/>
      <c r="I27" s="185"/>
      <c r="J27" s="185"/>
      <c r="K27" s="106">
        <v>259996</v>
      </c>
      <c r="L27" s="195">
        <f>'Dane - 31 lipca 2022 r'!AP54/'Dane - 31 lipca 2022 r'!$B$3</f>
        <v>0</v>
      </c>
      <c r="M27" s="19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2022-09-01T10:00:47Z</dcterms:modified>
</cp:coreProperties>
</file>